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pompei\Documents\Repositories\1116GlassCrateCalculator\"/>
    </mc:Choice>
  </mc:AlternateContent>
  <xr:revisionPtr revIDLastSave="0" documentId="13_ncr:1_{873F468D-EBCF-4566-9CEB-20D8DC6E3BFA}" xr6:coauthVersionLast="47" xr6:coauthVersionMax="47" xr10:uidLastSave="{00000000-0000-0000-0000-000000000000}"/>
  <bookViews>
    <workbookView xWindow="-120" yWindow="-120" windowWidth="29040" windowHeight="15720" firstSheet="1" activeTab="3" xr2:uid="{476D7A2E-75EC-42BE-A852-9C4600E12329}"/>
  </bookViews>
  <sheets>
    <sheet name="Crate Types" sheetId="3" r:id="rId1"/>
    <sheet name="Dates" sheetId="6" r:id="rId2"/>
    <sheet name="Data from Interpane" sheetId="1" r:id="rId3"/>
    <sheet name="Crate BOMs" sheetId="4" r:id="rId4"/>
    <sheet name="Sheet1" sheetId="7" r:id="rId5"/>
    <sheet name="Sublot Crates" sheetId="10" r:id="rId6"/>
    <sheet name="Container Crates" sheetId="8" r:id="rId7"/>
    <sheet name="PIVOT" sheetId="5" r:id="rId8"/>
  </sheets>
  <definedNames>
    <definedName name="ExternalData_1" localSheetId="3" hidden="1">'Crate BOMs'!$A$1:$Y$1023</definedName>
    <definedName name="ExternalData_2" localSheetId="3" hidden="1">'Crate BOMs'!$AI$1:$AJ$130</definedName>
    <definedName name="Slicer_Container_Number">#N/A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4" l="1"/>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04" i="4"/>
  <c r="Z105" i="4"/>
  <c r="Z106" i="4"/>
  <c r="Z107" i="4"/>
  <c r="Z108" i="4"/>
  <c r="Z109" i="4"/>
  <c r="Z110" i="4"/>
  <c r="Z111" i="4"/>
  <c r="Z112" i="4"/>
  <c r="Z113" i="4"/>
  <c r="Z114" i="4"/>
  <c r="Z115" i="4"/>
  <c r="Z116"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Z1003" i="4"/>
  <c r="Z1004" i="4"/>
  <c r="Z1005" i="4"/>
  <c r="Z1006" i="4"/>
  <c r="Z1007" i="4"/>
  <c r="Z1008" i="4"/>
  <c r="Z1009" i="4"/>
  <c r="Z1010" i="4"/>
  <c r="Z1011" i="4"/>
  <c r="Z1012" i="4"/>
  <c r="Z1013" i="4"/>
  <c r="Z1014" i="4"/>
  <c r="Z1015" i="4"/>
  <c r="Z1016" i="4"/>
  <c r="Z1017" i="4"/>
  <c r="Z1018" i="4"/>
  <c r="Z1019" i="4"/>
  <c r="Z1020" i="4"/>
  <c r="Z1021" i="4"/>
  <c r="Z1022" i="4"/>
  <c r="Z1023" i="4"/>
  <c r="AA2"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A39" i="4"/>
  <c r="AA40" i="4"/>
  <c r="AA41" i="4"/>
  <c r="AA42" i="4"/>
  <c r="AA43" i="4"/>
  <c r="AA44" i="4"/>
  <c r="AA45" i="4"/>
  <c r="AA46" i="4"/>
  <c r="AA47" i="4"/>
  <c r="AA48" i="4"/>
  <c r="AA49" i="4"/>
  <c r="AA50" i="4"/>
  <c r="AA51" i="4"/>
  <c r="AA52" i="4"/>
  <c r="AA53" i="4"/>
  <c r="AA54" i="4"/>
  <c r="AA55" i="4"/>
  <c r="AA56" i="4"/>
  <c r="AA57" i="4"/>
  <c r="AA58" i="4"/>
  <c r="AA59" i="4"/>
  <c r="AA60" i="4"/>
  <c r="AA61" i="4"/>
  <c r="AA62" i="4"/>
  <c r="AA63" i="4"/>
  <c r="AA64" i="4"/>
  <c r="AA65" i="4"/>
  <c r="AA66" i="4"/>
  <c r="AA67" i="4"/>
  <c r="AA68" i="4"/>
  <c r="AA69" i="4"/>
  <c r="AA70" i="4"/>
  <c r="AA71" i="4"/>
  <c r="AA72" i="4"/>
  <c r="AA73" i="4"/>
  <c r="AA74" i="4"/>
  <c r="AA75" i="4"/>
  <c r="AA76" i="4"/>
  <c r="AA77" i="4"/>
  <c r="AA78" i="4"/>
  <c r="AA79" i="4"/>
  <c r="AA80" i="4"/>
  <c r="AA81" i="4"/>
  <c r="AA82" i="4"/>
  <c r="AA83" i="4"/>
  <c r="AA84" i="4"/>
  <c r="AA85" i="4"/>
  <c r="AA86" i="4"/>
  <c r="AA87" i="4"/>
  <c r="AA88" i="4"/>
  <c r="AA89" i="4"/>
  <c r="AA90" i="4"/>
  <c r="AA91" i="4"/>
  <c r="AA92" i="4"/>
  <c r="AA93" i="4"/>
  <c r="AA94" i="4"/>
  <c r="AA95" i="4"/>
  <c r="AA96" i="4"/>
  <c r="AA97" i="4"/>
  <c r="AA98" i="4"/>
  <c r="AA99" i="4"/>
  <c r="AA100" i="4"/>
  <c r="AA101" i="4"/>
  <c r="AA102" i="4"/>
  <c r="AA103" i="4"/>
  <c r="AA104" i="4"/>
  <c r="AA105" i="4"/>
  <c r="AA106" i="4"/>
  <c r="AA107" i="4"/>
  <c r="AA108" i="4"/>
  <c r="AA109" i="4"/>
  <c r="AA110" i="4"/>
  <c r="AA111" i="4"/>
  <c r="AA112" i="4"/>
  <c r="AA113" i="4"/>
  <c r="AA114" i="4"/>
  <c r="AA115" i="4"/>
  <c r="AA116" i="4"/>
  <c r="AA117" i="4"/>
  <c r="AA118" i="4"/>
  <c r="AA119" i="4"/>
  <c r="AA120" i="4"/>
  <c r="AA121" i="4"/>
  <c r="AA122" i="4"/>
  <c r="AA123" i="4"/>
  <c r="AA124" i="4"/>
  <c r="AA125" i="4"/>
  <c r="AA126" i="4"/>
  <c r="AA127" i="4"/>
  <c r="AA128" i="4"/>
  <c r="AA129" i="4"/>
  <c r="AA130" i="4"/>
  <c r="AA131" i="4"/>
  <c r="AA132" i="4"/>
  <c r="AA133" i="4"/>
  <c r="AA134" i="4"/>
  <c r="AA135" i="4"/>
  <c r="AA136" i="4"/>
  <c r="AA137" i="4"/>
  <c r="AA138" i="4"/>
  <c r="AA139" i="4"/>
  <c r="AA140" i="4"/>
  <c r="AA141" i="4"/>
  <c r="AA142" i="4"/>
  <c r="AA143" i="4"/>
  <c r="AA144" i="4"/>
  <c r="AA145" i="4"/>
  <c r="AA146" i="4"/>
  <c r="AA147" i="4"/>
  <c r="AA148" i="4"/>
  <c r="AA149" i="4"/>
  <c r="AA150" i="4"/>
  <c r="AA151" i="4"/>
  <c r="AA152" i="4"/>
  <c r="AA153" i="4"/>
  <c r="AA154" i="4"/>
  <c r="AA155" i="4"/>
  <c r="AA156" i="4"/>
  <c r="AA157" i="4"/>
  <c r="AA158" i="4"/>
  <c r="AA159" i="4"/>
  <c r="AA160" i="4"/>
  <c r="AA161" i="4"/>
  <c r="AA162" i="4"/>
  <c r="AA163" i="4"/>
  <c r="AA164" i="4"/>
  <c r="AA165" i="4"/>
  <c r="AA166" i="4"/>
  <c r="AA167" i="4"/>
  <c r="AA168" i="4"/>
  <c r="AA169" i="4"/>
  <c r="AA170" i="4"/>
  <c r="AA171" i="4"/>
  <c r="AA172" i="4"/>
  <c r="AA173" i="4"/>
  <c r="AA174" i="4"/>
  <c r="AA175" i="4"/>
  <c r="AA176" i="4"/>
  <c r="AA177" i="4"/>
  <c r="AA178" i="4"/>
  <c r="AA179" i="4"/>
  <c r="AA180" i="4"/>
  <c r="AA181" i="4"/>
  <c r="AA182" i="4"/>
  <c r="AA183" i="4"/>
  <c r="AA184" i="4"/>
  <c r="AA185" i="4"/>
  <c r="AA186" i="4"/>
  <c r="AA187" i="4"/>
  <c r="AA188" i="4"/>
  <c r="AA189" i="4"/>
  <c r="AA190" i="4"/>
  <c r="AA191" i="4"/>
  <c r="AA192" i="4"/>
  <c r="AA193" i="4"/>
  <c r="AA194" i="4"/>
  <c r="AA195" i="4"/>
  <c r="AA196" i="4"/>
  <c r="AA197" i="4"/>
  <c r="AA198" i="4"/>
  <c r="AA199" i="4"/>
  <c r="AA200" i="4"/>
  <c r="AA201" i="4"/>
  <c r="AA202" i="4"/>
  <c r="AA203" i="4"/>
  <c r="AA204" i="4"/>
  <c r="AA205" i="4"/>
  <c r="AA206" i="4"/>
  <c r="AA207" i="4"/>
  <c r="AA208" i="4"/>
  <c r="AA209" i="4"/>
  <c r="AA210" i="4"/>
  <c r="AA211" i="4"/>
  <c r="AA212" i="4"/>
  <c r="AA213" i="4"/>
  <c r="AA214" i="4"/>
  <c r="AA215" i="4"/>
  <c r="AA216" i="4"/>
  <c r="AA217" i="4"/>
  <c r="AA218" i="4"/>
  <c r="AA219" i="4"/>
  <c r="AA220" i="4"/>
  <c r="AA221" i="4"/>
  <c r="AA222" i="4"/>
  <c r="AA223" i="4"/>
  <c r="AA224" i="4"/>
  <c r="AA225" i="4"/>
  <c r="AA226" i="4"/>
  <c r="AA227" i="4"/>
  <c r="AA228" i="4"/>
  <c r="AA229" i="4"/>
  <c r="AA230" i="4"/>
  <c r="AA231" i="4"/>
  <c r="AA232" i="4"/>
  <c r="AA233" i="4"/>
  <c r="AA234" i="4"/>
  <c r="AA235" i="4"/>
  <c r="AA236" i="4"/>
  <c r="AA237" i="4"/>
  <c r="AA238" i="4"/>
  <c r="AA239" i="4"/>
  <c r="AA240" i="4"/>
  <c r="AA241" i="4"/>
  <c r="AA242" i="4"/>
  <c r="AA243" i="4"/>
  <c r="AA244" i="4"/>
  <c r="AA245" i="4"/>
  <c r="AA246" i="4"/>
  <c r="AA247" i="4"/>
  <c r="AA248" i="4"/>
  <c r="AA249" i="4"/>
  <c r="AA250" i="4"/>
  <c r="AA251" i="4"/>
  <c r="AA252" i="4"/>
  <c r="AA253" i="4"/>
  <c r="AA254" i="4"/>
  <c r="AA255" i="4"/>
  <c r="AA256" i="4"/>
  <c r="AA257" i="4"/>
  <c r="AA258" i="4"/>
  <c r="AA259" i="4"/>
  <c r="AA260" i="4"/>
  <c r="AA261" i="4"/>
  <c r="AA262" i="4"/>
  <c r="AA263" i="4"/>
  <c r="AA264" i="4"/>
  <c r="AA265" i="4"/>
  <c r="AA266" i="4"/>
  <c r="AA267" i="4"/>
  <c r="AA268" i="4"/>
  <c r="AA269" i="4"/>
  <c r="AA270" i="4"/>
  <c r="AA271" i="4"/>
  <c r="AA272" i="4"/>
  <c r="AA273" i="4"/>
  <c r="AA274" i="4"/>
  <c r="AA275" i="4"/>
  <c r="AA276" i="4"/>
  <c r="AA277" i="4"/>
  <c r="AA278" i="4"/>
  <c r="AA279" i="4"/>
  <c r="AA280" i="4"/>
  <c r="AA281" i="4"/>
  <c r="AA282" i="4"/>
  <c r="AA283" i="4"/>
  <c r="AA284" i="4"/>
  <c r="AA285" i="4"/>
  <c r="AA286" i="4"/>
  <c r="AA287" i="4"/>
  <c r="AA288" i="4"/>
  <c r="AA289" i="4"/>
  <c r="AA290" i="4"/>
  <c r="AA291" i="4"/>
  <c r="AA292" i="4"/>
  <c r="AA293" i="4"/>
  <c r="AA294" i="4"/>
  <c r="AA295" i="4"/>
  <c r="AA296" i="4"/>
  <c r="AA297" i="4"/>
  <c r="AA298" i="4"/>
  <c r="AA299" i="4"/>
  <c r="AA300" i="4"/>
  <c r="AA301" i="4"/>
  <c r="AA302" i="4"/>
  <c r="AA303" i="4"/>
  <c r="AA304" i="4"/>
  <c r="AA305" i="4"/>
  <c r="AA306" i="4"/>
  <c r="AA307" i="4"/>
  <c r="AA308" i="4"/>
  <c r="AA309" i="4"/>
  <c r="AA310" i="4"/>
  <c r="AA311" i="4"/>
  <c r="AA312" i="4"/>
  <c r="AA313" i="4"/>
  <c r="AA314" i="4"/>
  <c r="AA315" i="4"/>
  <c r="AA316" i="4"/>
  <c r="AA317" i="4"/>
  <c r="AA318" i="4"/>
  <c r="AA319" i="4"/>
  <c r="AA320" i="4"/>
  <c r="AA321" i="4"/>
  <c r="AA322" i="4"/>
  <c r="AA323" i="4"/>
  <c r="AA324" i="4"/>
  <c r="AA325" i="4"/>
  <c r="AA326" i="4"/>
  <c r="AA327" i="4"/>
  <c r="AA328" i="4"/>
  <c r="AA329" i="4"/>
  <c r="AA330" i="4"/>
  <c r="AA331" i="4"/>
  <c r="AA332" i="4"/>
  <c r="AA333" i="4"/>
  <c r="AA334" i="4"/>
  <c r="AA335" i="4"/>
  <c r="AA336" i="4"/>
  <c r="AA337" i="4"/>
  <c r="AA338" i="4"/>
  <c r="AA339" i="4"/>
  <c r="AA340" i="4"/>
  <c r="AA341" i="4"/>
  <c r="AA342" i="4"/>
  <c r="AA343" i="4"/>
  <c r="AA344" i="4"/>
  <c r="AA345" i="4"/>
  <c r="AA346" i="4"/>
  <c r="AA347" i="4"/>
  <c r="AA348" i="4"/>
  <c r="AA349" i="4"/>
  <c r="AA350" i="4"/>
  <c r="AA351" i="4"/>
  <c r="AA352" i="4"/>
  <c r="AA353" i="4"/>
  <c r="AA354" i="4"/>
  <c r="AA355" i="4"/>
  <c r="AA356" i="4"/>
  <c r="AA357" i="4"/>
  <c r="AA358" i="4"/>
  <c r="AA359" i="4"/>
  <c r="AA360" i="4"/>
  <c r="AA361" i="4"/>
  <c r="AA362" i="4"/>
  <c r="AA363" i="4"/>
  <c r="AA364" i="4"/>
  <c r="AA365" i="4"/>
  <c r="AA366" i="4"/>
  <c r="AA367" i="4"/>
  <c r="AA368" i="4"/>
  <c r="AA369" i="4"/>
  <c r="AA370" i="4"/>
  <c r="AA371" i="4"/>
  <c r="AA372" i="4"/>
  <c r="AA373" i="4"/>
  <c r="AA374" i="4"/>
  <c r="AA375" i="4"/>
  <c r="AA376" i="4"/>
  <c r="AA377" i="4"/>
  <c r="AA378" i="4"/>
  <c r="AA379" i="4"/>
  <c r="AA380" i="4"/>
  <c r="AA381" i="4"/>
  <c r="AA382" i="4"/>
  <c r="AA383" i="4"/>
  <c r="AA384" i="4"/>
  <c r="AA385" i="4"/>
  <c r="AA386" i="4"/>
  <c r="AA387" i="4"/>
  <c r="AA388" i="4"/>
  <c r="AA389" i="4"/>
  <c r="AA390" i="4"/>
  <c r="AA391" i="4"/>
  <c r="AA392" i="4"/>
  <c r="AA393" i="4"/>
  <c r="AA394" i="4"/>
  <c r="AA395" i="4"/>
  <c r="AA396" i="4"/>
  <c r="AA397" i="4"/>
  <c r="AA398" i="4"/>
  <c r="AA399" i="4"/>
  <c r="AA400" i="4"/>
  <c r="AA401" i="4"/>
  <c r="AA402" i="4"/>
  <c r="AA403" i="4"/>
  <c r="AA404" i="4"/>
  <c r="AA405" i="4"/>
  <c r="AA406" i="4"/>
  <c r="AA407" i="4"/>
  <c r="AA408" i="4"/>
  <c r="AA409" i="4"/>
  <c r="AA410" i="4"/>
  <c r="AA411" i="4"/>
  <c r="AA412" i="4"/>
  <c r="AA413" i="4"/>
  <c r="AA414" i="4"/>
  <c r="AA415" i="4"/>
  <c r="AA416" i="4"/>
  <c r="AA417" i="4"/>
  <c r="AA418" i="4"/>
  <c r="AA419" i="4"/>
  <c r="AA420" i="4"/>
  <c r="AA421" i="4"/>
  <c r="AA422" i="4"/>
  <c r="AA423" i="4"/>
  <c r="AA424" i="4"/>
  <c r="AA425" i="4"/>
  <c r="AA426" i="4"/>
  <c r="AA427" i="4"/>
  <c r="AA428" i="4"/>
  <c r="AA429" i="4"/>
  <c r="AA430" i="4"/>
  <c r="AA431" i="4"/>
  <c r="AA432" i="4"/>
  <c r="AA433" i="4"/>
  <c r="AA434" i="4"/>
  <c r="AA435" i="4"/>
  <c r="AA436" i="4"/>
  <c r="AA437" i="4"/>
  <c r="AA438" i="4"/>
  <c r="AA439" i="4"/>
  <c r="AA440" i="4"/>
  <c r="AA441" i="4"/>
  <c r="AA442" i="4"/>
  <c r="AA443" i="4"/>
  <c r="AA444" i="4"/>
  <c r="AA445" i="4"/>
  <c r="AA446" i="4"/>
  <c r="AA447" i="4"/>
  <c r="AA448" i="4"/>
  <c r="AA449" i="4"/>
  <c r="AA450" i="4"/>
  <c r="AA451" i="4"/>
  <c r="AA452" i="4"/>
  <c r="AA453" i="4"/>
  <c r="AA454" i="4"/>
  <c r="AA455" i="4"/>
  <c r="AA456" i="4"/>
  <c r="AA457" i="4"/>
  <c r="AA458" i="4"/>
  <c r="AA459" i="4"/>
  <c r="AA460" i="4"/>
  <c r="AA461" i="4"/>
  <c r="AA462" i="4"/>
  <c r="AA463" i="4"/>
  <c r="AA464" i="4"/>
  <c r="AA465" i="4"/>
  <c r="AA466" i="4"/>
  <c r="AA467" i="4"/>
  <c r="AA468" i="4"/>
  <c r="AA469" i="4"/>
  <c r="AA470" i="4"/>
  <c r="AA471" i="4"/>
  <c r="AA472" i="4"/>
  <c r="AA473" i="4"/>
  <c r="AA474" i="4"/>
  <c r="AA475" i="4"/>
  <c r="AA476" i="4"/>
  <c r="AA477" i="4"/>
  <c r="AA478" i="4"/>
  <c r="AA479" i="4"/>
  <c r="AA480" i="4"/>
  <c r="AA481" i="4"/>
  <c r="AA482" i="4"/>
  <c r="AA483" i="4"/>
  <c r="AA484" i="4"/>
  <c r="AA485" i="4"/>
  <c r="AA486" i="4"/>
  <c r="AA487" i="4"/>
  <c r="AA488" i="4"/>
  <c r="AA489" i="4"/>
  <c r="AA490" i="4"/>
  <c r="AA491" i="4"/>
  <c r="AA492" i="4"/>
  <c r="AA493" i="4"/>
  <c r="AA494" i="4"/>
  <c r="AA495" i="4"/>
  <c r="AA496" i="4"/>
  <c r="AA497" i="4"/>
  <c r="AA498" i="4"/>
  <c r="AA499" i="4"/>
  <c r="AA500" i="4"/>
  <c r="AA501" i="4"/>
  <c r="AA502" i="4"/>
  <c r="AA503" i="4"/>
  <c r="AA504" i="4"/>
  <c r="AA505" i="4"/>
  <c r="AA506" i="4"/>
  <c r="AA507" i="4"/>
  <c r="AA508" i="4"/>
  <c r="AA509" i="4"/>
  <c r="AA510" i="4"/>
  <c r="AA511" i="4"/>
  <c r="AA512" i="4"/>
  <c r="AA513" i="4"/>
  <c r="AA514" i="4"/>
  <c r="AA515" i="4"/>
  <c r="AA516" i="4"/>
  <c r="AA517" i="4"/>
  <c r="AA518" i="4"/>
  <c r="AA519" i="4"/>
  <c r="AA520" i="4"/>
  <c r="AA521" i="4"/>
  <c r="AA522" i="4"/>
  <c r="AA523" i="4"/>
  <c r="AA524" i="4"/>
  <c r="AA525" i="4"/>
  <c r="AA526" i="4"/>
  <c r="AA527" i="4"/>
  <c r="AA528" i="4"/>
  <c r="AA529" i="4"/>
  <c r="AA530" i="4"/>
  <c r="AA531" i="4"/>
  <c r="AA532" i="4"/>
  <c r="AA533" i="4"/>
  <c r="AA534" i="4"/>
  <c r="AA535" i="4"/>
  <c r="AA536" i="4"/>
  <c r="AA537" i="4"/>
  <c r="AA538" i="4"/>
  <c r="AA539" i="4"/>
  <c r="AA540" i="4"/>
  <c r="AA541" i="4"/>
  <c r="AA542" i="4"/>
  <c r="AA543" i="4"/>
  <c r="AA544" i="4"/>
  <c r="AA545" i="4"/>
  <c r="AA546" i="4"/>
  <c r="AA547" i="4"/>
  <c r="AA548" i="4"/>
  <c r="AA549" i="4"/>
  <c r="AA550" i="4"/>
  <c r="AA551" i="4"/>
  <c r="AA552" i="4"/>
  <c r="AA553" i="4"/>
  <c r="AA554" i="4"/>
  <c r="AA555" i="4"/>
  <c r="AA556" i="4"/>
  <c r="AA557" i="4"/>
  <c r="AA558" i="4"/>
  <c r="AA559" i="4"/>
  <c r="AA560" i="4"/>
  <c r="AA561" i="4"/>
  <c r="AA562" i="4"/>
  <c r="AA563" i="4"/>
  <c r="AA564" i="4"/>
  <c r="AA565" i="4"/>
  <c r="AA566" i="4"/>
  <c r="AA567" i="4"/>
  <c r="AA568" i="4"/>
  <c r="AA569" i="4"/>
  <c r="AA570" i="4"/>
  <c r="AA571" i="4"/>
  <c r="AA572" i="4"/>
  <c r="AA573" i="4"/>
  <c r="AA574" i="4"/>
  <c r="AA575" i="4"/>
  <c r="AA576" i="4"/>
  <c r="AA577" i="4"/>
  <c r="AA578" i="4"/>
  <c r="AA579" i="4"/>
  <c r="AA580" i="4"/>
  <c r="AA581" i="4"/>
  <c r="AA582" i="4"/>
  <c r="AA583" i="4"/>
  <c r="AA584" i="4"/>
  <c r="AA585" i="4"/>
  <c r="AA586" i="4"/>
  <c r="AA587" i="4"/>
  <c r="AA588" i="4"/>
  <c r="AA589" i="4"/>
  <c r="AA590" i="4"/>
  <c r="AA591" i="4"/>
  <c r="AA592" i="4"/>
  <c r="AA593" i="4"/>
  <c r="AA594" i="4"/>
  <c r="AA595" i="4"/>
  <c r="AA596" i="4"/>
  <c r="AA597" i="4"/>
  <c r="AA598" i="4"/>
  <c r="AA599" i="4"/>
  <c r="AA600" i="4"/>
  <c r="AA601" i="4"/>
  <c r="AA602" i="4"/>
  <c r="AA603" i="4"/>
  <c r="AA604" i="4"/>
  <c r="AA605" i="4"/>
  <c r="AA606" i="4"/>
  <c r="AA607" i="4"/>
  <c r="AA608" i="4"/>
  <c r="AA609" i="4"/>
  <c r="AA610" i="4"/>
  <c r="AA611" i="4"/>
  <c r="AA612" i="4"/>
  <c r="AA613" i="4"/>
  <c r="AA614" i="4"/>
  <c r="AA615" i="4"/>
  <c r="AA616" i="4"/>
  <c r="AA617" i="4"/>
  <c r="AA618" i="4"/>
  <c r="AA619" i="4"/>
  <c r="AA620" i="4"/>
  <c r="AA621" i="4"/>
  <c r="AA622" i="4"/>
  <c r="AA623" i="4"/>
  <c r="AA624" i="4"/>
  <c r="AA625" i="4"/>
  <c r="AA626" i="4"/>
  <c r="AA627" i="4"/>
  <c r="AA628" i="4"/>
  <c r="AA629" i="4"/>
  <c r="AA630" i="4"/>
  <c r="AA631" i="4"/>
  <c r="AA632" i="4"/>
  <c r="AA633" i="4"/>
  <c r="AA634" i="4"/>
  <c r="AA635" i="4"/>
  <c r="AA636" i="4"/>
  <c r="AA637" i="4"/>
  <c r="AA638" i="4"/>
  <c r="AA639" i="4"/>
  <c r="AA640" i="4"/>
  <c r="AA641" i="4"/>
  <c r="AA642" i="4"/>
  <c r="AA643" i="4"/>
  <c r="AA644" i="4"/>
  <c r="AA645" i="4"/>
  <c r="AA646" i="4"/>
  <c r="AA647" i="4"/>
  <c r="AA648" i="4"/>
  <c r="AA649" i="4"/>
  <c r="AA650" i="4"/>
  <c r="AA651" i="4"/>
  <c r="AA652" i="4"/>
  <c r="AA653" i="4"/>
  <c r="AA654" i="4"/>
  <c r="AA655" i="4"/>
  <c r="AA656" i="4"/>
  <c r="AA657" i="4"/>
  <c r="AA658" i="4"/>
  <c r="AA659" i="4"/>
  <c r="AA660" i="4"/>
  <c r="AA661" i="4"/>
  <c r="AA662" i="4"/>
  <c r="AA663" i="4"/>
  <c r="AA664" i="4"/>
  <c r="AA665" i="4"/>
  <c r="AA666" i="4"/>
  <c r="AA667" i="4"/>
  <c r="AA668" i="4"/>
  <c r="AA669" i="4"/>
  <c r="AA670" i="4"/>
  <c r="AA671" i="4"/>
  <c r="AA672" i="4"/>
  <c r="AA673" i="4"/>
  <c r="AA674" i="4"/>
  <c r="AA675" i="4"/>
  <c r="AA676" i="4"/>
  <c r="AA677" i="4"/>
  <c r="AA678" i="4"/>
  <c r="AA679" i="4"/>
  <c r="AA680" i="4"/>
  <c r="AA681" i="4"/>
  <c r="AA682" i="4"/>
  <c r="AA683" i="4"/>
  <c r="AA684" i="4"/>
  <c r="AA685" i="4"/>
  <c r="AA686" i="4"/>
  <c r="AA687" i="4"/>
  <c r="AA688" i="4"/>
  <c r="AA689" i="4"/>
  <c r="AA690" i="4"/>
  <c r="AA691" i="4"/>
  <c r="AA692" i="4"/>
  <c r="AA693" i="4"/>
  <c r="AA694" i="4"/>
  <c r="AA695" i="4"/>
  <c r="AA696" i="4"/>
  <c r="AA697" i="4"/>
  <c r="AA698" i="4"/>
  <c r="AA699" i="4"/>
  <c r="AA700" i="4"/>
  <c r="AA701" i="4"/>
  <c r="AA702" i="4"/>
  <c r="AA703" i="4"/>
  <c r="AA704" i="4"/>
  <c r="AA705" i="4"/>
  <c r="AA706" i="4"/>
  <c r="AA707" i="4"/>
  <c r="AA708" i="4"/>
  <c r="AA709" i="4"/>
  <c r="AA710" i="4"/>
  <c r="AA711" i="4"/>
  <c r="AA712" i="4"/>
  <c r="AA713" i="4"/>
  <c r="AA714" i="4"/>
  <c r="AA715" i="4"/>
  <c r="AA716" i="4"/>
  <c r="AA717" i="4"/>
  <c r="AA718" i="4"/>
  <c r="AA719" i="4"/>
  <c r="AA720" i="4"/>
  <c r="AA721" i="4"/>
  <c r="AA722" i="4"/>
  <c r="AA723" i="4"/>
  <c r="AA724" i="4"/>
  <c r="AA725" i="4"/>
  <c r="AA726" i="4"/>
  <c r="AA727" i="4"/>
  <c r="AA728" i="4"/>
  <c r="AA729" i="4"/>
  <c r="AA730" i="4"/>
  <c r="AA731" i="4"/>
  <c r="AA732" i="4"/>
  <c r="AA733" i="4"/>
  <c r="AA734" i="4"/>
  <c r="AA735" i="4"/>
  <c r="AA736" i="4"/>
  <c r="AA737" i="4"/>
  <c r="AA738" i="4"/>
  <c r="AA739" i="4"/>
  <c r="AA740" i="4"/>
  <c r="AA741" i="4"/>
  <c r="AA742" i="4"/>
  <c r="AA743" i="4"/>
  <c r="AA744" i="4"/>
  <c r="AA745" i="4"/>
  <c r="AA746" i="4"/>
  <c r="AA747" i="4"/>
  <c r="AA748" i="4"/>
  <c r="AA749" i="4"/>
  <c r="AA750" i="4"/>
  <c r="AA751" i="4"/>
  <c r="AA752" i="4"/>
  <c r="AA753" i="4"/>
  <c r="AA754" i="4"/>
  <c r="AA755" i="4"/>
  <c r="AA756" i="4"/>
  <c r="AA757" i="4"/>
  <c r="AA758" i="4"/>
  <c r="AA759" i="4"/>
  <c r="AA760" i="4"/>
  <c r="AA761" i="4"/>
  <c r="AA762" i="4"/>
  <c r="AA763" i="4"/>
  <c r="AA764" i="4"/>
  <c r="AA765" i="4"/>
  <c r="AA766" i="4"/>
  <c r="AA767" i="4"/>
  <c r="AA768" i="4"/>
  <c r="AA769" i="4"/>
  <c r="AA770" i="4"/>
  <c r="AA771" i="4"/>
  <c r="AA772" i="4"/>
  <c r="AA773" i="4"/>
  <c r="AA774" i="4"/>
  <c r="AA775" i="4"/>
  <c r="AA776" i="4"/>
  <c r="AA777" i="4"/>
  <c r="AA778" i="4"/>
  <c r="AA779" i="4"/>
  <c r="AA780" i="4"/>
  <c r="AA781" i="4"/>
  <c r="AA782" i="4"/>
  <c r="AA783" i="4"/>
  <c r="AA784" i="4"/>
  <c r="AA785" i="4"/>
  <c r="AA786" i="4"/>
  <c r="AA787" i="4"/>
  <c r="AA788" i="4"/>
  <c r="AA789" i="4"/>
  <c r="AA790" i="4"/>
  <c r="AA791" i="4"/>
  <c r="AA792" i="4"/>
  <c r="AA793" i="4"/>
  <c r="AA794" i="4"/>
  <c r="AA795" i="4"/>
  <c r="AA796" i="4"/>
  <c r="AA797" i="4"/>
  <c r="AA798" i="4"/>
  <c r="AA799" i="4"/>
  <c r="AA800" i="4"/>
  <c r="AA801" i="4"/>
  <c r="AA802" i="4"/>
  <c r="AA803" i="4"/>
  <c r="AA804" i="4"/>
  <c r="AA805" i="4"/>
  <c r="AA806" i="4"/>
  <c r="AA807" i="4"/>
  <c r="AA808" i="4"/>
  <c r="AA809" i="4"/>
  <c r="AA810" i="4"/>
  <c r="AA811" i="4"/>
  <c r="AA812" i="4"/>
  <c r="AA813" i="4"/>
  <c r="AA814" i="4"/>
  <c r="AA815" i="4"/>
  <c r="AA816" i="4"/>
  <c r="AA817" i="4"/>
  <c r="AA818" i="4"/>
  <c r="AA819" i="4"/>
  <c r="AA820" i="4"/>
  <c r="AA821" i="4"/>
  <c r="AA822" i="4"/>
  <c r="AA823" i="4"/>
  <c r="AA824" i="4"/>
  <c r="AA825" i="4"/>
  <c r="AA826" i="4"/>
  <c r="AA827" i="4"/>
  <c r="AA828" i="4"/>
  <c r="AA829" i="4"/>
  <c r="AA830" i="4"/>
  <c r="AA831" i="4"/>
  <c r="AA832" i="4"/>
  <c r="AA833" i="4"/>
  <c r="AA834" i="4"/>
  <c r="AA835" i="4"/>
  <c r="AA836" i="4"/>
  <c r="AA837" i="4"/>
  <c r="AA838" i="4"/>
  <c r="AA839" i="4"/>
  <c r="AA840" i="4"/>
  <c r="AA841" i="4"/>
  <c r="AA842" i="4"/>
  <c r="AA843" i="4"/>
  <c r="AA844" i="4"/>
  <c r="AA845" i="4"/>
  <c r="AA846" i="4"/>
  <c r="AA847" i="4"/>
  <c r="AA848" i="4"/>
  <c r="AA849" i="4"/>
  <c r="AA850" i="4"/>
  <c r="AA851" i="4"/>
  <c r="AA852" i="4"/>
  <c r="AA853" i="4"/>
  <c r="AA854" i="4"/>
  <c r="AA855" i="4"/>
  <c r="AA856" i="4"/>
  <c r="AA857" i="4"/>
  <c r="AA858" i="4"/>
  <c r="AA859" i="4"/>
  <c r="AA860" i="4"/>
  <c r="AA861" i="4"/>
  <c r="AA862" i="4"/>
  <c r="AA863" i="4"/>
  <c r="AA864" i="4"/>
  <c r="AA865" i="4"/>
  <c r="AA866" i="4"/>
  <c r="AA867" i="4"/>
  <c r="AA868" i="4"/>
  <c r="AA869" i="4"/>
  <c r="AA870" i="4"/>
  <c r="AA871" i="4"/>
  <c r="AA872" i="4"/>
  <c r="AA873" i="4"/>
  <c r="AA874" i="4"/>
  <c r="AA875" i="4"/>
  <c r="AA876" i="4"/>
  <c r="AA877" i="4"/>
  <c r="AA878" i="4"/>
  <c r="AA879" i="4"/>
  <c r="AA880" i="4"/>
  <c r="AA881" i="4"/>
  <c r="AA882" i="4"/>
  <c r="AA883" i="4"/>
  <c r="AA884" i="4"/>
  <c r="AA885" i="4"/>
  <c r="AA886" i="4"/>
  <c r="AA887" i="4"/>
  <c r="AA888" i="4"/>
  <c r="AA889" i="4"/>
  <c r="AA890" i="4"/>
  <c r="AA891" i="4"/>
  <c r="AA892" i="4"/>
  <c r="AA893" i="4"/>
  <c r="AA894" i="4"/>
  <c r="AA895" i="4"/>
  <c r="AA896" i="4"/>
  <c r="AA897" i="4"/>
  <c r="AA898" i="4"/>
  <c r="AA899" i="4"/>
  <c r="AA900" i="4"/>
  <c r="AA901" i="4"/>
  <c r="AA902" i="4"/>
  <c r="AA903" i="4"/>
  <c r="AA904" i="4"/>
  <c r="AA905" i="4"/>
  <c r="AA906" i="4"/>
  <c r="AA907" i="4"/>
  <c r="AA908" i="4"/>
  <c r="AA909" i="4"/>
  <c r="AA910" i="4"/>
  <c r="AA911" i="4"/>
  <c r="AA912" i="4"/>
  <c r="AA913" i="4"/>
  <c r="AA914" i="4"/>
  <c r="AA915" i="4"/>
  <c r="AA916" i="4"/>
  <c r="AA917" i="4"/>
  <c r="AA918" i="4"/>
  <c r="AA919" i="4"/>
  <c r="AA920" i="4"/>
  <c r="AA921" i="4"/>
  <c r="AA922" i="4"/>
  <c r="AA923" i="4"/>
  <c r="AA924" i="4"/>
  <c r="AA925" i="4"/>
  <c r="AA926" i="4"/>
  <c r="AA927" i="4"/>
  <c r="AA928" i="4"/>
  <c r="AA929" i="4"/>
  <c r="AA930" i="4"/>
  <c r="AA931" i="4"/>
  <c r="AA932" i="4"/>
  <c r="AA933" i="4"/>
  <c r="AA934" i="4"/>
  <c r="AA935" i="4"/>
  <c r="AA936" i="4"/>
  <c r="AA937" i="4"/>
  <c r="AA938" i="4"/>
  <c r="AA939" i="4"/>
  <c r="AA940" i="4"/>
  <c r="AA941" i="4"/>
  <c r="AA942" i="4"/>
  <c r="AA943" i="4"/>
  <c r="AA944" i="4"/>
  <c r="AA945" i="4"/>
  <c r="AA946" i="4"/>
  <c r="AA947" i="4"/>
  <c r="AA948" i="4"/>
  <c r="AA949" i="4"/>
  <c r="AA950" i="4"/>
  <c r="AA951" i="4"/>
  <c r="AA952" i="4"/>
  <c r="AA953" i="4"/>
  <c r="AA954" i="4"/>
  <c r="AA955" i="4"/>
  <c r="AA956" i="4"/>
  <c r="AA957" i="4"/>
  <c r="AA958" i="4"/>
  <c r="AA959" i="4"/>
  <c r="AA960" i="4"/>
  <c r="AA961" i="4"/>
  <c r="AA962" i="4"/>
  <c r="AA963" i="4"/>
  <c r="AA964" i="4"/>
  <c r="AA965" i="4"/>
  <c r="AA966" i="4"/>
  <c r="AA967" i="4"/>
  <c r="AA968" i="4"/>
  <c r="AA969" i="4"/>
  <c r="AA970" i="4"/>
  <c r="AA971" i="4"/>
  <c r="AA972" i="4"/>
  <c r="AA973" i="4"/>
  <c r="AA974" i="4"/>
  <c r="AA975" i="4"/>
  <c r="AA976" i="4"/>
  <c r="AA977" i="4"/>
  <c r="AA978" i="4"/>
  <c r="AA979" i="4"/>
  <c r="AA980" i="4"/>
  <c r="AA981" i="4"/>
  <c r="AA982" i="4"/>
  <c r="AA983" i="4"/>
  <c r="AA984" i="4"/>
  <c r="AA985" i="4"/>
  <c r="AA986" i="4"/>
  <c r="AA987" i="4"/>
  <c r="AA988" i="4"/>
  <c r="AA989" i="4"/>
  <c r="AA990" i="4"/>
  <c r="AA991" i="4"/>
  <c r="AA992" i="4"/>
  <c r="AA993" i="4"/>
  <c r="AA994" i="4"/>
  <c r="AA995" i="4"/>
  <c r="AA996" i="4"/>
  <c r="AA997" i="4"/>
  <c r="AA998" i="4"/>
  <c r="AA999" i="4"/>
  <c r="AA1000" i="4"/>
  <c r="AA1001" i="4"/>
  <c r="AA1002" i="4"/>
  <c r="AA1003" i="4"/>
  <c r="AA1004" i="4"/>
  <c r="AA1005" i="4"/>
  <c r="AA1006" i="4"/>
  <c r="AA1007" i="4"/>
  <c r="AA1008" i="4"/>
  <c r="AA1009" i="4"/>
  <c r="AA1010" i="4"/>
  <c r="AA1011" i="4"/>
  <c r="AA1012" i="4"/>
  <c r="AA1013" i="4"/>
  <c r="AA1014" i="4"/>
  <c r="AA1015" i="4"/>
  <c r="AA1016" i="4"/>
  <c r="AA1017" i="4"/>
  <c r="AA1018" i="4"/>
  <c r="AA1019" i="4"/>
  <c r="AA1020" i="4"/>
  <c r="AA1021" i="4"/>
  <c r="AA1022" i="4"/>
  <c r="AA1023" i="4"/>
  <c r="AB2" i="4"/>
  <c r="AB3" i="4"/>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B84" i="4"/>
  <c r="AB85" i="4"/>
  <c r="AB86" i="4"/>
  <c r="AB87" i="4"/>
  <c r="AB88" i="4"/>
  <c r="AB89" i="4"/>
  <c r="AB90" i="4"/>
  <c r="AB91" i="4"/>
  <c r="AB92" i="4"/>
  <c r="AB93" i="4"/>
  <c r="AB94" i="4"/>
  <c r="AB95" i="4"/>
  <c r="AB96" i="4"/>
  <c r="AB97" i="4"/>
  <c r="AB98" i="4"/>
  <c r="AB99" i="4"/>
  <c r="AB100" i="4"/>
  <c r="AB101" i="4"/>
  <c r="AB102" i="4"/>
  <c r="AB103" i="4"/>
  <c r="AB104" i="4"/>
  <c r="AB105" i="4"/>
  <c r="AB106" i="4"/>
  <c r="AB107" i="4"/>
  <c r="AB108" i="4"/>
  <c r="AB109" i="4"/>
  <c r="AB110" i="4"/>
  <c r="AB111" i="4"/>
  <c r="AB112" i="4"/>
  <c r="AB113" i="4"/>
  <c r="AB114" i="4"/>
  <c r="AB115" i="4"/>
  <c r="AB116" i="4"/>
  <c r="AB117" i="4"/>
  <c r="AB118" i="4"/>
  <c r="AB119" i="4"/>
  <c r="AB120" i="4"/>
  <c r="AB121" i="4"/>
  <c r="AB122" i="4"/>
  <c r="AB123" i="4"/>
  <c r="AB124" i="4"/>
  <c r="AB125" i="4"/>
  <c r="AB126" i="4"/>
  <c r="AB127" i="4"/>
  <c r="AB128" i="4"/>
  <c r="AB129" i="4"/>
  <c r="AB130" i="4"/>
  <c r="AB131" i="4"/>
  <c r="AB132" i="4"/>
  <c r="AB133" i="4"/>
  <c r="AB134" i="4"/>
  <c r="AB135" i="4"/>
  <c r="AB136" i="4"/>
  <c r="AB137" i="4"/>
  <c r="AB138" i="4"/>
  <c r="AB139" i="4"/>
  <c r="AB140" i="4"/>
  <c r="AB141" i="4"/>
  <c r="AB142" i="4"/>
  <c r="AB143" i="4"/>
  <c r="AB144" i="4"/>
  <c r="AB145" i="4"/>
  <c r="AB146" i="4"/>
  <c r="AB147" i="4"/>
  <c r="AB148" i="4"/>
  <c r="AB149" i="4"/>
  <c r="AB150" i="4"/>
  <c r="AB151" i="4"/>
  <c r="AB152" i="4"/>
  <c r="AB153" i="4"/>
  <c r="AB154" i="4"/>
  <c r="AB155" i="4"/>
  <c r="AB156" i="4"/>
  <c r="AB157" i="4"/>
  <c r="AB158" i="4"/>
  <c r="AB159" i="4"/>
  <c r="AB160" i="4"/>
  <c r="AB161" i="4"/>
  <c r="AB162" i="4"/>
  <c r="AB163" i="4"/>
  <c r="AB164" i="4"/>
  <c r="AB165" i="4"/>
  <c r="AB166" i="4"/>
  <c r="AB167" i="4"/>
  <c r="AB168" i="4"/>
  <c r="AB169" i="4"/>
  <c r="AB170" i="4"/>
  <c r="AB171" i="4"/>
  <c r="AB172" i="4"/>
  <c r="AB173" i="4"/>
  <c r="AB174" i="4"/>
  <c r="AB175" i="4"/>
  <c r="AB176" i="4"/>
  <c r="AB177" i="4"/>
  <c r="AB178" i="4"/>
  <c r="AB179" i="4"/>
  <c r="AB180" i="4"/>
  <c r="AB181" i="4"/>
  <c r="AB182" i="4"/>
  <c r="AB183" i="4"/>
  <c r="AB184" i="4"/>
  <c r="AB185" i="4"/>
  <c r="AB186" i="4"/>
  <c r="AB187" i="4"/>
  <c r="AB188" i="4"/>
  <c r="AB189" i="4"/>
  <c r="AB190" i="4"/>
  <c r="AB191" i="4"/>
  <c r="AB192" i="4"/>
  <c r="AB193" i="4"/>
  <c r="AB194" i="4"/>
  <c r="AB195" i="4"/>
  <c r="AB196" i="4"/>
  <c r="AB197" i="4"/>
  <c r="AB198" i="4"/>
  <c r="AB199" i="4"/>
  <c r="AB200" i="4"/>
  <c r="AB201" i="4"/>
  <c r="AB202" i="4"/>
  <c r="AB203" i="4"/>
  <c r="AB204" i="4"/>
  <c r="AB205" i="4"/>
  <c r="AB206" i="4"/>
  <c r="AB207" i="4"/>
  <c r="AB208" i="4"/>
  <c r="AB209" i="4"/>
  <c r="AB210" i="4"/>
  <c r="AB211" i="4"/>
  <c r="AB212" i="4"/>
  <c r="AB213" i="4"/>
  <c r="AB214" i="4"/>
  <c r="AB215" i="4"/>
  <c r="AB216" i="4"/>
  <c r="AB217" i="4"/>
  <c r="AB218" i="4"/>
  <c r="AB219" i="4"/>
  <c r="AB220" i="4"/>
  <c r="AB221" i="4"/>
  <c r="AB222" i="4"/>
  <c r="AB223" i="4"/>
  <c r="AB224" i="4"/>
  <c r="AB225" i="4"/>
  <c r="AB226" i="4"/>
  <c r="AB227" i="4"/>
  <c r="AB228" i="4"/>
  <c r="AB229" i="4"/>
  <c r="AB230" i="4"/>
  <c r="AB231" i="4"/>
  <c r="AB232" i="4"/>
  <c r="AB233" i="4"/>
  <c r="AB234" i="4"/>
  <c r="AB235" i="4"/>
  <c r="AB236" i="4"/>
  <c r="AB237" i="4"/>
  <c r="AB238" i="4"/>
  <c r="AB239" i="4"/>
  <c r="AB240" i="4"/>
  <c r="AB241" i="4"/>
  <c r="AB242" i="4"/>
  <c r="AB243" i="4"/>
  <c r="AB244" i="4"/>
  <c r="AB245" i="4"/>
  <c r="AB246" i="4"/>
  <c r="AB247" i="4"/>
  <c r="AB248" i="4"/>
  <c r="AB249" i="4"/>
  <c r="AB250" i="4"/>
  <c r="AB251" i="4"/>
  <c r="AB252" i="4"/>
  <c r="AB253" i="4"/>
  <c r="AB254" i="4"/>
  <c r="AB255" i="4"/>
  <c r="AB256" i="4"/>
  <c r="AB257" i="4"/>
  <c r="AB258" i="4"/>
  <c r="AB259" i="4"/>
  <c r="AB260" i="4"/>
  <c r="AB261" i="4"/>
  <c r="AB262" i="4"/>
  <c r="AB263" i="4"/>
  <c r="AB264" i="4"/>
  <c r="AB265" i="4"/>
  <c r="AB266" i="4"/>
  <c r="AB267" i="4"/>
  <c r="AB268" i="4"/>
  <c r="AB269" i="4"/>
  <c r="AB270" i="4"/>
  <c r="AB271" i="4"/>
  <c r="AB272" i="4"/>
  <c r="AB273" i="4"/>
  <c r="AB274" i="4"/>
  <c r="AB275" i="4"/>
  <c r="AB276" i="4"/>
  <c r="AB277" i="4"/>
  <c r="AB278" i="4"/>
  <c r="AB279" i="4"/>
  <c r="AB280" i="4"/>
  <c r="AB281" i="4"/>
  <c r="AB282" i="4"/>
  <c r="AB283" i="4"/>
  <c r="AB284" i="4"/>
  <c r="AB285" i="4"/>
  <c r="AB286" i="4"/>
  <c r="AB287" i="4"/>
  <c r="AB288" i="4"/>
  <c r="AB289" i="4"/>
  <c r="AB290" i="4"/>
  <c r="AB291" i="4"/>
  <c r="AB292" i="4"/>
  <c r="AB293" i="4"/>
  <c r="AB294" i="4"/>
  <c r="AB295" i="4"/>
  <c r="AB296" i="4"/>
  <c r="AB297" i="4"/>
  <c r="AB298" i="4"/>
  <c r="AB299" i="4"/>
  <c r="AB300" i="4"/>
  <c r="AB301" i="4"/>
  <c r="AB302" i="4"/>
  <c r="AB303" i="4"/>
  <c r="AB304" i="4"/>
  <c r="AB305" i="4"/>
  <c r="AB306" i="4"/>
  <c r="AB307" i="4"/>
  <c r="AB308" i="4"/>
  <c r="AB309" i="4"/>
  <c r="AB310" i="4"/>
  <c r="AB311" i="4"/>
  <c r="AB312" i="4"/>
  <c r="AB313" i="4"/>
  <c r="AB314" i="4"/>
  <c r="AB315" i="4"/>
  <c r="AB316" i="4"/>
  <c r="AB317" i="4"/>
  <c r="AB318" i="4"/>
  <c r="AB319" i="4"/>
  <c r="AB320" i="4"/>
  <c r="AB321" i="4"/>
  <c r="AB322" i="4"/>
  <c r="AB323" i="4"/>
  <c r="AB324" i="4"/>
  <c r="AB325" i="4"/>
  <c r="AB326" i="4"/>
  <c r="AB327" i="4"/>
  <c r="AB328" i="4"/>
  <c r="AB329" i="4"/>
  <c r="AB330" i="4"/>
  <c r="AB331" i="4"/>
  <c r="AB332" i="4"/>
  <c r="AB333" i="4"/>
  <c r="AB334" i="4"/>
  <c r="AB335" i="4"/>
  <c r="AB336" i="4"/>
  <c r="AB337" i="4"/>
  <c r="AB338" i="4"/>
  <c r="AB339" i="4"/>
  <c r="AB340" i="4"/>
  <c r="AB341" i="4"/>
  <c r="AB342" i="4"/>
  <c r="AB343" i="4"/>
  <c r="AB344" i="4"/>
  <c r="AB345" i="4"/>
  <c r="AB346" i="4"/>
  <c r="AB347" i="4"/>
  <c r="AB348" i="4"/>
  <c r="AB349" i="4"/>
  <c r="AB350" i="4"/>
  <c r="AB351" i="4"/>
  <c r="AB352" i="4"/>
  <c r="AB353" i="4"/>
  <c r="AB354" i="4"/>
  <c r="AB355" i="4"/>
  <c r="AB356" i="4"/>
  <c r="AB357" i="4"/>
  <c r="AB358" i="4"/>
  <c r="AB359" i="4"/>
  <c r="AB360" i="4"/>
  <c r="AB361" i="4"/>
  <c r="AB362" i="4"/>
  <c r="AB363" i="4"/>
  <c r="AB364" i="4"/>
  <c r="AB365" i="4"/>
  <c r="AB366" i="4"/>
  <c r="AB367" i="4"/>
  <c r="AB368" i="4"/>
  <c r="AB369" i="4"/>
  <c r="AB370" i="4"/>
  <c r="AB371" i="4"/>
  <c r="AB372" i="4"/>
  <c r="AB373" i="4"/>
  <c r="AB374" i="4"/>
  <c r="AB375" i="4"/>
  <c r="AB376" i="4"/>
  <c r="AB377" i="4"/>
  <c r="AB378" i="4"/>
  <c r="AB379" i="4"/>
  <c r="AB380" i="4"/>
  <c r="AB381" i="4"/>
  <c r="AB382" i="4"/>
  <c r="AB383" i="4"/>
  <c r="AB384" i="4"/>
  <c r="AB385" i="4"/>
  <c r="AB386" i="4"/>
  <c r="AB387" i="4"/>
  <c r="AB388" i="4"/>
  <c r="AB389" i="4"/>
  <c r="AB390" i="4"/>
  <c r="AB391" i="4"/>
  <c r="AB392" i="4"/>
  <c r="AB393" i="4"/>
  <c r="AB394" i="4"/>
  <c r="AB395" i="4"/>
  <c r="AB396" i="4"/>
  <c r="AB397" i="4"/>
  <c r="AB398" i="4"/>
  <c r="AB399" i="4"/>
  <c r="AB400" i="4"/>
  <c r="AB401" i="4"/>
  <c r="AB402" i="4"/>
  <c r="AB403" i="4"/>
  <c r="AB404" i="4"/>
  <c r="AB405" i="4"/>
  <c r="AB406" i="4"/>
  <c r="AB407" i="4"/>
  <c r="AB408" i="4"/>
  <c r="AB409" i="4"/>
  <c r="AB410" i="4"/>
  <c r="AB411" i="4"/>
  <c r="AB412" i="4"/>
  <c r="AB413" i="4"/>
  <c r="AB414" i="4"/>
  <c r="AB415" i="4"/>
  <c r="AB416" i="4"/>
  <c r="AB417" i="4"/>
  <c r="AB418" i="4"/>
  <c r="AB419" i="4"/>
  <c r="AB420" i="4"/>
  <c r="AB421" i="4"/>
  <c r="AB422" i="4"/>
  <c r="AB423" i="4"/>
  <c r="AB424" i="4"/>
  <c r="AB425" i="4"/>
  <c r="AB426" i="4"/>
  <c r="AB427" i="4"/>
  <c r="AB428" i="4"/>
  <c r="AB429" i="4"/>
  <c r="AB430" i="4"/>
  <c r="AB431" i="4"/>
  <c r="AB432" i="4"/>
  <c r="AB433" i="4"/>
  <c r="AB434" i="4"/>
  <c r="AB435" i="4"/>
  <c r="AB436" i="4"/>
  <c r="AB437" i="4"/>
  <c r="AB438" i="4"/>
  <c r="AB439" i="4"/>
  <c r="AB440" i="4"/>
  <c r="AB441" i="4"/>
  <c r="AB442" i="4"/>
  <c r="AB443" i="4"/>
  <c r="AB444" i="4"/>
  <c r="AB445" i="4"/>
  <c r="AB446" i="4"/>
  <c r="AB447" i="4"/>
  <c r="AB448" i="4"/>
  <c r="AB449" i="4"/>
  <c r="AB450" i="4"/>
  <c r="AB451" i="4"/>
  <c r="AB452" i="4"/>
  <c r="AB453" i="4"/>
  <c r="AB454" i="4"/>
  <c r="AB455" i="4"/>
  <c r="AB456" i="4"/>
  <c r="AB457" i="4"/>
  <c r="AB458" i="4"/>
  <c r="AB459" i="4"/>
  <c r="AB460" i="4"/>
  <c r="AB461" i="4"/>
  <c r="AB462" i="4"/>
  <c r="AB463" i="4"/>
  <c r="AB464" i="4"/>
  <c r="AB465" i="4"/>
  <c r="AB466" i="4"/>
  <c r="AB467" i="4"/>
  <c r="AB468" i="4"/>
  <c r="AB469" i="4"/>
  <c r="AB470" i="4"/>
  <c r="AB471" i="4"/>
  <c r="AB472" i="4"/>
  <c r="AB473" i="4"/>
  <c r="AB474" i="4"/>
  <c r="AB475" i="4"/>
  <c r="AB476" i="4"/>
  <c r="AB477" i="4"/>
  <c r="AB478" i="4"/>
  <c r="AB479" i="4"/>
  <c r="AB480" i="4"/>
  <c r="AB481" i="4"/>
  <c r="AB482" i="4"/>
  <c r="AB483" i="4"/>
  <c r="AB484" i="4"/>
  <c r="AB485" i="4"/>
  <c r="AB486" i="4"/>
  <c r="AB487" i="4"/>
  <c r="AB488" i="4"/>
  <c r="AB489" i="4"/>
  <c r="AB490" i="4"/>
  <c r="AB491" i="4"/>
  <c r="AB492" i="4"/>
  <c r="AB493" i="4"/>
  <c r="AB494" i="4"/>
  <c r="AB495" i="4"/>
  <c r="AB496" i="4"/>
  <c r="AB497" i="4"/>
  <c r="AB498" i="4"/>
  <c r="AB499" i="4"/>
  <c r="AB500" i="4"/>
  <c r="AB501" i="4"/>
  <c r="AB502" i="4"/>
  <c r="AB503" i="4"/>
  <c r="AB504" i="4"/>
  <c r="AB505" i="4"/>
  <c r="AB506" i="4"/>
  <c r="AB507" i="4"/>
  <c r="AB508" i="4"/>
  <c r="AB509" i="4"/>
  <c r="AB510" i="4"/>
  <c r="AB511" i="4"/>
  <c r="AB512" i="4"/>
  <c r="AB513" i="4"/>
  <c r="AB514" i="4"/>
  <c r="AB515" i="4"/>
  <c r="AB516" i="4"/>
  <c r="AB517" i="4"/>
  <c r="AB518" i="4"/>
  <c r="AB519" i="4"/>
  <c r="AB520" i="4"/>
  <c r="AB521" i="4"/>
  <c r="AB522" i="4"/>
  <c r="AB523" i="4"/>
  <c r="AB524" i="4"/>
  <c r="AB525" i="4"/>
  <c r="AB526" i="4"/>
  <c r="AB527" i="4"/>
  <c r="AB528" i="4"/>
  <c r="AB529" i="4"/>
  <c r="AB530" i="4"/>
  <c r="AB531" i="4"/>
  <c r="AB532" i="4"/>
  <c r="AB533" i="4"/>
  <c r="AB534" i="4"/>
  <c r="AB535" i="4"/>
  <c r="AB536" i="4"/>
  <c r="AB537" i="4"/>
  <c r="AB538" i="4"/>
  <c r="AB539" i="4"/>
  <c r="AB540" i="4"/>
  <c r="AB541" i="4"/>
  <c r="AB542" i="4"/>
  <c r="AB543" i="4"/>
  <c r="AB544" i="4"/>
  <c r="AB545" i="4"/>
  <c r="AB546" i="4"/>
  <c r="AB547" i="4"/>
  <c r="AB548" i="4"/>
  <c r="AB549" i="4"/>
  <c r="AB550" i="4"/>
  <c r="AB551" i="4"/>
  <c r="AB552" i="4"/>
  <c r="AB553" i="4"/>
  <c r="AB554" i="4"/>
  <c r="AB555" i="4"/>
  <c r="AB556" i="4"/>
  <c r="AB557" i="4"/>
  <c r="AB558" i="4"/>
  <c r="AB559" i="4"/>
  <c r="AB560" i="4"/>
  <c r="AB561" i="4"/>
  <c r="AB562" i="4"/>
  <c r="AB563" i="4"/>
  <c r="AB564" i="4"/>
  <c r="AB565" i="4"/>
  <c r="AB566" i="4"/>
  <c r="AB567" i="4"/>
  <c r="AB568" i="4"/>
  <c r="AB569" i="4"/>
  <c r="AB570" i="4"/>
  <c r="AB571" i="4"/>
  <c r="AB572" i="4"/>
  <c r="AB573" i="4"/>
  <c r="AB574" i="4"/>
  <c r="AB575" i="4"/>
  <c r="AB576" i="4"/>
  <c r="AB577" i="4"/>
  <c r="AB578" i="4"/>
  <c r="AB579" i="4"/>
  <c r="AB580" i="4"/>
  <c r="AB581" i="4"/>
  <c r="AB582" i="4"/>
  <c r="AB583" i="4"/>
  <c r="AB584" i="4"/>
  <c r="AB585" i="4"/>
  <c r="AB586" i="4"/>
  <c r="AB587" i="4"/>
  <c r="AB588" i="4"/>
  <c r="AB589" i="4"/>
  <c r="AB590" i="4"/>
  <c r="AB591" i="4"/>
  <c r="AB592" i="4"/>
  <c r="AB593" i="4"/>
  <c r="AB594" i="4"/>
  <c r="AB595" i="4"/>
  <c r="AB596" i="4"/>
  <c r="AB597" i="4"/>
  <c r="AB598" i="4"/>
  <c r="AB599" i="4"/>
  <c r="AB600" i="4"/>
  <c r="AB601" i="4"/>
  <c r="AB602" i="4"/>
  <c r="AB603" i="4"/>
  <c r="AB604" i="4"/>
  <c r="AB605" i="4"/>
  <c r="AB606" i="4"/>
  <c r="AB607" i="4"/>
  <c r="AB608" i="4"/>
  <c r="AB609" i="4"/>
  <c r="AB610" i="4"/>
  <c r="AB611" i="4"/>
  <c r="AB612" i="4"/>
  <c r="AB613" i="4"/>
  <c r="AB614" i="4"/>
  <c r="AB615" i="4"/>
  <c r="AB616" i="4"/>
  <c r="AB617" i="4"/>
  <c r="AB618" i="4"/>
  <c r="AB619" i="4"/>
  <c r="AB620" i="4"/>
  <c r="AB621" i="4"/>
  <c r="AB622" i="4"/>
  <c r="AB623" i="4"/>
  <c r="AB624" i="4"/>
  <c r="AB625" i="4"/>
  <c r="AB626" i="4"/>
  <c r="AB627" i="4"/>
  <c r="AB628" i="4"/>
  <c r="AB629" i="4"/>
  <c r="AB630" i="4"/>
  <c r="AB631" i="4"/>
  <c r="AB632" i="4"/>
  <c r="AB633" i="4"/>
  <c r="AB634" i="4"/>
  <c r="AB635" i="4"/>
  <c r="AB636" i="4"/>
  <c r="AB637" i="4"/>
  <c r="AB638" i="4"/>
  <c r="AB639" i="4"/>
  <c r="AB640" i="4"/>
  <c r="AB641" i="4"/>
  <c r="AB642" i="4"/>
  <c r="AB643" i="4"/>
  <c r="AB644" i="4"/>
  <c r="AB645" i="4"/>
  <c r="AB646" i="4"/>
  <c r="AB647" i="4"/>
  <c r="AB648" i="4"/>
  <c r="AB649" i="4"/>
  <c r="AB650" i="4"/>
  <c r="AB651" i="4"/>
  <c r="AB652" i="4"/>
  <c r="AB653" i="4"/>
  <c r="AB654" i="4"/>
  <c r="AB655" i="4"/>
  <c r="AB656" i="4"/>
  <c r="AB657" i="4"/>
  <c r="AB658" i="4"/>
  <c r="AB659" i="4"/>
  <c r="AB660" i="4"/>
  <c r="AB661" i="4"/>
  <c r="AB662" i="4"/>
  <c r="AB663" i="4"/>
  <c r="AB664" i="4"/>
  <c r="AB665" i="4"/>
  <c r="AB666" i="4"/>
  <c r="AB667" i="4"/>
  <c r="AB668" i="4"/>
  <c r="AB669" i="4"/>
  <c r="AB670" i="4"/>
  <c r="AB671" i="4"/>
  <c r="AB672" i="4"/>
  <c r="AB673" i="4"/>
  <c r="AB674" i="4"/>
  <c r="AB675" i="4"/>
  <c r="AB676" i="4"/>
  <c r="AB677" i="4"/>
  <c r="AB678" i="4"/>
  <c r="AB679" i="4"/>
  <c r="AB680" i="4"/>
  <c r="AB681" i="4"/>
  <c r="AB682" i="4"/>
  <c r="AB683" i="4"/>
  <c r="AB684" i="4"/>
  <c r="AB685" i="4"/>
  <c r="AB686" i="4"/>
  <c r="AB687" i="4"/>
  <c r="AB688" i="4"/>
  <c r="AB689" i="4"/>
  <c r="AB690" i="4"/>
  <c r="AB691" i="4"/>
  <c r="AB692" i="4"/>
  <c r="AB693" i="4"/>
  <c r="AB694" i="4"/>
  <c r="AB695" i="4"/>
  <c r="AB696" i="4"/>
  <c r="AB697" i="4"/>
  <c r="AB698" i="4"/>
  <c r="AB699" i="4"/>
  <c r="AB700" i="4"/>
  <c r="AB701" i="4"/>
  <c r="AB702" i="4"/>
  <c r="AB703" i="4"/>
  <c r="AB704" i="4"/>
  <c r="AB705" i="4"/>
  <c r="AB706" i="4"/>
  <c r="AB707" i="4"/>
  <c r="AB708" i="4"/>
  <c r="AB709" i="4"/>
  <c r="AB710" i="4"/>
  <c r="AB711" i="4"/>
  <c r="AB712" i="4"/>
  <c r="AB713" i="4"/>
  <c r="AB714" i="4"/>
  <c r="AB715" i="4"/>
  <c r="AB716" i="4"/>
  <c r="AB717" i="4"/>
  <c r="AB718" i="4"/>
  <c r="AB719" i="4"/>
  <c r="AB720" i="4"/>
  <c r="AB721" i="4"/>
  <c r="AB722" i="4"/>
  <c r="AB723" i="4"/>
  <c r="AB724" i="4"/>
  <c r="AB725" i="4"/>
  <c r="AB726" i="4"/>
  <c r="AB727" i="4"/>
  <c r="AB728" i="4"/>
  <c r="AB729" i="4"/>
  <c r="AB730" i="4"/>
  <c r="AB731" i="4"/>
  <c r="AB732" i="4"/>
  <c r="AB733" i="4"/>
  <c r="AB734" i="4"/>
  <c r="AB735" i="4"/>
  <c r="AB736" i="4"/>
  <c r="AB737" i="4"/>
  <c r="AB738" i="4"/>
  <c r="AB739" i="4"/>
  <c r="AB740" i="4"/>
  <c r="AB741" i="4"/>
  <c r="AB742" i="4"/>
  <c r="AB743" i="4"/>
  <c r="AB744" i="4"/>
  <c r="AB745" i="4"/>
  <c r="AB746" i="4"/>
  <c r="AB747" i="4"/>
  <c r="AB748" i="4"/>
  <c r="AB749" i="4"/>
  <c r="AB750" i="4"/>
  <c r="AB751" i="4"/>
  <c r="AB752" i="4"/>
  <c r="AB753" i="4"/>
  <c r="AB754" i="4"/>
  <c r="AB755" i="4"/>
  <c r="AB756" i="4"/>
  <c r="AB757" i="4"/>
  <c r="AB758" i="4"/>
  <c r="AB759" i="4"/>
  <c r="AB760" i="4"/>
  <c r="AB761" i="4"/>
  <c r="AB762" i="4"/>
  <c r="AB763" i="4"/>
  <c r="AB764" i="4"/>
  <c r="AB765" i="4"/>
  <c r="AB766" i="4"/>
  <c r="AB767" i="4"/>
  <c r="AB768" i="4"/>
  <c r="AB769" i="4"/>
  <c r="AB770" i="4"/>
  <c r="AB771" i="4"/>
  <c r="AB772" i="4"/>
  <c r="AB773" i="4"/>
  <c r="AB774" i="4"/>
  <c r="AB775" i="4"/>
  <c r="AB776" i="4"/>
  <c r="AB777" i="4"/>
  <c r="AB778" i="4"/>
  <c r="AB779" i="4"/>
  <c r="AB780" i="4"/>
  <c r="AB781" i="4"/>
  <c r="AB782" i="4"/>
  <c r="AB783" i="4"/>
  <c r="AB784" i="4"/>
  <c r="AB785" i="4"/>
  <c r="AB786" i="4"/>
  <c r="AB787" i="4"/>
  <c r="AB788" i="4"/>
  <c r="AB789" i="4"/>
  <c r="AB790" i="4"/>
  <c r="AB791" i="4"/>
  <c r="AB792" i="4"/>
  <c r="AB793" i="4"/>
  <c r="AB794" i="4"/>
  <c r="AB795" i="4"/>
  <c r="AB796" i="4"/>
  <c r="AB797" i="4"/>
  <c r="AB798" i="4"/>
  <c r="AB799" i="4"/>
  <c r="AB800" i="4"/>
  <c r="AB801" i="4"/>
  <c r="AB802" i="4"/>
  <c r="AB803" i="4"/>
  <c r="AB804" i="4"/>
  <c r="AB805" i="4"/>
  <c r="AB806" i="4"/>
  <c r="AB807" i="4"/>
  <c r="AB808" i="4"/>
  <c r="AB809" i="4"/>
  <c r="AB810" i="4"/>
  <c r="AB811" i="4"/>
  <c r="AB812" i="4"/>
  <c r="AB813" i="4"/>
  <c r="AB814" i="4"/>
  <c r="AB815" i="4"/>
  <c r="AB816" i="4"/>
  <c r="AB817" i="4"/>
  <c r="AB818" i="4"/>
  <c r="AB819" i="4"/>
  <c r="AB820" i="4"/>
  <c r="AB821" i="4"/>
  <c r="AB822" i="4"/>
  <c r="AB823" i="4"/>
  <c r="AB824" i="4"/>
  <c r="AB825" i="4"/>
  <c r="AB826" i="4"/>
  <c r="AB827" i="4"/>
  <c r="AB828" i="4"/>
  <c r="AB829" i="4"/>
  <c r="AB830" i="4"/>
  <c r="AB831" i="4"/>
  <c r="AB832" i="4"/>
  <c r="AB833" i="4"/>
  <c r="AB834" i="4"/>
  <c r="AB835" i="4"/>
  <c r="AB836" i="4"/>
  <c r="AB837" i="4"/>
  <c r="AB838" i="4"/>
  <c r="AB839" i="4"/>
  <c r="AB840" i="4"/>
  <c r="AB841" i="4"/>
  <c r="AB842" i="4"/>
  <c r="AB843" i="4"/>
  <c r="AB844" i="4"/>
  <c r="AB845" i="4"/>
  <c r="AB846" i="4"/>
  <c r="AB847" i="4"/>
  <c r="AB848" i="4"/>
  <c r="AB849" i="4"/>
  <c r="AB850" i="4"/>
  <c r="AB851" i="4"/>
  <c r="AB852" i="4"/>
  <c r="AB853" i="4"/>
  <c r="AB854" i="4"/>
  <c r="AB855" i="4"/>
  <c r="AB856" i="4"/>
  <c r="AB857" i="4"/>
  <c r="AB858" i="4"/>
  <c r="AB859" i="4"/>
  <c r="AB860" i="4"/>
  <c r="AB861" i="4"/>
  <c r="AB862" i="4"/>
  <c r="AB863" i="4"/>
  <c r="AB864" i="4"/>
  <c r="AB865" i="4"/>
  <c r="AB866" i="4"/>
  <c r="AB867" i="4"/>
  <c r="AB868" i="4"/>
  <c r="AB869" i="4"/>
  <c r="AB870" i="4"/>
  <c r="AB871" i="4"/>
  <c r="AB872" i="4"/>
  <c r="AB873" i="4"/>
  <c r="AB874" i="4"/>
  <c r="AB875" i="4"/>
  <c r="AB876" i="4"/>
  <c r="AB877" i="4"/>
  <c r="AB878" i="4"/>
  <c r="AB879" i="4"/>
  <c r="AB880" i="4"/>
  <c r="AB881" i="4"/>
  <c r="AB882" i="4"/>
  <c r="AB883" i="4"/>
  <c r="AB884" i="4"/>
  <c r="AB885" i="4"/>
  <c r="AB886" i="4"/>
  <c r="AB887" i="4"/>
  <c r="AB888" i="4"/>
  <c r="AB889" i="4"/>
  <c r="AB890" i="4"/>
  <c r="AB891" i="4"/>
  <c r="AB892" i="4"/>
  <c r="AB893" i="4"/>
  <c r="AB894" i="4"/>
  <c r="AB895" i="4"/>
  <c r="AB896" i="4"/>
  <c r="AB897" i="4"/>
  <c r="AB898" i="4"/>
  <c r="AB899" i="4"/>
  <c r="AB900" i="4"/>
  <c r="AB901" i="4"/>
  <c r="AB902" i="4"/>
  <c r="AB903" i="4"/>
  <c r="AB904" i="4"/>
  <c r="AB905" i="4"/>
  <c r="AB906" i="4"/>
  <c r="AB907" i="4"/>
  <c r="AB908" i="4"/>
  <c r="AB909" i="4"/>
  <c r="AB910" i="4"/>
  <c r="AB911" i="4"/>
  <c r="AB912" i="4"/>
  <c r="AB913" i="4"/>
  <c r="AB914" i="4"/>
  <c r="AB915" i="4"/>
  <c r="AB916" i="4"/>
  <c r="AB917" i="4"/>
  <c r="AB918" i="4"/>
  <c r="AB919" i="4"/>
  <c r="AB920" i="4"/>
  <c r="AB921" i="4"/>
  <c r="AB922" i="4"/>
  <c r="AB923" i="4"/>
  <c r="AB924" i="4"/>
  <c r="AB925" i="4"/>
  <c r="AB926" i="4"/>
  <c r="AB927" i="4"/>
  <c r="AB928" i="4"/>
  <c r="AB929" i="4"/>
  <c r="AB930" i="4"/>
  <c r="AB931" i="4"/>
  <c r="AB932" i="4"/>
  <c r="AB933" i="4"/>
  <c r="AB934" i="4"/>
  <c r="AB935" i="4"/>
  <c r="AB936" i="4"/>
  <c r="AB937" i="4"/>
  <c r="AB938" i="4"/>
  <c r="AB939" i="4"/>
  <c r="AB940" i="4"/>
  <c r="AB941" i="4"/>
  <c r="AB942" i="4"/>
  <c r="AB943" i="4"/>
  <c r="AB944" i="4"/>
  <c r="AB945" i="4"/>
  <c r="AB946" i="4"/>
  <c r="AB947" i="4"/>
  <c r="AB948" i="4"/>
  <c r="AB949" i="4"/>
  <c r="AB950" i="4"/>
  <c r="AB951" i="4"/>
  <c r="AB952" i="4"/>
  <c r="AB953" i="4"/>
  <c r="AB954" i="4"/>
  <c r="AB955" i="4"/>
  <c r="AB956" i="4"/>
  <c r="AB957" i="4"/>
  <c r="AB958" i="4"/>
  <c r="AB959" i="4"/>
  <c r="AB960" i="4"/>
  <c r="AB961" i="4"/>
  <c r="AB962" i="4"/>
  <c r="AB963" i="4"/>
  <c r="AB964" i="4"/>
  <c r="AB965" i="4"/>
  <c r="AB966" i="4"/>
  <c r="AB967" i="4"/>
  <c r="AB968" i="4"/>
  <c r="AB969" i="4"/>
  <c r="AB970" i="4"/>
  <c r="AB971" i="4"/>
  <c r="AB972" i="4"/>
  <c r="AB973" i="4"/>
  <c r="AB974" i="4"/>
  <c r="AB975" i="4"/>
  <c r="AB976" i="4"/>
  <c r="AB977" i="4"/>
  <c r="AB978" i="4"/>
  <c r="AB979" i="4"/>
  <c r="AB980" i="4"/>
  <c r="AB981" i="4"/>
  <c r="AB982" i="4"/>
  <c r="AB983" i="4"/>
  <c r="AB984" i="4"/>
  <c r="AB985" i="4"/>
  <c r="AB986" i="4"/>
  <c r="AB987" i="4"/>
  <c r="AB988" i="4"/>
  <c r="AB989" i="4"/>
  <c r="AB990" i="4"/>
  <c r="AB991" i="4"/>
  <c r="AB992" i="4"/>
  <c r="AB993" i="4"/>
  <c r="AB994" i="4"/>
  <c r="AB995" i="4"/>
  <c r="AB996" i="4"/>
  <c r="AB997" i="4"/>
  <c r="AB998" i="4"/>
  <c r="AB999" i="4"/>
  <c r="AB1000" i="4"/>
  <c r="AB1001" i="4"/>
  <c r="AB1002" i="4"/>
  <c r="AB1003" i="4"/>
  <c r="AB1004" i="4"/>
  <c r="AB1005" i="4"/>
  <c r="AB1006" i="4"/>
  <c r="AB1007" i="4"/>
  <c r="AB1008" i="4"/>
  <c r="AB1009" i="4"/>
  <c r="AB1010" i="4"/>
  <c r="AB1011" i="4"/>
  <c r="AB1012" i="4"/>
  <c r="AB1013" i="4"/>
  <c r="AB1014" i="4"/>
  <c r="AB1015" i="4"/>
  <c r="AB1016" i="4"/>
  <c r="AB1017" i="4"/>
  <c r="AB1018" i="4"/>
  <c r="AB1019" i="4"/>
  <c r="AB1020" i="4"/>
  <c r="AB1021" i="4"/>
  <c r="AB1022" i="4"/>
  <c r="AB1023" i="4"/>
  <c r="AC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C39" i="4"/>
  <c r="AC40" i="4"/>
  <c r="AC41" i="4"/>
  <c r="AC42" i="4"/>
  <c r="AC43" i="4"/>
  <c r="AC44" i="4"/>
  <c r="AC45" i="4"/>
  <c r="AC46" i="4"/>
  <c r="AC47" i="4"/>
  <c r="AC48" i="4"/>
  <c r="AC49" i="4"/>
  <c r="AC50" i="4"/>
  <c r="AC51" i="4"/>
  <c r="AC52" i="4"/>
  <c r="AC53" i="4"/>
  <c r="AC54" i="4"/>
  <c r="AC55" i="4"/>
  <c r="AC56" i="4"/>
  <c r="AC57" i="4"/>
  <c r="AC58" i="4"/>
  <c r="AC59" i="4"/>
  <c r="AC60" i="4"/>
  <c r="AC61" i="4"/>
  <c r="AC62" i="4"/>
  <c r="AC63" i="4"/>
  <c r="AC64" i="4"/>
  <c r="AC65" i="4"/>
  <c r="AC66" i="4"/>
  <c r="AC67" i="4"/>
  <c r="AC68" i="4"/>
  <c r="AC69" i="4"/>
  <c r="AC70" i="4"/>
  <c r="AC71" i="4"/>
  <c r="AC72" i="4"/>
  <c r="AC73" i="4"/>
  <c r="AC74" i="4"/>
  <c r="AC75" i="4"/>
  <c r="AC76" i="4"/>
  <c r="AC77" i="4"/>
  <c r="AC78" i="4"/>
  <c r="AC79" i="4"/>
  <c r="AC80" i="4"/>
  <c r="AC81" i="4"/>
  <c r="AC82" i="4"/>
  <c r="AC83" i="4"/>
  <c r="AC84" i="4"/>
  <c r="AC85" i="4"/>
  <c r="AC86" i="4"/>
  <c r="AC87" i="4"/>
  <c r="AC88" i="4"/>
  <c r="AC89" i="4"/>
  <c r="AC90" i="4"/>
  <c r="AC91" i="4"/>
  <c r="AC92" i="4"/>
  <c r="AC93" i="4"/>
  <c r="AC94" i="4"/>
  <c r="AC95" i="4"/>
  <c r="AC96" i="4"/>
  <c r="AC97" i="4"/>
  <c r="AC98" i="4"/>
  <c r="AC99" i="4"/>
  <c r="AC100" i="4"/>
  <c r="AC101" i="4"/>
  <c r="AC102" i="4"/>
  <c r="AC103" i="4"/>
  <c r="AC104" i="4"/>
  <c r="AC105" i="4"/>
  <c r="AC106" i="4"/>
  <c r="AC107" i="4"/>
  <c r="AC108" i="4"/>
  <c r="AC109" i="4"/>
  <c r="AC110" i="4"/>
  <c r="AC111" i="4"/>
  <c r="AC112" i="4"/>
  <c r="AC113" i="4"/>
  <c r="AC114" i="4"/>
  <c r="AC115" i="4"/>
  <c r="AC116" i="4"/>
  <c r="AC117" i="4"/>
  <c r="AC118" i="4"/>
  <c r="AC119" i="4"/>
  <c r="AC120" i="4"/>
  <c r="AC121" i="4"/>
  <c r="AC122" i="4"/>
  <c r="AC123" i="4"/>
  <c r="AC124" i="4"/>
  <c r="AC125" i="4"/>
  <c r="AC126" i="4"/>
  <c r="AC127" i="4"/>
  <c r="AC128" i="4"/>
  <c r="AC129" i="4"/>
  <c r="AC130" i="4"/>
  <c r="AC131" i="4"/>
  <c r="AC132" i="4"/>
  <c r="AC133" i="4"/>
  <c r="AC134" i="4"/>
  <c r="AC135" i="4"/>
  <c r="AC136" i="4"/>
  <c r="AC137" i="4"/>
  <c r="AC138" i="4"/>
  <c r="AC139" i="4"/>
  <c r="AC140" i="4"/>
  <c r="AC141" i="4"/>
  <c r="AC142" i="4"/>
  <c r="AC143" i="4"/>
  <c r="AC144" i="4"/>
  <c r="AC145" i="4"/>
  <c r="AC146" i="4"/>
  <c r="AC147" i="4"/>
  <c r="AC148" i="4"/>
  <c r="AC149" i="4"/>
  <c r="AC150" i="4"/>
  <c r="AC151" i="4"/>
  <c r="AC152" i="4"/>
  <c r="AC153" i="4"/>
  <c r="AC154" i="4"/>
  <c r="AC155" i="4"/>
  <c r="AC156" i="4"/>
  <c r="AC157" i="4"/>
  <c r="AC158" i="4"/>
  <c r="AC159" i="4"/>
  <c r="AC160" i="4"/>
  <c r="AC161" i="4"/>
  <c r="AC162" i="4"/>
  <c r="AC163" i="4"/>
  <c r="AC164" i="4"/>
  <c r="AC165" i="4"/>
  <c r="AC166" i="4"/>
  <c r="AC167" i="4"/>
  <c r="AC168" i="4"/>
  <c r="AC169" i="4"/>
  <c r="AC170" i="4"/>
  <c r="AC171" i="4"/>
  <c r="AC172" i="4"/>
  <c r="AC173" i="4"/>
  <c r="AC174" i="4"/>
  <c r="AC175" i="4"/>
  <c r="AC176" i="4"/>
  <c r="AC177" i="4"/>
  <c r="AC178" i="4"/>
  <c r="AC179" i="4"/>
  <c r="AC180" i="4"/>
  <c r="AC181" i="4"/>
  <c r="AC182" i="4"/>
  <c r="AC183" i="4"/>
  <c r="AC184" i="4"/>
  <c r="AC185" i="4"/>
  <c r="AC186" i="4"/>
  <c r="AC187" i="4"/>
  <c r="AC188" i="4"/>
  <c r="AC189" i="4"/>
  <c r="AC190" i="4"/>
  <c r="AC191" i="4"/>
  <c r="AC192" i="4"/>
  <c r="AC193" i="4"/>
  <c r="AC194" i="4"/>
  <c r="AC195" i="4"/>
  <c r="AC196" i="4"/>
  <c r="AC197" i="4"/>
  <c r="AC198" i="4"/>
  <c r="AC199" i="4"/>
  <c r="AC200" i="4"/>
  <c r="AC201" i="4"/>
  <c r="AC202" i="4"/>
  <c r="AC203" i="4"/>
  <c r="AC204" i="4"/>
  <c r="AC205" i="4"/>
  <c r="AC206" i="4"/>
  <c r="AC207" i="4"/>
  <c r="AC208" i="4"/>
  <c r="AC209" i="4"/>
  <c r="AC210" i="4"/>
  <c r="AC211" i="4"/>
  <c r="AC212" i="4"/>
  <c r="AC213" i="4"/>
  <c r="AC214" i="4"/>
  <c r="AC215" i="4"/>
  <c r="AC216" i="4"/>
  <c r="AC217" i="4"/>
  <c r="AC218" i="4"/>
  <c r="AC219" i="4"/>
  <c r="AC220" i="4"/>
  <c r="AC221" i="4"/>
  <c r="AC222" i="4"/>
  <c r="AC223" i="4"/>
  <c r="AC224" i="4"/>
  <c r="AC225" i="4"/>
  <c r="AC226" i="4"/>
  <c r="AC227" i="4"/>
  <c r="AC228" i="4"/>
  <c r="AC229" i="4"/>
  <c r="AC230" i="4"/>
  <c r="AC231" i="4"/>
  <c r="AC232" i="4"/>
  <c r="AC233" i="4"/>
  <c r="AC234" i="4"/>
  <c r="AC235" i="4"/>
  <c r="AC236" i="4"/>
  <c r="AC237" i="4"/>
  <c r="AC238" i="4"/>
  <c r="AC239" i="4"/>
  <c r="AC240" i="4"/>
  <c r="AC241" i="4"/>
  <c r="AC242" i="4"/>
  <c r="AC243" i="4"/>
  <c r="AC244" i="4"/>
  <c r="AC245" i="4"/>
  <c r="AC246" i="4"/>
  <c r="AC247" i="4"/>
  <c r="AC248" i="4"/>
  <c r="AC249" i="4"/>
  <c r="AC250" i="4"/>
  <c r="AC251" i="4"/>
  <c r="AC252" i="4"/>
  <c r="AC253" i="4"/>
  <c r="AC254" i="4"/>
  <c r="AC255" i="4"/>
  <c r="AC256" i="4"/>
  <c r="AC257" i="4"/>
  <c r="AC258" i="4"/>
  <c r="AC259" i="4"/>
  <c r="AC260" i="4"/>
  <c r="AC261" i="4"/>
  <c r="AC262" i="4"/>
  <c r="AC263" i="4"/>
  <c r="AC264" i="4"/>
  <c r="AC265" i="4"/>
  <c r="AC266" i="4"/>
  <c r="AC267" i="4"/>
  <c r="AC268" i="4"/>
  <c r="AC269" i="4"/>
  <c r="AC270" i="4"/>
  <c r="AC271" i="4"/>
  <c r="AC272" i="4"/>
  <c r="AC273" i="4"/>
  <c r="AC274" i="4"/>
  <c r="AC275" i="4"/>
  <c r="AC276" i="4"/>
  <c r="AC277" i="4"/>
  <c r="AC278" i="4"/>
  <c r="AC279" i="4"/>
  <c r="AC280" i="4"/>
  <c r="AC281" i="4"/>
  <c r="AC282" i="4"/>
  <c r="AC283" i="4"/>
  <c r="AC284" i="4"/>
  <c r="AC285" i="4"/>
  <c r="AC286" i="4"/>
  <c r="AC287" i="4"/>
  <c r="AC288" i="4"/>
  <c r="AC289" i="4"/>
  <c r="AC290" i="4"/>
  <c r="AC291" i="4"/>
  <c r="AC292" i="4"/>
  <c r="AC293" i="4"/>
  <c r="AC294" i="4"/>
  <c r="AC295" i="4"/>
  <c r="AC296" i="4"/>
  <c r="AC297" i="4"/>
  <c r="AC298" i="4"/>
  <c r="AC299" i="4"/>
  <c r="AC300" i="4"/>
  <c r="AC301" i="4"/>
  <c r="AC302" i="4"/>
  <c r="AC303" i="4"/>
  <c r="AC304" i="4"/>
  <c r="AC305" i="4"/>
  <c r="AC306" i="4"/>
  <c r="AC307" i="4"/>
  <c r="AC308" i="4"/>
  <c r="AC309" i="4"/>
  <c r="AC310" i="4"/>
  <c r="AC311" i="4"/>
  <c r="AC312" i="4"/>
  <c r="AC313" i="4"/>
  <c r="AC314" i="4"/>
  <c r="AC315" i="4"/>
  <c r="AC316" i="4"/>
  <c r="AC317" i="4"/>
  <c r="AC318" i="4"/>
  <c r="AC319" i="4"/>
  <c r="AC320" i="4"/>
  <c r="AC321" i="4"/>
  <c r="AC322" i="4"/>
  <c r="AC323" i="4"/>
  <c r="AC324" i="4"/>
  <c r="AC325" i="4"/>
  <c r="AC326" i="4"/>
  <c r="AC327" i="4"/>
  <c r="AC328" i="4"/>
  <c r="AC329" i="4"/>
  <c r="AC330" i="4"/>
  <c r="AC331" i="4"/>
  <c r="AC332" i="4"/>
  <c r="AC333" i="4"/>
  <c r="AC334" i="4"/>
  <c r="AC335" i="4"/>
  <c r="AC336" i="4"/>
  <c r="AC337" i="4"/>
  <c r="AC338" i="4"/>
  <c r="AC339" i="4"/>
  <c r="AC340" i="4"/>
  <c r="AC341" i="4"/>
  <c r="AC342" i="4"/>
  <c r="AC343" i="4"/>
  <c r="AC344" i="4"/>
  <c r="AC345" i="4"/>
  <c r="AC346" i="4"/>
  <c r="AC347" i="4"/>
  <c r="AC348" i="4"/>
  <c r="AC349" i="4"/>
  <c r="AC350" i="4"/>
  <c r="AC351" i="4"/>
  <c r="AC352" i="4"/>
  <c r="AC353" i="4"/>
  <c r="AC354" i="4"/>
  <c r="AC355" i="4"/>
  <c r="AC356" i="4"/>
  <c r="AC357" i="4"/>
  <c r="AC358" i="4"/>
  <c r="AC359" i="4"/>
  <c r="AC360" i="4"/>
  <c r="AC361" i="4"/>
  <c r="AC362" i="4"/>
  <c r="AC363" i="4"/>
  <c r="AC364" i="4"/>
  <c r="AC365" i="4"/>
  <c r="AC366" i="4"/>
  <c r="AC367" i="4"/>
  <c r="AC368" i="4"/>
  <c r="AC369" i="4"/>
  <c r="AC370" i="4"/>
  <c r="AC371" i="4"/>
  <c r="AC372" i="4"/>
  <c r="AC373" i="4"/>
  <c r="AC374" i="4"/>
  <c r="AC375" i="4"/>
  <c r="AC376" i="4"/>
  <c r="AC377" i="4"/>
  <c r="AC378" i="4"/>
  <c r="AC379" i="4"/>
  <c r="AC380" i="4"/>
  <c r="AC381" i="4"/>
  <c r="AC382" i="4"/>
  <c r="AC383" i="4"/>
  <c r="AC384" i="4"/>
  <c r="AC385" i="4"/>
  <c r="AC386" i="4"/>
  <c r="AC387" i="4"/>
  <c r="AC388" i="4"/>
  <c r="AC389" i="4"/>
  <c r="AC390" i="4"/>
  <c r="AC391" i="4"/>
  <c r="AC392" i="4"/>
  <c r="AC393" i="4"/>
  <c r="AC394" i="4"/>
  <c r="AC395" i="4"/>
  <c r="AC396" i="4"/>
  <c r="AC397" i="4"/>
  <c r="AC398" i="4"/>
  <c r="AC399" i="4"/>
  <c r="AC400" i="4"/>
  <c r="AC401" i="4"/>
  <c r="AC402" i="4"/>
  <c r="AC403" i="4"/>
  <c r="AC404" i="4"/>
  <c r="AC405" i="4"/>
  <c r="AC406" i="4"/>
  <c r="AC407" i="4"/>
  <c r="AC408" i="4"/>
  <c r="AC409" i="4"/>
  <c r="AC410" i="4"/>
  <c r="AC411" i="4"/>
  <c r="AC412" i="4"/>
  <c r="AC413" i="4"/>
  <c r="AC414" i="4"/>
  <c r="AC415" i="4"/>
  <c r="AC416" i="4"/>
  <c r="AC417" i="4"/>
  <c r="AC418" i="4"/>
  <c r="AC419" i="4"/>
  <c r="AC420" i="4"/>
  <c r="AC421" i="4"/>
  <c r="AC422" i="4"/>
  <c r="AC423" i="4"/>
  <c r="AC424" i="4"/>
  <c r="AC425" i="4"/>
  <c r="AC426" i="4"/>
  <c r="AC427" i="4"/>
  <c r="AC428" i="4"/>
  <c r="AC429" i="4"/>
  <c r="AC430" i="4"/>
  <c r="AC431" i="4"/>
  <c r="AC432" i="4"/>
  <c r="AC433" i="4"/>
  <c r="AC434" i="4"/>
  <c r="AC435" i="4"/>
  <c r="AC436" i="4"/>
  <c r="AC437" i="4"/>
  <c r="AC438" i="4"/>
  <c r="AC439" i="4"/>
  <c r="AC440" i="4"/>
  <c r="AC441" i="4"/>
  <c r="AC442" i="4"/>
  <c r="AC443" i="4"/>
  <c r="AC444" i="4"/>
  <c r="AC445" i="4"/>
  <c r="AC446" i="4"/>
  <c r="AC447" i="4"/>
  <c r="AC448" i="4"/>
  <c r="AC449" i="4"/>
  <c r="AC450" i="4"/>
  <c r="AC451" i="4"/>
  <c r="AC452" i="4"/>
  <c r="AC453" i="4"/>
  <c r="AC454" i="4"/>
  <c r="AC455" i="4"/>
  <c r="AC456" i="4"/>
  <c r="AC457" i="4"/>
  <c r="AC458" i="4"/>
  <c r="AC459" i="4"/>
  <c r="AC460" i="4"/>
  <c r="AC461" i="4"/>
  <c r="AC462" i="4"/>
  <c r="AC463" i="4"/>
  <c r="AC464" i="4"/>
  <c r="AC465" i="4"/>
  <c r="AC466" i="4"/>
  <c r="AC467" i="4"/>
  <c r="AC468" i="4"/>
  <c r="AC469" i="4"/>
  <c r="AC470" i="4"/>
  <c r="AC471" i="4"/>
  <c r="AC472" i="4"/>
  <c r="AC473"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500" i="4"/>
  <c r="AC501" i="4"/>
  <c r="AC502" i="4"/>
  <c r="AC503" i="4"/>
  <c r="AC504" i="4"/>
  <c r="AC505" i="4"/>
  <c r="AC506" i="4"/>
  <c r="AC507" i="4"/>
  <c r="AC508" i="4"/>
  <c r="AC509" i="4"/>
  <c r="AC510" i="4"/>
  <c r="AC511" i="4"/>
  <c r="AC512" i="4"/>
  <c r="AC513" i="4"/>
  <c r="AC514" i="4"/>
  <c r="AC515" i="4"/>
  <c r="AC516" i="4"/>
  <c r="AC517" i="4"/>
  <c r="AC518" i="4"/>
  <c r="AC519" i="4"/>
  <c r="AC520" i="4"/>
  <c r="AC521" i="4"/>
  <c r="AC522" i="4"/>
  <c r="AC523" i="4"/>
  <c r="AC524" i="4"/>
  <c r="AC525" i="4"/>
  <c r="AC526" i="4"/>
  <c r="AC527" i="4"/>
  <c r="AC528" i="4"/>
  <c r="AC529" i="4"/>
  <c r="AC530" i="4"/>
  <c r="AC531" i="4"/>
  <c r="AC532" i="4"/>
  <c r="AC533" i="4"/>
  <c r="AC534" i="4"/>
  <c r="AC535" i="4"/>
  <c r="AC536" i="4"/>
  <c r="AC537" i="4"/>
  <c r="AC538" i="4"/>
  <c r="AC539" i="4"/>
  <c r="AC540" i="4"/>
  <c r="AC541" i="4"/>
  <c r="AC542" i="4"/>
  <c r="AC543" i="4"/>
  <c r="AC544" i="4"/>
  <c r="AC545" i="4"/>
  <c r="AC546" i="4"/>
  <c r="AC547" i="4"/>
  <c r="AC548" i="4"/>
  <c r="AC549" i="4"/>
  <c r="AC550" i="4"/>
  <c r="AC551" i="4"/>
  <c r="AC552" i="4"/>
  <c r="AC553" i="4"/>
  <c r="AC554" i="4"/>
  <c r="AC555" i="4"/>
  <c r="AC556" i="4"/>
  <c r="AC557" i="4"/>
  <c r="AC558" i="4"/>
  <c r="AC559" i="4"/>
  <c r="AC560" i="4"/>
  <c r="AC561" i="4"/>
  <c r="AC562" i="4"/>
  <c r="AC563" i="4"/>
  <c r="AC564" i="4"/>
  <c r="AC565" i="4"/>
  <c r="AC566" i="4"/>
  <c r="AC567" i="4"/>
  <c r="AC568" i="4"/>
  <c r="AC569" i="4"/>
  <c r="AC570" i="4"/>
  <c r="AC571" i="4"/>
  <c r="AC572" i="4"/>
  <c r="AC573" i="4"/>
  <c r="AC574" i="4"/>
  <c r="AC575" i="4"/>
  <c r="AC576" i="4"/>
  <c r="AC577" i="4"/>
  <c r="AC578" i="4"/>
  <c r="AC579" i="4"/>
  <c r="AC580" i="4"/>
  <c r="AC581" i="4"/>
  <c r="AC582" i="4"/>
  <c r="AC583" i="4"/>
  <c r="AC584" i="4"/>
  <c r="AC585" i="4"/>
  <c r="AC586" i="4"/>
  <c r="AC587" i="4"/>
  <c r="AC588" i="4"/>
  <c r="AC589" i="4"/>
  <c r="AC590" i="4"/>
  <c r="AC591" i="4"/>
  <c r="AC592" i="4"/>
  <c r="AC593" i="4"/>
  <c r="AC594" i="4"/>
  <c r="AC595" i="4"/>
  <c r="AC596" i="4"/>
  <c r="AC597" i="4"/>
  <c r="AC598" i="4"/>
  <c r="AC599" i="4"/>
  <c r="AC600" i="4"/>
  <c r="AC601" i="4"/>
  <c r="AC602" i="4"/>
  <c r="AC603" i="4"/>
  <c r="AC604" i="4"/>
  <c r="AC605" i="4"/>
  <c r="AC606" i="4"/>
  <c r="AC607" i="4"/>
  <c r="AC608" i="4"/>
  <c r="AC609" i="4"/>
  <c r="AC610" i="4"/>
  <c r="AC611" i="4"/>
  <c r="AC612" i="4"/>
  <c r="AC613" i="4"/>
  <c r="AC614" i="4"/>
  <c r="AC615" i="4"/>
  <c r="AC616" i="4"/>
  <c r="AC617" i="4"/>
  <c r="AC618" i="4"/>
  <c r="AC619" i="4"/>
  <c r="AC620" i="4"/>
  <c r="AC621" i="4"/>
  <c r="AC622" i="4"/>
  <c r="AC623" i="4"/>
  <c r="AC624" i="4"/>
  <c r="AC625" i="4"/>
  <c r="AC626" i="4"/>
  <c r="AC627" i="4"/>
  <c r="AC628" i="4"/>
  <c r="AC629" i="4"/>
  <c r="AC630" i="4"/>
  <c r="AC631" i="4"/>
  <c r="AC632" i="4"/>
  <c r="AC633" i="4"/>
  <c r="AC634" i="4"/>
  <c r="AC635" i="4"/>
  <c r="AC636" i="4"/>
  <c r="AC637" i="4"/>
  <c r="AC638" i="4"/>
  <c r="AC639" i="4"/>
  <c r="AC640" i="4"/>
  <c r="AC641" i="4"/>
  <c r="AC642" i="4"/>
  <c r="AC643" i="4"/>
  <c r="AC644" i="4"/>
  <c r="AC645" i="4"/>
  <c r="AC646" i="4"/>
  <c r="AC647" i="4"/>
  <c r="AC648" i="4"/>
  <c r="AC649" i="4"/>
  <c r="AC650" i="4"/>
  <c r="AC651" i="4"/>
  <c r="AC652" i="4"/>
  <c r="AC653" i="4"/>
  <c r="AC654" i="4"/>
  <c r="AC655" i="4"/>
  <c r="AC656" i="4"/>
  <c r="AC657" i="4"/>
  <c r="AC658" i="4"/>
  <c r="AC659" i="4"/>
  <c r="AC660" i="4"/>
  <c r="AC661" i="4"/>
  <c r="AC662" i="4"/>
  <c r="AC663" i="4"/>
  <c r="AC664" i="4"/>
  <c r="AC665" i="4"/>
  <c r="AC666" i="4"/>
  <c r="AC667" i="4"/>
  <c r="AC668" i="4"/>
  <c r="AC669" i="4"/>
  <c r="AC670" i="4"/>
  <c r="AC671" i="4"/>
  <c r="AC672" i="4"/>
  <c r="AC673" i="4"/>
  <c r="AC674" i="4"/>
  <c r="AC675" i="4"/>
  <c r="AC676" i="4"/>
  <c r="AC677" i="4"/>
  <c r="AC678" i="4"/>
  <c r="AC679" i="4"/>
  <c r="AC680" i="4"/>
  <c r="AC681" i="4"/>
  <c r="AC682" i="4"/>
  <c r="AC683" i="4"/>
  <c r="AC684" i="4"/>
  <c r="AC685" i="4"/>
  <c r="AC686" i="4"/>
  <c r="AC687" i="4"/>
  <c r="AC688" i="4"/>
  <c r="AC689" i="4"/>
  <c r="AC690" i="4"/>
  <c r="AC691" i="4"/>
  <c r="AC692" i="4"/>
  <c r="AC693" i="4"/>
  <c r="AC694" i="4"/>
  <c r="AC695" i="4"/>
  <c r="AC696" i="4"/>
  <c r="AC697" i="4"/>
  <c r="AC698" i="4"/>
  <c r="AC699" i="4"/>
  <c r="AC700" i="4"/>
  <c r="AC701" i="4"/>
  <c r="AC702" i="4"/>
  <c r="AC703" i="4"/>
  <c r="AC704" i="4"/>
  <c r="AC705" i="4"/>
  <c r="AC706" i="4"/>
  <c r="AC707" i="4"/>
  <c r="AC708" i="4"/>
  <c r="AC709" i="4"/>
  <c r="AC710" i="4"/>
  <c r="AC711" i="4"/>
  <c r="AC712" i="4"/>
  <c r="AC713" i="4"/>
  <c r="AC714" i="4"/>
  <c r="AC715" i="4"/>
  <c r="AC716" i="4"/>
  <c r="AC717" i="4"/>
  <c r="AC718" i="4"/>
  <c r="AC719" i="4"/>
  <c r="AC720" i="4"/>
  <c r="AC721" i="4"/>
  <c r="AC722" i="4"/>
  <c r="AC723" i="4"/>
  <c r="AC724" i="4"/>
  <c r="AC725" i="4"/>
  <c r="AC726" i="4"/>
  <c r="AC727" i="4"/>
  <c r="AC728" i="4"/>
  <c r="AC729" i="4"/>
  <c r="AC730" i="4"/>
  <c r="AC731" i="4"/>
  <c r="AC732" i="4"/>
  <c r="AC733" i="4"/>
  <c r="AC734" i="4"/>
  <c r="AC735" i="4"/>
  <c r="AC736" i="4"/>
  <c r="AC737" i="4"/>
  <c r="AC738" i="4"/>
  <c r="AC739" i="4"/>
  <c r="AC740" i="4"/>
  <c r="AC741" i="4"/>
  <c r="AC742" i="4"/>
  <c r="AC743" i="4"/>
  <c r="AC744" i="4"/>
  <c r="AC745" i="4"/>
  <c r="AC746" i="4"/>
  <c r="AC747" i="4"/>
  <c r="AC748" i="4"/>
  <c r="AC749" i="4"/>
  <c r="AC750" i="4"/>
  <c r="AC751" i="4"/>
  <c r="AC752" i="4"/>
  <c r="AC753" i="4"/>
  <c r="AC754" i="4"/>
  <c r="AC755" i="4"/>
  <c r="AC756" i="4"/>
  <c r="AC757" i="4"/>
  <c r="AC758" i="4"/>
  <c r="AC759" i="4"/>
  <c r="AC760" i="4"/>
  <c r="AC761" i="4"/>
  <c r="AC762" i="4"/>
  <c r="AC763" i="4"/>
  <c r="AC764" i="4"/>
  <c r="AC765" i="4"/>
  <c r="AC766" i="4"/>
  <c r="AC767" i="4"/>
  <c r="AC768" i="4"/>
  <c r="AC769" i="4"/>
  <c r="AC770" i="4"/>
  <c r="AC771" i="4"/>
  <c r="AC772" i="4"/>
  <c r="AC773" i="4"/>
  <c r="AC774" i="4"/>
  <c r="AC775" i="4"/>
  <c r="AC776" i="4"/>
  <c r="AC777" i="4"/>
  <c r="AC778" i="4"/>
  <c r="AC779" i="4"/>
  <c r="AC780" i="4"/>
  <c r="AC781" i="4"/>
  <c r="AC782" i="4"/>
  <c r="AC783" i="4"/>
  <c r="AC784" i="4"/>
  <c r="AC785" i="4"/>
  <c r="AC786" i="4"/>
  <c r="AC787" i="4"/>
  <c r="AC788" i="4"/>
  <c r="AC789" i="4"/>
  <c r="AC790" i="4"/>
  <c r="AC791" i="4"/>
  <c r="AC792" i="4"/>
  <c r="AC793" i="4"/>
  <c r="AC794" i="4"/>
  <c r="AC795" i="4"/>
  <c r="AC796" i="4"/>
  <c r="AC797" i="4"/>
  <c r="AC798" i="4"/>
  <c r="AC799" i="4"/>
  <c r="AC800" i="4"/>
  <c r="AC801" i="4"/>
  <c r="AC802" i="4"/>
  <c r="AC803" i="4"/>
  <c r="AC804" i="4"/>
  <c r="AC805" i="4"/>
  <c r="AC806" i="4"/>
  <c r="AC807" i="4"/>
  <c r="AC808" i="4"/>
  <c r="AC809" i="4"/>
  <c r="AC810" i="4"/>
  <c r="AC811" i="4"/>
  <c r="AC812" i="4"/>
  <c r="AC813" i="4"/>
  <c r="AC814" i="4"/>
  <c r="AC815" i="4"/>
  <c r="AC816" i="4"/>
  <c r="AC817" i="4"/>
  <c r="AC818" i="4"/>
  <c r="AC819" i="4"/>
  <c r="AC820" i="4"/>
  <c r="AC821" i="4"/>
  <c r="AC822" i="4"/>
  <c r="AC823" i="4"/>
  <c r="AC824" i="4"/>
  <c r="AC825" i="4"/>
  <c r="AC826" i="4"/>
  <c r="AC827" i="4"/>
  <c r="AC828" i="4"/>
  <c r="AC829" i="4"/>
  <c r="AC830" i="4"/>
  <c r="AC831" i="4"/>
  <c r="AC832" i="4"/>
  <c r="AC833" i="4"/>
  <c r="AC834" i="4"/>
  <c r="AC835" i="4"/>
  <c r="AC836" i="4"/>
  <c r="AC837" i="4"/>
  <c r="AC838" i="4"/>
  <c r="AC839" i="4"/>
  <c r="AC840" i="4"/>
  <c r="AC841" i="4"/>
  <c r="AC842" i="4"/>
  <c r="AC843" i="4"/>
  <c r="AC844" i="4"/>
  <c r="AC845" i="4"/>
  <c r="AC846" i="4"/>
  <c r="AC847" i="4"/>
  <c r="AC848" i="4"/>
  <c r="AC849" i="4"/>
  <c r="AC850" i="4"/>
  <c r="AC851" i="4"/>
  <c r="AC852" i="4"/>
  <c r="AC853" i="4"/>
  <c r="AC854" i="4"/>
  <c r="AC855" i="4"/>
  <c r="AC856" i="4"/>
  <c r="AC857" i="4"/>
  <c r="AC858" i="4"/>
  <c r="AC859" i="4"/>
  <c r="AC860" i="4"/>
  <c r="AC861" i="4"/>
  <c r="AC862" i="4"/>
  <c r="AC863" i="4"/>
  <c r="AC864" i="4"/>
  <c r="AC865" i="4"/>
  <c r="AC866" i="4"/>
  <c r="AC867" i="4"/>
  <c r="AC868" i="4"/>
  <c r="AC869" i="4"/>
  <c r="AC870" i="4"/>
  <c r="AC871" i="4"/>
  <c r="AC872" i="4"/>
  <c r="AC873" i="4"/>
  <c r="AC874" i="4"/>
  <c r="AC875" i="4"/>
  <c r="AC876" i="4"/>
  <c r="AC877" i="4"/>
  <c r="AC878" i="4"/>
  <c r="AC879" i="4"/>
  <c r="AC880" i="4"/>
  <c r="AC881" i="4"/>
  <c r="AC882" i="4"/>
  <c r="AC883" i="4"/>
  <c r="AC884" i="4"/>
  <c r="AC885" i="4"/>
  <c r="AC886" i="4"/>
  <c r="AC887" i="4"/>
  <c r="AC888" i="4"/>
  <c r="AC889" i="4"/>
  <c r="AC890" i="4"/>
  <c r="AC891" i="4"/>
  <c r="AC892" i="4"/>
  <c r="AC893" i="4"/>
  <c r="AC894" i="4"/>
  <c r="AC895" i="4"/>
  <c r="AC896" i="4"/>
  <c r="AC897" i="4"/>
  <c r="AC898" i="4"/>
  <c r="AC899" i="4"/>
  <c r="AC900" i="4"/>
  <c r="AC901" i="4"/>
  <c r="AC902" i="4"/>
  <c r="AC903" i="4"/>
  <c r="AC904" i="4"/>
  <c r="AC905" i="4"/>
  <c r="AC906" i="4"/>
  <c r="AC907" i="4"/>
  <c r="AC908" i="4"/>
  <c r="AC909" i="4"/>
  <c r="AC910" i="4"/>
  <c r="AC911" i="4"/>
  <c r="AC912" i="4"/>
  <c r="AC913" i="4"/>
  <c r="AC914" i="4"/>
  <c r="AC915" i="4"/>
  <c r="AC916" i="4"/>
  <c r="AC917" i="4"/>
  <c r="AC918" i="4"/>
  <c r="AC919" i="4"/>
  <c r="AC920" i="4"/>
  <c r="AC921" i="4"/>
  <c r="AC922" i="4"/>
  <c r="AC923" i="4"/>
  <c r="AC924" i="4"/>
  <c r="AC925" i="4"/>
  <c r="AC926" i="4"/>
  <c r="AC927" i="4"/>
  <c r="AC928" i="4"/>
  <c r="AC929" i="4"/>
  <c r="AC930" i="4"/>
  <c r="AC931" i="4"/>
  <c r="AC932" i="4"/>
  <c r="AC933" i="4"/>
  <c r="AC934" i="4"/>
  <c r="AC935" i="4"/>
  <c r="AC936" i="4"/>
  <c r="AC937" i="4"/>
  <c r="AC938" i="4"/>
  <c r="AC939" i="4"/>
  <c r="AC940" i="4"/>
  <c r="AC941" i="4"/>
  <c r="AC942" i="4"/>
  <c r="AC943" i="4"/>
  <c r="AC944" i="4"/>
  <c r="AC945" i="4"/>
  <c r="AC946" i="4"/>
  <c r="AC947" i="4"/>
  <c r="AC948" i="4"/>
  <c r="AC949" i="4"/>
  <c r="AC950" i="4"/>
  <c r="AC951" i="4"/>
  <c r="AC952" i="4"/>
  <c r="AC953" i="4"/>
  <c r="AC954" i="4"/>
  <c r="AC955" i="4"/>
  <c r="AC956" i="4"/>
  <c r="AC957" i="4"/>
  <c r="AC958" i="4"/>
  <c r="AC959" i="4"/>
  <c r="AC960" i="4"/>
  <c r="AC961" i="4"/>
  <c r="AC962" i="4"/>
  <c r="AC963" i="4"/>
  <c r="AC964" i="4"/>
  <c r="AC965" i="4"/>
  <c r="AC966" i="4"/>
  <c r="AC967" i="4"/>
  <c r="AC968" i="4"/>
  <c r="AC969" i="4"/>
  <c r="AC970" i="4"/>
  <c r="AC971" i="4"/>
  <c r="AC972" i="4"/>
  <c r="AC973" i="4"/>
  <c r="AC974" i="4"/>
  <c r="AC975" i="4"/>
  <c r="AC976" i="4"/>
  <c r="AC977" i="4"/>
  <c r="AC978" i="4"/>
  <c r="AC979" i="4"/>
  <c r="AC980" i="4"/>
  <c r="AC981" i="4"/>
  <c r="AC982" i="4"/>
  <c r="AC983" i="4"/>
  <c r="AC984" i="4"/>
  <c r="AC985" i="4"/>
  <c r="AC986" i="4"/>
  <c r="AC987" i="4"/>
  <c r="AC988" i="4"/>
  <c r="AC989" i="4"/>
  <c r="AC990" i="4"/>
  <c r="AC991" i="4"/>
  <c r="AC992" i="4"/>
  <c r="AC993" i="4"/>
  <c r="AC994" i="4"/>
  <c r="AC995" i="4"/>
  <c r="AC996" i="4"/>
  <c r="AC997" i="4"/>
  <c r="AC998" i="4"/>
  <c r="AC999" i="4"/>
  <c r="AC1000" i="4"/>
  <c r="AC1001" i="4"/>
  <c r="AC1002" i="4"/>
  <c r="AC1003" i="4"/>
  <c r="AC1004" i="4"/>
  <c r="AC1005" i="4"/>
  <c r="AC1006" i="4"/>
  <c r="AC1007" i="4"/>
  <c r="AC1008" i="4"/>
  <c r="AC1009" i="4"/>
  <c r="AC1010" i="4"/>
  <c r="AC1011" i="4"/>
  <c r="AC1012" i="4"/>
  <c r="AC1013" i="4"/>
  <c r="AC1014" i="4"/>
  <c r="AC1015" i="4"/>
  <c r="AC1016" i="4"/>
  <c r="AC1017" i="4"/>
  <c r="AC1018" i="4"/>
  <c r="AC1019" i="4"/>
  <c r="AC1020" i="4"/>
  <c r="AC1021" i="4"/>
  <c r="AC1022" i="4"/>
  <c r="AC1023" i="4"/>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396" i="4"/>
  <c r="AD397" i="4"/>
  <c r="AD398" i="4"/>
  <c r="AD399" i="4"/>
  <c r="AD400" i="4"/>
  <c r="AD401" i="4"/>
  <c r="AD402" i="4"/>
  <c r="AD403" i="4"/>
  <c r="AD404" i="4"/>
  <c r="AD405" i="4"/>
  <c r="AD406" i="4"/>
  <c r="AD407" i="4"/>
  <c r="AD408" i="4"/>
  <c r="AD409" i="4"/>
  <c r="AD410" i="4"/>
  <c r="AD411" i="4"/>
  <c r="AD412"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D438" i="4"/>
  <c r="AD439" i="4"/>
  <c r="AD440" i="4"/>
  <c r="AD441" i="4"/>
  <c r="AD442" i="4"/>
  <c r="AD443" i="4"/>
  <c r="AD444" i="4"/>
  <c r="AD445" i="4"/>
  <c r="AD446"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74" i="4"/>
  <c r="AD475" i="4"/>
  <c r="AD476" i="4"/>
  <c r="AD477" i="4"/>
  <c r="AD478" i="4"/>
  <c r="AD479" i="4"/>
  <c r="AD480" i="4"/>
  <c r="AD481" i="4"/>
  <c r="AD482" i="4"/>
  <c r="AD483" i="4"/>
  <c r="AD484" i="4"/>
  <c r="AD485" i="4"/>
  <c r="AD486" i="4"/>
  <c r="AD487" i="4"/>
  <c r="AD488" i="4"/>
  <c r="AD489" i="4"/>
  <c r="AD490" i="4"/>
  <c r="AD491" i="4"/>
  <c r="AD492" i="4"/>
  <c r="AD493" i="4"/>
  <c r="AD494" i="4"/>
  <c r="AD495" i="4"/>
  <c r="AD496" i="4"/>
  <c r="AD497" i="4"/>
  <c r="AD498" i="4"/>
  <c r="AD499" i="4"/>
  <c r="AD500" i="4"/>
  <c r="AD501" i="4"/>
  <c r="AD502" i="4"/>
  <c r="AD503" i="4"/>
  <c r="AD504" i="4"/>
  <c r="AD505" i="4"/>
  <c r="AD506" i="4"/>
  <c r="AD507" i="4"/>
  <c r="AD508" i="4"/>
  <c r="AD509" i="4"/>
  <c r="AD510" i="4"/>
  <c r="AD511" i="4"/>
  <c r="AD512" i="4"/>
  <c r="AD513" i="4"/>
  <c r="AD514" i="4"/>
  <c r="AD515" i="4"/>
  <c r="AD516" i="4"/>
  <c r="AD517" i="4"/>
  <c r="AD518" i="4"/>
  <c r="AD519" i="4"/>
  <c r="AD520" i="4"/>
  <c r="AD521" i="4"/>
  <c r="AD522" i="4"/>
  <c r="AD523" i="4"/>
  <c r="AD524" i="4"/>
  <c r="AD525" i="4"/>
  <c r="AD526" i="4"/>
  <c r="AD527" i="4"/>
  <c r="AD528" i="4"/>
  <c r="AD529" i="4"/>
  <c r="AD530" i="4"/>
  <c r="AD531" i="4"/>
  <c r="AD532" i="4"/>
  <c r="AD533" i="4"/>
  <c r="AD534" i="4"/>
  <c r="AD535" i="4"/>
  <c r="AD536" i="4"/>
  <c r="AD537" i="4"/>
  <c r="AD538" i="4"/>
  <c r="AD539" i="4"/>
  <c r="AD540" i="4"/>
  <c r="AD541" i="4"/>
  <c r="AD542" i="4"/>
  <c r="AD543" i="4"/>
  <c r="AD544" i="4"/>
  <c r="AD545" i="4"/>
  <c r="AD546" i="4"/>
  <c r="AD547" i="4"/>
  <c r="AD548" i="4"/>
  <c r="AD549" i="4"/>
  <c r="AD550" i="4"/>
  <c r="AD551" i="4"/>
  <c r="AD552" i="4"/>
  <c r="AD553" i="4"/>
  <c r="AD554" i="4"/>
  <c r="AD555" i="4"/>
  <c r="AD556" i="4"/>
  <c r="AD557" i="4"/>
  <c r="AD558" i="4"/>
  <c r="AD559" i="4"/>
  <c r="AD560" i="4"/>
  <c r="AD561" i="4"/>
  <c r="AD562" i="4"/>
  <c r="AD563" i="4"/>
  <c r="AD564" i="4"/>
  <c r="AD565" i="4"/>
  <c r="AD566" i="4"/>
  <c r="AD567" i="4"/>
  <c r="AD568" i="4"/>
  <c r="AD569" i="4"/>
  <c r="AD570" i="4"/>
  <c r="AD571" i="4"/>
  <c r="AD572" i="4"/>
  <c r="AD573" i="4"/>
  <c r="AD574" i="4"/>
  <c r="AD575" i="4"/>
  <c r="AD576" i="4"/>
  <c r="AD577" i="4"/>
  <c r="AD578" i="4"/>
  <c r="AD579" i="4"/>
  <c r="AD580" i="4"/>
  <c r="AD581" i="4"/>
  <c r="AD582" i="4"/>
  <c r="AD583" i="4"/>
  <c r="AD584" i="4"/>
  <c r="AD585" i="4"/>
  <c r="AD586" i="4"/>
  <c r="AD587" i="4"/>
  <c r="AD588" i="4"/>
  <c r="AD589" i="4"/>
  <c r="AD590" i="4"/>
  <c r="AD591" i="4"/>
  <c r="AD592" i="4"/>
  <c r="AD593" i="4"/>
  <c r="AD594" i="4"/>
  <c r="AD595" i="4"/>
  <c r="AD596" i="4"/>
  <c r="AD597" i="4"/>
  <c r="AD598" i="4"/>
  <c r="AD599" i="4"/>
  <c r="AD600" i="4"/>
  <c r="AD601" i="4"/>
  <c r="AD602" i="4"/>
  <c r="AD603" i="4"/>
  <c r="AD604" i="4"/>
  <c r="AD605" i="4"/>
  <c r="AD606" i="4"/>
  <c r="AD607" i="4"/>
  <c r="AD608" i="4"/>
  <c r="AD609" i="4"/>
  <c r="AD610" i="4"/>
  <c r="AD611" i="4"/>
  <c r="AD612" i="4"/>
  <c r="AD613" i="4"/>
  <c r="AD614" i="4"/>
  <c r="AD615" i="4"/>
  <c r="AD616" i="4"/>
  <c r="AD617" i="4"/>
  <c r="AD618" i="4"/>
  <c r="AD619" i="4"/>
  <c r="AD620" i="4"/>
  <c r="AD621" i="4"/>
  <c r="AD622" i="4"/>
  <c r="AD623" i="4"/>
  <c r="AD624" i="4"/>
  <c r="AD625" i="4"/>
  <c r="AD626" i="4"/>
  <c r="AD627" i="4"/>
  <c r="AD628" i="4"/>
  <c r="AD629" i="4"/>
  <c r="AD630" i="4"/>
  <c r="AD631" i="4"/>
  <c r="AD632" i="4"/>
  <c r="AD633" i="4"/>
  <c r="AD634" i="4"/>
  <c r="AD635" i="4"/>
  <c r="AD636" i="4"/>
  <c r="AD637" i="4"/>
  <c r="AD638" i="4"/>
  <c r="AD639" i="4"/>
  <c r="AD640" i="4"/>
  <c r="AD641" i="4"/>
  <c r="AD642" i="4"/>
  <c r="AD643" i="4"/>
  <c r="AD644" i="4"/>
  <c r="AD645" i="4"/>
  <c r="AD646" i="4"/>
  <c r="AD647" i="4"/>
  <c r="AD648" i="4"/>
  <c r="AD649" i="4"/>
  <c r="AD650" i="4"/>
  <c r="AD651" i="4"/>
  <c r="AD652" i="4"/>
  <c r="AD653" i="4"/>
  <c r="AD654" i="4"/>
  <c r="AD655" i="4"/>
  <c r="AD656" i="4"/>
  <c r="AD657" i="4"/>
  <c r="AD658" i="4"/>
  <c r="AD659" i="4"/>
  <c r="AD660" i="4"/>
  <c r="AD661" i="4"/>
  <c r="AD662" i="4"/>
  <c r="AD663" i="4"/>
  <c r="AD664" i="4"/>
  <c r="AD665" i="4"/>
  <c r="AD666" i="4"/>
  <c r="AD667" i="4"/>
  <c r="AD668" i="4"/>
  <c r="AD669" i="4"/>
  <c r="AD670" i="4"/>
  <c r="AD671" i="4"/>
  <c r="AD672" i="4"/>
  <c r="AD673" i="4"/>
  <c r="AD674" i="4"/>
  <c r="AD675" i="4"/>
  <c r="AD676" i="4"/>
  <c r="AD677" i="4"/>
  <c r="AD678" i="4"/>
  <c r="AD679" i="4"/>
  <c r="AD680" i="4"/>
  <c r="AD681" i="4"/>
  <c r="AD682" i="4"/>
  <c r="AD683" i="4"/>
  <c r="AD684" i="4"/>
  <c r="AD685" i="4"/>
  <c r="AD686" i="4"/>
  <c r="AD687" i="4"/>
  <c r="AD688" i="4"/>
  <c r="AD689" i="4"/>
  <c r="AD690" i="4"/>
  <c r="AD691" i="4"/>
  <c r="AD692" i="4"/>
  <c r="AD693" i="4"/>
  <c r="AD694" i="4"/>
  <c r="AD695" i="4"/>
  <c r="AD696" i="4"/>
  <c r="AD697" i="4"/>
  <c r="AD698" i="4"/>
  <c r="AD699" i="4"/>
  <c r="AD700" i="4"/>
  <c r="AD701" i="4"/>
  <c r="AD702" i="4"/>
  <c r="AD703" i="4"/>
  <c r="AD704" i="4"/>
  <c r="AD705" i="4"/>
  <c r="AD706" i="4"/>
  <c r="AD707" i="4"/>
  <c r="AD708" i="4"/>
  <c r="AD709" i="4"/>
  <c r="AD710" i="4"/>
  <c r="AD711" i="4"/>
  <c r="AD712" i="4"/>
  <c r="AD713" i="4"/>
  <c r="AD714" i="4"/>
  <c r="AD715" i="4"/>
  <c r="AD716" i="4"/>
  <c r="AD717" i="4"/>
  <c r="AD718" i="4"/>
  <c r="AD719" i="4"/>
  <c r="AD720" i="4"/>
  <c r="AD721" i="4"/>
  <c r="AD722" i="4"/>
  <c r="AD723" i="4"/>
  <c r="AD724" i="4"/>
  <c r="AD725" i="4"/>
  <c r="AD726" i="4"/>
  <c r="AD727" i="4"/>
  <c r="AD728" i="4"/>
  <c r="AD729" i="4"/>
  <c r="AD730" i="4"/>
  <c r="AD731" i="4"/>
  <c r="AD732" i="4"/>
  <c r="AD733" i="4"/>
  <c r="AD734" i="4"/>
  <c r="AD735" i="4"/>
  <c r="AD736" i="4"/>
  <c r="AD737" i="4"/>
  <c r="AD738" i="4"/>
  <c r="AD739" i="4"/>
  <c r="AD740" i="4"/>
  <c r="AD741" i="4"/>
  <c r="AD742" i="4"/>
  <c r="AD743" i="4"/>
  <c r="AD744" i="4"/>
  <c r="AD745" i="4"/>
  <c r="AD746" i="4"/>
  <c r="AD747" i="4"/>
  <c r="AD748" i="4"/>
  <c r="AD749" i="4"/>
  <c r="AD750" i="4"/>
  <c r="AD751" i="4"/>
  <c r="AD752" i="4"/>
  <c r="AD753" i="4"/>
  <c r="AD754" i="4"/>
  <c r="AD755" i="4"/>
  <c r="AD756" i="4"/>
  <c r="AD757" i="4"/>
  <c r="AD758" i="4"/>
  <c r="AD759" i="4"/>
  <c r="AD760" i="4"/>
  <c r="AD761" i="4"/>
  <c r="AD762" i="4"/>
  <c r="AD763" i="4"/>
  <c r="AD764" i="4"/>
  <c r="AD765" i="4"/>
  <c r="AD766" i="4"/>
  <c r="AD767" i="4"/>
  <c r="AD768" i="4"/>
  <c r="AD769" i="4"/>
  <c r="AD770" i="4"/>
  <c r="AD771" i="4"/>
  <c r="AD772" i="4"/>
  <c r="AD773" i="4"/>
  <c r="AD774" i="4"/>
  <c r="AD775" i="4"/>
  <c r="AD776" i="4"/>
  <c r="AD777" i="4"/>
  <c r="AD778" i="4"/>
  <c r="AD779" i="4"/>
  <c r="AD780" i="4"/>
  <c r="AD781" i="4"/>
  <c r="AD782" i="4"/>
  <c r="AD783" i="4"/>
  <c r="AD784" i="4"/>
  <c r="AD785" i="4"/>
  <c r="AD786" i="4"/>
  <c r="AD787" i="4"/>
  <c r="AD788" i="4"/>
  <c r="AD789" i="4"/>
  <c r="AD790" i="4"/>
  <c r="AD791" i="4"/>
  <c r="AD792" i="4"/>
  <c r="AD793" i="4"/>
  <c r="AD794" i="4"/>
  <c r="AD795" i="4"/>
  <c r="AD796" i="4"/>
  <c r="AD797" i="4"/>
  <c r="AD798" i="4"/>
  <c r="AD799" i="4"/>
  <c r="AD800" i="4"/>
  <c r="AD801" i="4"/>
  <c r="AD802" i="4"/>
  <c r="AD803" i="4"/>
  <c r="AD804" i="4"/>
  <c r="AD805" i="4"/>
  <c r="AD806" i="4"/>
  <c r="AD807" i="4"/>
  <c r="AD808" i="4"/>
  <c r="AD809" i="4"/>
  <c r="AD810" i="4"/>
  <c r="AD811" i="4"/>
  <c r="AD812" i="4"/>
  <c r="AD813" i="4"/>
  <c r="AD814" i="4"/>
  <c r="AD815" i="4"/>
  <c r="AD816" i="4"/>
  <c r="AD817" i="4"/>
  <c r="AD818" i="4"/>
  <c r="AD819" i="4"/>
  <c r="AD820" i="4"/>
  <c r="AD821" i="4"/>
  <c r="AD822" i="4"/>
  <c r="AD823" i="4"/>
  <c r="AD824" i="4"/>
  <c r="AD825" i="4"/>
  <c r="AD826" i="4"/>
  <c r="AD827" i="4"/>
  <c r="AD828" i="4"/>
  <c r="AD829" i="4"/>
  <c r="AD830" i="4"/>
  <c r="AD831" i="4"/>
  <c r="AD832" i="4"/>
  <c r="AD833" i="4"/>
  <c r="AD834" i="4"/>
  <c r="AD835" i="4"/>
  <c r="AD836" i="4"/>
  <c r="AD837" i="4"/>
  <c r="AD838" i="4"/>
  <c r="AD839" i="4"/>
  <c r="AD840" i="4"/>
  <c r="AD841" i="4"/>
  <c r="AD842" i="4"/>
  <c r="AD843" i="4"/>
  <c r="AD844" i="4"/>
  <c r="AD845" i="4"/>
  <c r="AD846" i="4"/>
  <c r="AD847" i="4"/>
  <c r="AD848" i="4"/>
  <c r="AD849" i="4"/>
  <c r="AD850" i="4"/>
  <c r="AD851" i="4"/>
  <c r="AD852" i="4"/>
  <c r="AD853" i="4"/>
  <c r="AD854" i="4"/>
  <c r="AD855" i="4"/>
  <c r="AD856" i="4"/>
  <c r="AD857" i="4"/>
  <c r="AD858" i="4"/>
  <c r="AD859" i="4"/>
  <c r="AD860" i="4"/>
  <c r="AD861" i="4"/>
  <c r="AD862" i="4"/>
  <c r="AD863" i="4"/>
  <c r="AD864" i="4"/>
  <c r="AD865" i="4"/>
  <c r="AD866" i="4"/>
  <c r="AD867" i="4"/>
  <c r="AD868" i="4"/>
  <c r="AD869" i="4"/>
  <c r="AD870" i="4"/>
  <c r="AD871" i="4"/>
  <c r="AD872" i="4"/>
  <c r="AD873" i="4"/>
  <c r="AD874" i="4"/>
  <c r="AD875" i="4"/>
  <c r="AD876" i="4"/>
  <c r="AD877" i="4"/>
  <c r="AD878" i="4"/>
  <c r="AD879" i="4"/>
  <c r="AD880" i="4"/>
  <c r="AD881" i="4"/>
  <c r="AD882" i="4"/>
  <c r="AD883" i="4"/>
  <c r="AD884" i="4"/>
  <c r="AD885" i="4"/>
  <c r="AD886" i="4"/>
  <c r="AD887" i="4"/>
  <c r="AD888" i="4"/>
  <c r="AD889" i="4"/>
  <c r="AD890" i="4"/>
  <c r="AD891" i="4"/>
  <c r="AD892" i="4"/>
  <c r="AD893" i="4"/>
  <c r="AD894" i="4"/>
  <c r="AD895" i="4"/>
  <c r="AD896" i="4"/>
  <c r="AD897" i="4"/>
  <c r="AD898" i="4"/>
  <c r="AD899" i="4"/>
  <c r="AD900" i="4"/>
  <c r="AD901" i="4"/>
  <c r="AD902" i="4"/>
  <c r="AD903" i="4"/>
  <c r="AD904" i="4"/>
  <c r="AD905" i="4"/>
  <c r="AD906" i="4"/>
  <c r="AD907" i="4"/>
  <c r="AD908" i="4"/>
  <c r="AD909" i="4"/>
  <c r="AD910" i="4"/>
  <c r="AD911" i="4"/>
  <c r="AD912" i="4"/>
  <c r="AD913" i="4"/>
  <c r="AD914" i="4"/>
  <c r="AD915" i="4"/>
  <c r="AD916" i="4"/>
  <c r="AD917" i="4"/>
  <c r="AD918" i="4"/>
  <c r="AD919" i="4"/>
  <c r="AD920" i="4"/>
  <c r="AD921" i="4"/>
  <c r="AD922" i="4"/>
  <c r="AD923" i="4"/>
  <c r="AD924" i="4"/>
  <c r="AD925" i="4"/>
  <c r="AD926" i="4"/>
  <c r="AD927" i="4"/>
  <c r="AD928" i="4"/>
  <c r="AD929" i="4"/>
  <c r="AD930" i="4"/>
  <c r="AD931" i="4"/>
  <c r="AD932" i="4"/>
  <c r="AD933" i="4"/>
  <c r="AD934" i="4"/>
  <c r="AD935" i="4"/>
  <c r="AD936" i="4"/>
  <c r="AD937" i="4"/>
  <c r="AD938" i="4"/>
  <c r="AD939" i="4"/>
  <c r="AD940" i="4"/>
  <c r="AD941" i="4"/>
  <c r="AD942" i="4"/>
  <c r="AD943" i="4"/>
  <c r="AD944" i="4"/>
  <c r="AD945" i="4"/>
  <c r="AD946" i="4"/>
  <c r="AD947" i="4"/>
  <c r="AD948" i="4"/>
  <c r="AD949" i="4"/>
  <c r="AD950" i="4"/>
  <c r="AD951" i="4"/>
  <c r="AD952" i="4"/>
  <c r="AD953" i="4"/>
  <c r="AD954" i="4"/>
  <c r="AD955" i="4"/>
  <c r="AD956" i="4"/>
  <c r="AD957" i="4"/>
  <c r="AD958" i="4"/>
  <c r="AD959" i="4"/>
  <c r="AD960" i="4"/>
  <c r="AD961" i="4"/>
  <c r="AD962" i="4"/>
  <c r="AD963" i="4"/>
  <c r="AD964" i="4"/>
  <c r="AD965" i="4"/>
  <c r="AD966" i="4"/>
  <c r="AD967" i="4"/>
  <c r="AD968" i="4"/>
  <c r="AD969" i="4"/>
  <c r="AD970" i="4"/>
  <c r="AD971" i="4"/>
  <c r="AD972" i="4"/>
  <c r="AD973" i="4"/>
  <c r="AD974" i="4"/>
  <c r="AD975" i="4"/>
  <c r="AD976" i="4"/>
  <c r="AD977" i="4"/>
  <c r="AD978" i="4"/>
  <c r="AD979" i="4"/>
  <c r="AD980" i="4"/>
  <c r="AD981" i="4"/>
  <c r="AD982" i="4"/>
  <c r="AD983" i="4"/>
  <c r="AD984" i="4"/>
  <c r="AD985" i="4"/>
  <c r="AD986" i="4"/>
  <c r="AD987" i="4"/>
  <c r="AD988" i="4"/>
  <c r="AD989" i="4"/>
  <c r="AD990" i="4"/>
  <c r="AD991" i="4"/>
  <c r="AD992" i="4"/>
  <c r="AD993" i="4"/>
  <c r="AD994" i="4"/>
  <c r="AD995" i="4"/>
  <c r="AD996" i="4"/>
  <c r="AD997" i="4"/>
  <c r="AD998" i="4"/>
  <c r="AD999" i="4"/>
  <c r="AD1000" i="4"/>
  <c r="AD1001" i="4"/>
  <c r="AD1002" i="4"/>
  <c r="AD1003" i="4"/>
  <c r="AD1004" i="4"/>
  <c r="AD1005" i="4"/>
  <c r="AD1006" i="4"/>
  <c r="AD1007" i="4"/>
  <c r="AD1008" i="4"/>
  <c r="AD1009" i="4"/>
  <c r="AD1010" i="4"/>
  <c r="AD1011" i="4"/>
  <c r="AD1012" i="4"/>
  <c r="AD1013" i="4"/>
  <c r="AD1014" i="4"/>
  <c r="AD1015" i="4"/>
  <c r="AD1016" i="4"/>
  <c r="AD1017" i="4"/>
  <c r="AD1018" i="4"/>
  <c r="AD1019" i="4"/>
  <c r="AD1020" i="4"/>
  <c r="AD1021" i="4"/>
  <c r="AD1022" i="4"/>
  <c r="AD1023" i="4"/>
  <c r="AE2" i="4" a="1"/>
  <c r="AE2" i="4" s="1"/>
  <c r="AE3" i="4" a="1"/>
  <c r="AE3" i="4" s="1"/>
  <c r="AE4" i="4" a="1"/>
  <c r="AE4" i="4" s="1"/>
  <c r="AE5" i="4" a="1"/>
  <c r="AE5" i="4" s="1"/>
  <c r="AE6" i="4" a="1"/>
  <c r="AE6" i="4" s="1"/>
  <c r="AE7" i="4" a="1"/>
  <c r="AE7" i="4" s="1"/>
  <c r="AE8" i="4" a="1"/>
  <c r="AE8" i="4" s="1"/>
  <c r="AE9" i="4" a="1"/>
  <c r="AE9" i="4" s="1"/>
  <c r="AE10" i="4" a="1"/>
  <c r="AE10" i="4" s="1"/>
  <c r="AE11" i="4" a="1"/>
  <c r="AE11" i="4" s="1"/>
  <c r="AE12" i="4" a="1"/>
  <c r="AE12" i="4" s="1"/>
  <c r="AE13" i="4" a="1"/>
  <c r="AE13" i="4" s="1"/>
  <c r="AE14" i="4" a="1"/>
  <c r="AE14" i="4" s="1"/>
  <c r="AE15" i="4" a="1"/>
  <c r="AE15" i="4" s="1"/>
  <c r="AE16" i="4" a="1"/>
  <c r="AE16" i="4" s="1"/>
  <c r="AE17" i="4" a="1"/>
  <c r="AE17" i="4" s="1"/>
  <c r="AE18" i="4" a="1"/>
  <c r="AE18" i="4" s="1"/>
  <c r="AE19" i="4" a="1"/>
  <c r="AE19" i="4" s="1"/>
  <c r="AE20" i="4" a="1"/>
  <c r="AE20" i="4" s="1"/>
  <c r="AE21" i="4" a="1"/>
  <c r="AE21" i="4" s="1"/>
  <c r="AE22" i="4" a="1"/>
  <c r="AE22" i="4" s="1"/>
  <c r="AE23" i="4" a="1"/>
  <c r="AE23" i="4" s="1"/>
  <c r="AE24" i="4" a="1"/>
  <c r="AE24" i="4" s="1"/>
  <c r="AE25" i="4" a="1"/>
  <c r="AE25" i="4" s="1"/>
  <c r="AE26" i="4" a="1"/>
  <c r="AE26" i="4"/>
  <c r="AE27" i="4" a="1"/>
  <c r="AE27" i="4" s="1"/>
  <c r="AE28" i="4" a="1"/>
  <c r="AE28" i="4"/>
  <c r="AE29" i="4" a="1"/>
  <c r="AE29" i="4" s="1"/>
  <c r="AE30" i="4" a="1"/>
  <c r="AE30" i="4" s="1"/>
  <c r="AE31" i="4" a="1"/>
  <c r="AE31" i="4" s="1"/>
  <c r="AE32" i="4" a="1"/>
  <c r="AE32" i="4" s="1"/>
  <c r="AE33" i="4" a="1"/>
  <c r="AE33" i="4" s="1"/>
  <c r="AE34" i="4" a="1"/>
  <c r="AE34" i="4" s="1"/>
  <c r="AE35" i="4" a="1"/>
  <c r="AE35" i="4" s="1"/>
  <c r="AE36" i="4" a="1"/>
  <c r="AE36" i="4" s="1"/>
  <c r="AE37" i="4" a="1"/>
  <c r="AE37" i="4" s="1"/>
  <c r="AE38" i="4" a="1"/>
  <c r="AE38" i="4" s="1"/>
  <c r="AE39" i="4" a="1"/>
  <c r="AE39" i="4" s="1"/>
  <c r="AE40" i="4" a="1"/>
  <c r="AE40" i="4" s="1"/>
  <c r="AE41" i="4" a="1"/>
  <c r="AE41" i="4" s="1"/>
  <c r="AE42" i="4" a="1"/>
  <c r="AE42" i="4" s="1"/>
  <c r="AE43" i="4" a="1"/>
  <c r="AE43" i="4" s="1"/>
  <c r="AE44" i="4" a="1"/>
  <c r="AE44" i="4" s="1"/>
  <c r="AE45" i="4" a="1"/>
  <c r="AE45" i="4" s="1"/>
  <c r="AE46" i="4" a="1"/>
  <c r="AE46" i="4" s="1"/>
  <c r="AE47" i="4" a="1"/>
  <c r="AE47" i="4" s="1"/>
  <c r="AE48" i="4" a="1"/>
  <c r="AE48" i="4" s="1"/>
  <c r="AE49" i="4" a="1"/>
  <c r="AE49" i="4" s="1"/>
  <c r="AE50" i="4" a="1"/>
  <c r="AE50" i="4" s="1"/>
  <c r="AE51" i="4" a="1"/>
  <c r="AE51" i="4" s="1"/>
  <c r="AE52" i="4" a="1"/>
  <c r="AE52" i="4" s="1"/>
  <c r="AE53" i="4" a="1"/>
  <c r="AE53" i="4" s="1"/>
  <c r="AE54" i="4" a="1"/>
  <c r="AE54" i="4" s="1"/>
  <c r="AE55" i="4" a="1"/>
  <c r="AE55" i="4" s="1"/>
  <c r="AE56" i="4" a="1"/>
  <c r="AE56" i="4" s="1"/>
  <c r="AE57" i="4" a="1"/>
  <c r="AE57" i="4" s="1"/>
  <c r="AE58" i="4" a="1"/>
  <c r="AE58" i="4"/>
  <c r="AE59" i="4" a="1"/>
  <c r="AE59" i="4" s="1"/>
  <c r="AE60" i="4" a="1"/>
  <c r="AE60" i="4"/>
  <c r="AE61" i="4" a="1"/>
  <c r="AE61" i="4" s="1"/>
  <c r="AE62" i="4" a="1"/>
  <c r="AE62" i="4" s="1"/>
  <c r="AE63" i="4" a="1"/>
  <c r="AE63" i="4" s="1"/>
  <c r="AE64" i="4" a="1"/>
  <c r="AE64" i="4" s="1"/>
  <c r="AE65" i="4" a="1"/>
  <c r="AE65" i="4" s="1"/>
  <c r="AE66" i="4" a="1"/>
  <c r="AE66" i="4" s="1"/>
  <c r="AE67" i="4" a="1"/>
  <c r="AE67" i="4" s="1"/>
  <c r="AE68" i="4" a="1"/>
  <c r="AE68" i="4" s="1"/>
  <c r="AE69" i="4" a="1"/>
  <c r="AE69" i="4" s="1"/>
  <c r="AE70" i="4" a="1"/>
  <c r="AE70" i="4" s="1"/>
  <c r="AE71" i="4" a="1"/>
  <c r="AE71" i="4" s="1"/>
  <c r="AE72" i="4" a="1"/>
  <c r="AE72" i="4" s="1"/>
  <c r="AE73" i="4" a="1"/>
  <c r="AE73" i="4" s="1"/>
  <c r="AE74" i="4" a="1"/>
  <c r="AE74" i="4" s="1"/>
  <c r="AE75" i="4" a="1"/>
  <c r="AE75" i="4" s="1"/>
  <c r="AE76" i="4" a="1"/>
  <c r="AE76" i="4" s="1"/>
  <c r="AE77" i="4" a="1"/>
  <c r="AE77" i="4" s="1"/>
  <c r="AE78" i="4" a="1"/>
  <c r="AE78" i="4" s="1"/>
  <c r="AE79" i="4" a="1"/>
  <c r="AE79" i="4" s="1"/>
  <c r="AE80" i="4" a="1"/>
  <c r="AE80" i="4" s="1"/>
  <c r="AE81" i="4" a="1"/>
  <c r="AE81" i="4" s="1"/>
  <c r="AE82" i="4" a="1"/>
  <c r="AE82" i="4" s="1"/>
  <c r="AE83" i="4" a="1"/>
  <c r="AE83" i="4" s="1"/>
  <c r="AE84" i="4" a="1"/>
  <c r="AE84" i="4" s="1"/>
  <c r="AE85" i="4" a="1"/>
  <c r="AE85" i="4" s="1"/>
  <c r="AE86" i="4" a="1"/>
  <c r="AE86" i="4" s="1"/>
  <c r="AE87" i="4" a="1"/>
  <c r="AE87" i="4" s="1"/>
  <c r="AE88" i="4" a="1"/>
  <c r="AE88" i="4" s="1"/>
  <c r="AE89" i="4" a="1"/>
  <c r="AE89" i="4" s="1"/>
  <c r="AE90" i="4" a="1"/>
  <c r="AE90" i="4" s="1"/>
  <c r="AE91" i="4" a="1"/>
  <c r="AE91" i="4" s="1"/>
  <c r="AE92" i="4" a="1"/>
  <c r="AE92" i="4" s="1"/>
  <c r="AE93" i="4" a="1"/>
  <c r="AE93" i="4" s="1"/>
  <c r="AE94" i="4" a="1"/>
  <c r="AE94" i="4" s="1"/>
  <c r="AE95" i="4" a="1"/>
  <c r="AE95" i="4" s="1"/>
  <c r="AE96" i="4" a="1"/>
  <c r="AE96" i="4" s="1"/>
  <c r="AE97" i="4" a="1"/>
  <c r="AE97" i="4" s="1"/>
  <c r="AE98" i="4" a="1"/>
  <c r="AE98" i="4" s="1"/>
  <c r="AE99" i="4" a="1"/>
  <c r="AE99" i="4" s="1"/>
  <c r="AE100" i="4" a="1"/>
  <c r="AE100" i="4" s="1"/>
  <c r="AE101" i="4" a="1"/>
  <c r="AE101" i="4" s="1"/>
  <c r="AE102" i="4" a="1"/>
  <c r="AE102" i="4" s="1"/>
  <c r="AE103" i="4" a="1"/>
  <c r="AE103" i="4" s="1"/>
  <c r="AE104" i="4" a="1"/>
  <c r="AE104" i="4" s="1"/>
  <c r="AE105" i="4" a="1"/>
  <c r="AE105" i="4" s="1"/>
  <c r="AE106" i="4" a="1"/>
  <c r="AE106" i="4" s="1"/>
  <c r="AE107" i="4" a="1"/>
  <c r="AE107" i="4" s="1"/>
  <c r="AE108" i="4" a="1"/>
  <c r="AE108" i="4" s="1"/>
  <c r="AE109" i="4" a="1"/>
  <c r="AE109" i="4" s="1"/>
  <c r="AE110" i="4" a="1"/>
  <c r="AE110" i="4"/>
  <c r="AE111" i="4" a="1"/>
  <c r="AE111" i="4" s="1"/>
  <c r="AE112" i="4" a="1"/>
  <c r="AE112" i="4" s="1"/>
  <c r="AE113" i="4" a="1"/>
  <c r="AE113" i="4" s="1"/>
  <c r="AE114" i="4" a="1"/>
  <c r="AE114" i="4" s="1"/>
  <c r="AE115" i="4" a="1"/>
  <c r="AE115" i="4" s="1"/>
  <c r="AE116" i="4" a="1"/>
  <c r="AE116" i="4" s="1"/>
  <c r="AE117" i="4" a="1"/>
  <c r="AE117" i="4" s="1"/>
  <c r="AE118" i="4" a="1"/>
  <c r="AE118" i="4" s="1"/>
  <c r="AE119" i="4" a="1"/>
  <c r="AE119" i="4" s="1"/>
  <c r="AE120" i="4" a="1"/>
  <c r="AE120" i="4" s="1"/>
  <c r="AE121" i="4" a="1"/>
  <c r="AE121" i="4" s="1"/>
  <c r="AE122" i="4" a="1"/>
  <c r="AE122" i="4"/>
  <c r="AE123" i="4" a="1"/>
  <c r="AE123" i="4" s="1"/>
  <c r="AE124" i="4" a="1"/>
  <c r="AE124" i="4"/>
  <c r="AE125" i="4" a="1"/>
  <c r="AE125" i="4" s="1"/>
  <c r="AE126" i="4" a="1"/>
  <c r="AE126" i="4" s="1"/>
  <c r="AE127" i="4" a="1"/>
  <c r="AE127" i="4" s="1"/>
  <c r="AE128" i="4" a="1"/>
  <c r="AE128" i="4" s="1"/>
  <c r="AE129" i="4" a="1"/>
  <c r="AE129" i="4" s="1"/>
  <c r="AE130" i="4" a="1"/>
  <c r="AE130" i="4" s="1"/>
  <c r="AE131" i="4" a="1"/>
  <c r="AE131" i="4" s="1"/>
  <c r="AE132" i="4" a="1"/>
  <c r="AE132" i="4" s="1"/>
  <c r="AE133" i="4" a="1"/>
  <c r="AE133" i="4" s="1"/>
  <c r="AE134" i="4" a="1"/>
  <c r="AE134" i="4" s="1"/>
  <c r="AE135" i="4" a="1"/>
  <c r="AE135" i="4" s="1"/>
  <c r="AE136" i="4" a="1"/>
  <c r="AE136" i="4" s="1"/>
  <c r="AE137" i="4" a="1"/>
  <c r="AE137" i="4" s="1"/>
  <c r="AE138" i="4" a="1"/>
  <c r="AE138" i="4" s="1"/>
  <c r="AE139" i="4" a="1"/>
  <c r="AE139" i="4" s="1"/>
  <c r="AE140" i="4" a="1"/>
  <c r="AE140" i="4" s="1"/>
  <c r="AF140" i="4" s="1"/>
  <c r="AE141" i="4" a="1"/>
  <c r="AE141" i="4" s="1"/>
  <c r="AE142" i="4" a="1"/>
  <c r="AE142" i="4"/>
  <c r="AE143" i="4" a="1"/>
  <c r="AE143" i="4" s="1"/>
  <c r="AE144" i="4" a="1"/>
  <c r="AE144" i="4" s="1"/>
  <c r="AE145" i="4" a="1"/>
  <c r="AE145" i="4" s="1"/>
  <c r="AE146" i="4" a="1"/>
  <c r="AE146" i="4" s="1"/>
  <c r="AE147" i="4" a="1"/>
  <c r="AE147" i="4" s="1"/>
  <c r="AE148" i="4" a="1"/>
  <c r="AE148" i="4" s="1"/>
  <c r="AE149" i="4" a="1"/>
  <c r="AE149" i="4" s="1"/>
  <c r="AE150" i="4" a="1"/>
  <c r="AE150" i="4" s="1"/>
  <c r="AE151" i="4" a="1"/>
  <c r="AE151" i="4" s="1"/>
  <c r="AE152" i="4" a="1"/>
  <c r="AE152" i="4" s="1"/>
  <c r="AE153" i="4" a="1"/>
  <c r="AE153" i="4" s="1"/>
  <c r="AE154" i="4" a="1"/>
  <c r="AE154" i="4"/>
  <c r="AE155" i="4" a="1"/>
  <c r="AE155" i="4" s="1"/>
  <c r="AE156" i="4" a="1"/>
  <c r="AE156" i="4" s="1"/>
  <c r="AE157" i="4" a="1"/>
  <c r="AE157" i="4" s="1"/>
  <c r="AE158" i="4" a="1"/>
  <c r="AE158" i="4" s="1"/>
  <c r="AE159" i="4" a="1"/>
  <c r="AE159" i="4" s="1"/>
  <c r="AE160" i="4" a="1"/>
  <c r="AE160" i="4" s="1"/>
  <c r="AE161" i="4" a="1"/>
  <c r="AE161" i="4" s="1"/>
  <c r="AE162" i="4" a="1"/>
  <c r="AE162" i="4" s="1"/>
  <c r="AF162" i="4" s="1"/>
  <c r="AE163" i="4" a="1"/>
  <c r="AE163" i="4" s="1"/>
  <c r="AE164" i="4" a="1"/>
  <c r="AE164" i="4" s="1"/>
  <c r="AE165" i="4" a="1"/>
  <c r="AE165" i="4" s="1"/>
  <c r="AE166" i="4" a="1"/>
  <c r="AE166" i="4" s="1"/>
  <c r="AE167" i="4" a="1"/>
  <c r="AE167" i="4" s="1"/>
  <c r="AE168" i="4" a="1"/>
  <c r="AE168" i="4" s="1"/>
  <c r="AE169" i="4" a="1"/>
  <c r="AE169" i="4" s="1"/>
  <c r="AE170" i="4" a="1"/>
  <c r="AE170" i="4" s="1"/>
  <c r="AF170" i="4" s="1"/>
  <c r="AE171" i="4" a="1"/>
  <c r="AE171" i="4" s="1"/>
  <c r="AE172" i="4" a="1"/>
  <c r="AE172" i="4" s="1"/>
  <c r="AE173" i="4" a="1"/>
  <c r="AE173" i="4" s="1"/>
  <c r="AE174" i="4" a="1"/>
  <c r="AE174" i="4" s="1"/>
  <c r="AE175" i="4" a="1"/>
  <c r="AE175" i="4" s="1"/>
  <c r="AE176" i="4" a="1"/>
  <c r="AE176" i="4" s="1"/>
  <c r="AE177" i="4" a="1"/>
  <c r="AE177" i="4" s="1"/>
  <c r="AE178" i="4" a="1"/>
  <c r="AE178" i="4" s="1"/>
  <c r="AF178" i="4" s="1"/>
  <c r="AE179" i="4" a="1"/>
  <c r="AE179" i="4" s="1"/>
  <c r="AE180" i="4" a="1"/>
  <c r="AE180" i="4" s="1"/>
  <c r="AE181" i="4" a="1"/>
  <c r="AE181" i="4" s="1"/>
  <c r="AE182" i="4" a="1"/>
  <c r="AE182" i="4" s="1"/>
  <c r="AE183" i="4" a="1"/>
  <c r="AE183" i="4" s="1"/>
  <c r="AE184" i="4" a="1"/>
  <c r="AE184" i="4" s="1"/>
  <c r="AE185" i="4" a="1"/>
  <c r="AE185" i="4" s="1"/>
  <c r="AE186" i="4" a="1"/>
  <c r="AE186" i="4"/>
  <c r="AE187" i="4" a="1"/>
  <c r="AE187" i="4" s="1"/>
  <c r="AE188" i="4" a="1"/>
  <c r="AE188" i="4" s="1"/>
  <c r="AE189" i="4" a="1"/>
  <c r="AE189" i="4" s="1"/>
  <c r="AE190" i="4" a="1"/>
  <c r="AE190" i="4" s="1"/>
  <c r="AE191" i="4" a="1"/>
  <c r="AE191" i="4" s="1"/>
  <c r="AE192" i="4" a="1"/>
  <c r="AE192" i="4" s="1"/>
  <c r="AE193" i="4" a="1"/>
  <c r="AE193" i="4" s="1"/>
  <c r="AE194" i="4" a="1"/>
  <c r="AE194" i="4" s="1"/>
  <c r="AE195" i="4" a="1"/>
  <c r="AE195" i="4" s="1"/>
  <c r="AE196" i="4" a="1"/>
  <c r="AE196" i="4" s="1"/>
  <c r="AE197" i="4" a="1"/>
  <c r="AE197" i="4" s="1"/>
  <c r="AE198" i="4" a="1"/>
  <c r="AE198" i="4" s="1"/>
  <c r="AE199" i="4" a="1"/>
  <c r="AE199" i="4" s="1"/>
  <c r="AE200" i="4" a="1"/>
  <c r="AE200" i="4" s="1"/>
  <c r="AE201" i="4" a="1"/>
  <c r="AE201" i="4" s="1"/>
  <c r="AE202" i="4" a="1"/>
  <c r="AE202" i="4" s="1"/>
  <c r="AE203" i="4" a="1"/>
  <c r="AE203" i="4" s="1"/>
  <c r="AE204" i="4" a="1"/>
  <c r="AE204" i="4" s="1"/>
  <c r="AE205" i="4" a="1"/>
  <c r="AE205" i="4" s="1"/>
  <c r="AE206" i="4" a="1"/>
  <c r="AE206" i="4" s="1"/>
  <c r="AE207" i="4" a="1"/>
  <c r="AE207" i="4" s="1"/>
  <c r="AE208" i="4" a="1"/>
  <c r="AE208" i="4" s="1"/>
  <c r="AE209" i="4" a="1"/>
  <c r="AE209" i="4" s="1"/>
  <c r="AE210" i="4" a="1"/>
  <c r="AE210" i="4" s="1"/>
  <c r="AE211" i="4" a="1"/>
  <c r="AE211" i="4" s="1"/>
  <c r="AE212" i="4" a="1"/>
  <c r="AE212" i="4" s="1"/>
  <c r="AE213" i="4" a="1"/>
  <c r="AE213" i="4" s="1"/>
  <c r="AE214" i="4" a="1"/>
  <c r="AE214" i="4" s="1"/>
  <c r="AE215" i="4" a="1"/>
  <c r="AE215" i="4" s="1"/>
  <c r="AE216" i="4" a="1"/>
  <c r="AE216" i="4" s="1"/>
  <c r="AE217" i="4" a="1"/>
  <c r="AE217" i="4" s="1"/>
  <c r="AE218" i="4" a="1"/>
  <c r="AE218" i="4"/>
  <c r="AE219" i="4" a="1"/>
  <c r="AE219" i="4" s="1"/>
  <c r="AE220" i="4" a="1"/>
  <c r="AE220" i="4" s="1"/>
  <c r="AE221" i="4" a="1"/>
  <c r="AE221" i="4" s="1"/>
  <c r="AE222" i="4" a="1"/>
  <c r="AE222" i="4" s="1"/>
  <c r="AE223" i="4" a="1"/>
  <c r="AE223" i="4" s="1"/>
  <c r="AE224" i="4" a="1"/>
  <c r="AE224" i="4" s="1"/>
  <c r="AE225" i="4" a="1"/>
  <c r="AE225" i="4" s="1"/>
  <c r="AE226" i="4" a="1"/>
  <c r="AE226" i="4" s="1"/>
  <c r="AE227" i="4" a="1"/>
  <c r="AE227" i="4" s="1"/>
  <c r="AE228" i="4" a="1"/>
  <c r="AE228" i="4" s="1"/>
  <c r="AE229" i="4" a="1"/>
  <c r="AE229" i="4" s="1"/>
  <c r="AE230" i="4" a="1"/>
  <c r="AE230" i="4" s="1"/>
  <c r="AE231" i="4" a="1"/>
  <c r="AE231" i="4" s="1"/>
  <c r="AE232" i="4" a="1"/>
  <c r="AE232" i="4" s="1"/>
  <c r="AE233" i="4" a="1"/>
  <c r="AE233" i="4" s="1"/>
  <c r="AE234" i="4" a="1"/>
  <c r="AE234" i="4"/>
  <c r="AE235" i="4" a="1"/>
  <c r="AE235" i="4" s="1"/>
  <c r="AE236" i="4" a="1"/>
  <c r="AE236" i="4" s="1"/>
  <c r="AE237" i="4" a="1"/>
  <c r="AE237" i="4" s="1"/>
  <c r="AE238" i="4" a="1"/>
  <c r="AE238" i="4" s="1"/>
  <c r="AE239" i="4" a="1"/>
  <c r="AE239" i="4" s="1"/>
  <c r="AE240" i="4" a="1"/>
  <c r="AE240" i="4" s="1"/>
  <c r="AE241" i="4" a="1"/>
  <c r="AE241" i="4" s="1"/>
  <c r="AE242" i="4" a="1"/>
  <c r="AE242" i="4" s="1"/>
  <c r="AE243" i="4" a="1"/>
  <c r="AE243" i="4" s="1"/>
  <c r="AE244" i="4" a="1"/>
  <c r="AE244" i="4" s="1"/>
  <c r="AE245" i="4" a="1"/>
  <c r="AE245" i="4" s="1"/>
  <c r="AE246" i="4" a="1"/>
  <c r="AE246" i="4" s="1"/>
  <c r="AE247" i="4" a="1"/>
  <c r="AE247" i="4" s="1"/>
  <c r="AE248" i="4" a="1"/>
  <c r="AE248" i="4" s="1"/>
  <c r="AE249" i="4" a="1"/>
  <c r="AE249" i="4" s="1"/>
  <c r="AE250" i="4" a="1"/>
  <c r="AE250" i="4"/>
  <c r="AE251" i="4" a="1"/>
  <c r="AE251" i="4" s="1"/>
  <c r="AE252" i="4" a="1"/>
  <c r="AE252" i="4" s="1"/>
  <c r="AE253" i="4" a="1"/>
  <c r="AE253" i="4" s="1"/>
  <c r="AE254" i="4" a="1"/>
  <c r="AE254" i="4" s="1"/>
  <c r="AF254" i="4" s="1"/>
  <c r="AE255" i="4" a="1"/>
  <c r="AE255" i="4" s="1"/>
  <c r="AE256" i="4" a="1"/>
  <c r="AE256" i="4" s="1"/>
  <c r="AE257" i="4" a="1"/>
  <c r="AE257" i="4" s="1"/>
  <c r="AE258" i="4" a="1"/>
  <c r="AE258" i="4" s="1"/>
  <c r="AE259" i="4" a="1"/>
  <c r="AE259" i="4" s="1"/>
  <c r="AE260" i="4" a="1"/>
  <c r="AE260" i="4" s="1"/>
  <c r="AE261" i="4" a="1"/>
  <c r="AE261" i="4" s="1"/>
  <c r="AE262" i="4" a="1"/>
  <c r="AE262" i="4" s="1"/>
  <c r="AE263" i="4" a="1"/>
  <c r="AE263" i="4" s="1"/>
  <c r="AE264" i="4" a="1"/>
  <c r="AE264" i="4" s="1"/>
  <c r="AE265" i="4" a="1"/>
  <c r="AE265" i="4" s="1"/>
  <c r="AE266" i="4" a="1"/>
  <c r="AE266" i="4"/>
  <c r="AE267" i="4" a="1"/>
  <c r="AE267" i="4" s="1"/>
  <c r="AE268" i="4" a="1"/>
  <c r="AE268" i="4" s="1"/>
  <c r="AE269" i="4" a="1"/>
  <c r="AE269" i="4" s="1"/>
  <c r="AE270" i="4" a="1"/>
  <c r="AE270" i="4"/>
  <c r="AE271" i="4" a="1"/>
  <c r="AE271" i="4" s="1"/>
  <c r="AE272" i="4" a="1"/>
  <c r="AE272" i="4" s="1"/>
  <c r="AE273" i="4" a="1"/>
  <c r="AE273" i="4" s="1"/>
  <c r="AE274" i="4" a="1"/>
  <c r="AE274" i="4" s="1"/>
  <c r="AE275" i="4" a="1"/>
  <c r="AE275" i="4" s="1"/>
  <c r="AE276" i="4" a="1"/>
  <c r="AE276" i="4" s="1"/>
  <c r="AE277" i="4" a="1"/>
  <c r="AE277" i="4" s="1"/>
  <c r="AE278" i="4" a="1"/>
  <c r="AE278" i="4" s="1"/>
  <c r="AE279" i="4" a="1"/>
  <c r="AE279" i="4" s="1"/>
  <c r="AE280" i="4" a="1"/>
  <c r="AE280" i="4" s="1"/>
  <c r="AE281" i="4" a="1"/>
  <c r="AE281" i="4" s="1"/>
  <c r="AE282" i="4" a="1"/>
  <c r="AE282" i="4" s="1"/>
  <c r="AE283" i="4" a="1"/>
  <c r="AE283" i="4" s="1"/>
  <c r="AE284" i="4" a="1"/>
  <c r="AE284" i="4" s="1"/>
  <c r="AE285" i="4" a="1"/>
  <c r="AE285" i="4" s="1"/>
  <c r="AE286" i="4" a="1"/>
  <c r="AE286" i="4"/>
  <c r="AE287" i="4" a="1"/>
  <c r="AE287" i="4" s="1"/>
  <c r="AE288" i="4" a="1"/>
  <c r="AE288" i="4" s="1"/>
  <c r="AE289" i="4" a="1"/>
  <c r="AE289" i="4" s="1"/>
  <c r="AE290" i="4" a="1"/>
  <c r="AE290" i="4"/>
  <c r="AE291" i="4" a="1"/>
  <c r="AE291" i="4" s="1"/>
  <c r="AE292" i="4" a="1"/>
  <c r="AE292" i="4" s="1"/>
  <c r="AE293" i="4" a="1"/>
  <c r="AE293" i="4" s="1"/>
  <c r="AE294" i="4" a="1"/>
  <c r="AE294" i="4" s="1"/>
  <c r="AE295" i="4" a="1"/>
  <c r="AE295" i="4" s="1"/>
  <c r="AE296" i="4" a="1"/>
  <c r="AE296" i="4" s="1"/>
  <c r="AE297" i="4" a="1"/>
  <c r="AE297" i="4" s="1"/>
  <c r="AE298" i="4" a="1"/>
  <c r="AE298" i="4" s="1"/>
  <c r="AF298" i="4" s="1"/>
  <c r="AE299" i="4" a="1"/>
  <c r="AE299" i="4" s="1"/>
  <c r="AE300" i="4" a="1"/>
  <c r="AE300" i="4" s="1"/>
  <c r="AE301" i="4" a="1"/>
  <c r="AE301" i="4" s="1"/>
  <c r="AE302" i="4" a="1"/>
  <c r="AE302" i="4" s="1"/>
  <c r="AE303" i="4" a="1"/>
  <c r="AE303" i="4" s="1"/>
  <c r="AE304" i="4" a="1"/>
  <c r="AE304" i="4" s="1"/>
  <c r="AE305" i="4" a="1"/>
  <c r="AE305" i="4" s="1"/>
  <c r="AE306" i="4" a="1"/>
  <c r="AE306" i="4" s="1"/>
  <c r="AF306" i="4" s="1"/>
  <c r="AE307" i="4" a="1"/>
  <c r="AE307" i="4" s="1"/>
  <c r="AE308" i="4" a="1"/>
  <c r="AE308" i="4" s="1"/>
  <c r="AE309" i="4" a="1"/>
  <c r="AE309" i="4" s="1"/>
  <c r="AE310" i="4" a="1"/>
  <c r="AE310" i="4" s="1"/>
  <c r="AE311" i="4" a="1"/>
  <c r="AE311" i="4" s="1"/>
  <c r="AE312" i="4" a="1"/>
  <c r="AE312" i="4" s="1"/>
  <c r="AE313" i="4" a="1"/>
  <c r="AE313" i="4" s="1"/>
  <c r="AE314" i="4" a="1"/>
  <c r="AE314" i="4"/>
  <c r="AE315" i="4" a="1"/>
  <c r="AE315" i="4" s="1"/>
  <c r="AE316" i="4" a="1"/>
  <c r="AE316" i="4" s="1"/>
  <c r="AE317" i="4" a="1"/>
  <c r="AE317" i="4" s="1"/>
  <c r="AE318" i="4" a="1"/>
  <c r="AE318" i="4" s="1"/>
  <c r="AE319" i="4" a="1"/>
  <c r="AE319" i="4" s="1"/>
  <c r="AE320" i="4" a="1"/>
  <c r="AE320" i="4" s="1"/>
  <c r="AE321" i="4" a="1"/>
  <c r="AE321" i="4" s="1"/>
  <c r="AE322" i="4" a="1"/>
  <c r="AE322" i="4" s="1"/>
  <c r="AE323" i="4" a="1"/>
  <c r="AE323" i="4" s="1"/>
  <c r="AE324" i="4" a="1"/>
  <c r="AE324" i="4" s="1"/>
  <c r="AE325" i="4" a="1"/>
  <c r="AE325" i="4" s="1"/>
  <c r="AE326" i="4" a="1"/>
  <c r="AE326" i="4" s="1"/>
  <c r="AE327" i="4" a="1"/>
  <c r="AE327" i="4" s="1"/>
  <c r="AE328" i="4" a="1"/>
  <c r="AE328" i="4" s="1"/>
  <c r="AE329" i="4" a="1"/>
  <c r="AE329" i="4" s="1"/>
  <c r="AE330" i="4" a="1"/>
  <c r="AE330" i="4"/>
  <c r="AE331" i="4" a="1"/>
  <c r="AE331" i="4" s="1"/>
  <c r="AE332" i="4" a="1"/>
  <c r="AE332" i="4" s="1"/>
  <c r="AE333" i="4" a="1"/>
  <c r="AE333" i="4" s="1"/>
  <c r="AE334" i="4" a="1"/>
  <c r="AE334" i="4"/>
  <c r="AE335" i="4" a="1"/>
  <c r="AE335" i="4" s="1"/>
  <c r="AE336" i="4" a="1"/>
  <c r="AE336" i="4" s="1"/>
  <c r="AE337" i="4" a="1"/>
  <c r="AE337" i="4" s="1"/>
  <c r="AE338" i="4" a="1"/>
  <c r="AE338" i="4" s="1"/>
  <c r="AE339" i="4" a="1"/>
  <c r="AE339" i="4" s="1"/>
  <c r="AE340" i="4" a="1"/>
  <c r="AE340" i="4"/>
  <c r="AE341" i="4" a="1"/>
  <c r="AE341" i="4" s="1"/>
  <c r="AE342" i="4" a="1"/>
  <c r="AE342" i="4" s="1"/>
  <c r="AE343" i="4" a="1"/>
  <c r="AE343" i="4" s="1"/>
  <c r="AE344" i="4" a="1"/>
  <c r="AE344" i="4" s="1"/>
  <c r="AE345" i="4" a="1"/>
  <c r="AE345" i="4"/>
  <c r="AE346" i="4" a="1"/>
  <c r="AE346" i="4" s="1"/>
  <c r="AE347" i="4" a="1"/>
  <c r="AE347" i="4" s="1"/>
  <c r="AE348" i="4" a="1"/>
  <c r="AE348" i="4" s="1"/>
  <c r="AE349" i="4" a="1"/>
  <c r="AE349" i="4" s="1"/>
  <c r="AE350" i="4" a="1"/>
  <c r="AE350" i="4" s="1"/>
  <c r="AE351" i="4" a="1"/>
  <c r="AE351" i="4" s="1"/>
  <c r="AF351" i="4" s="1"/>
  <c r="AE352" i="4" a="1"/>
  <c r="AE352" i="4" s="1"/>
  <c r="AE353" i="4" a="1"/>
  <c r="AE353" i="4" s="1"/>
  <c r="AE354" i="4" a="1"/>
  <c r="AE354" i="4" s="1"/>
  <c r="AE355" i="4" a="1"/>
  <c r="AE355" i="4" s="1"/>
  <c r="AE356" i="4" a="1"/>
  <c r="AE356" i="4" s="1"/>
  <c r="AE357" i="4" a="1"/>
  <c r="AE357" i="4"/>
  <c r="AE358" i="4" a="1"/>
  <c r="AE358" i="4" s="1"/>
  <c r="AE359" i="4" a="1"/>
  <c r="AE359" i="4"/>
  <c r="AE360" i="4" a="1"/>
  <c r="AE360" i="4" s="1"/>
  <c r="AE361" i="4" a="1"/>
  <c r="AE361" i="4" s="1"/>
  <c r="AE362" i="4" a="1"/>
  <c r="AE362" i="4" s="1"/>
  <c r="AE363" i="4" a="1"/>
  <c r="AE363" i="4"/>
  <c r="AE364" i="4" a="1"/>
  <c r="AE364" i="4" s="1"/>
  <c r="AE365" i="4" a="1"/>
  <c r="AE365" i="4" s="1"/>
  <c r="AE366" i="4" a="1"/>
  <c r="AE366" i="4" s="1"/>
  <c r="AE367" i="4" a="1"/>
  <c r="AE367" i="4" s="1"/>
  <c r="AF367" i="4" s="1"/>
  <c r="AE368" i="4" a="1"/>
  <c r="AE368" i="4"/>
  <c r="AE369" i="4" a="1"/>
  <c r="AE369" i="4" s="1"/>
  <c r="AE370" i="4" a="1"/>
  <c r="AE370" i="4" s="1"/>
  <c r="AE371" i="4" a="1"/>
  <c r="AE371" i="4"/>
  <c r="AE372" i="4" a="1"/>
  <c r="AE372" i="4" s="1"/>
  <c r="AE373" i="4" a="1"/>
  <c r="AE373" i="4" s="1"/>
  <c r="AE374" i="4" a="1"/>
  <c r="AE374" i="4" s="1"/>
  <c r="AE375" i="4" a="1"/>
  <c r="AE375" i="4"/>
  <c r="AE376" i="4" a="1"/>
  <c r="AE376" i="4" s="1"/>
  <c r="AE377" i="4" a="1"/>
  <c r="AE377" i="4" s="1"/>
  <c r="AE378" i="4" a="1"/>
  <c r="AE378" i="4" s="1"/>
  <c r="AE379" i="4" a="1"/>
  <c r="AE379" i="4" s="1"/>
  <c r="AE380" i="4" a="1"/>
  <c r="AE380" i="4"/>
  <c r="AE381" i="4" a="1"/>
  <c r="AE381" i="4" s="1"/>
  <c r="AF381" i="4" s="1"/>
  <c r="AE382" i="4" a="1"/>
  <c r="AE382" i="4" s="1"/>
  <c r="AE383" i="4" a="1"/>
  <c r="AE383" i="4" s="1"/>
  <c r="AF383" i="4" s="1"/>
  <c r="AE384" i="4" a="1"/>
  <c r="AE384" i="4" s="1"/>
  <c r="AE385" i="4" a="1"/>
  <c r="AE385" i="4" s="1"/>
  <c r="AE386" i="4" a="1"/>
  <c r="AE386" i="4" s="1"/>
  <c r="AE387" i="4" a="1"/>
  <c r="AE387" i="4" s="1"/>
  <c r="AE388" i="4" a="1"/>
  <c r="AE388" i="4" s="1"/>
  <c r="AE389" i="4" a="1"/>
  <c r="AE389" i="4" s="1"/>
  <c r="AE390" i="4" a="1"/>
  <c r="AE390" i="4" s="1"/>
  <c r="AE391" i="4" a="1"/>
  <c r="AE391" i="4"/>
  <c r="AE392" i="4" a="1"/>
  <c r="AE392" i="4" s="1"/>
  <c r="AE393" i="4" a="1"/>
  <c r="AE393" i="4" s="1"/>
  <c r="AE394" i="4" a="1"/>
  <c r="AE394" i="4" s="1"/>
  <c r="AE395" i="4" a="1"/>
  <c r="AE395" i="4"/>
  <c r="AE396" i="4" a="1"/>
  <c r="AE396" i="4" s="1"/>
  <c r="AE397" i="4" a="1"/>
  <c r="AE397" i="4" s="1"/>
  <c r="AE398" i="4" a="1"/>
  <c r="AE398" i="4" s="1"/>
  <c r="AE399" i="4" a="1"/>
  <c r="AE399" i="4" s="1"/>
  <c r="AE400" i="4" a="1"/>
  <c r="AE400" i="4"/>
  <c r="AE401" i="4" a="1"/>
  <c r="AE401" i="4" s="1"/>
  <c r="AE402" i="4" a="1"/>
  <c r="AE402" i="4" s="1"/>
  <c r="AE403" i="4" a="1"/>
  <c r="AE403" i="4"/>
  <c r="AE404" i="4" a="1"/>
  <c r="AE404" i="4"/>
  <c r="AE405" i="4" a="1"/>
  <c r="AE405" i="4" s="1"/>
  <c r="AE406" i="4" a="1"/>
  <c r="AE406" i="4" s="1"/>
  <c r="AE407" i="4" a="1"/>
  <c r="AE407" i="4"/>
  <c r="AE408" i="4" a="1"/>
  <c r="AE408" i="4" s="1"/>
  <c r="AE409" i="4" a="1"/>
  <c r="AE409" i="4"/>
  <c r="AE410" i="4" a="1"/>
  <c r="AE410" i="4" s="1"/>
  <c r="AE411" i="4" a="1"/>
  <c r="AE411" i="4" s="1"/>
  <c r="AE412" i="4" a="1"/>
  <c r="AE412" i="4" s="1"/>
  <c r="AE413" i="4" a="1"/>
  <c r="AE413" i="4" s="1"/>
  <c r="AE414" i="4" a="1"/>
  <c r="AE414" i="4" s="1"/>
  <c r="AE415" i="4" a="1"/>
  <c r="AE415" i="4" s="1"/>
  <c r="AF415" i="4" s="1"/>
  <c r="AE416" i="4" a="1"/>
  <c r="AE416" i="4" s="1"/>
  <c r="AF416" i="4" s="1"/>
  <c r="AE417" i="4" a="1"/>
  <c r="AE417" i="4" s="1"/>
  <c r="AE418" i="4" a="1"/>
  <c r="AE418" i="4" s="1"/>
  <c r="AE419" i="4" a="1"/>
  <c r="AE419" i="4" s="1"/>
  <c r="AE420" i="4" a="1"/>
  <c r="AE420" i="4" s="1"/>
  <c r="AE421" i="4" a="1"/>
  <c r="AE421" i="4"/>
  <c r="AE422" i="4" a="1"/>
  <c r="AE422" i="4" s="1"/>
  <c r="AE423" i="4" a="1"/>
  <c r="AE423" i="4"/>
  <c r="AE424" i="4" a="1"/>
  <c r="AE424" i="4" s="1"/>
  <c r="AE425" i="4" a="1"/>
  <c r="AE425" i="4" s="1"/>
  <c r="AE426" i="4" a="1"/>
  <c r="AE426" i="4" s="1"/>
  <c r="AE427" i="4" a="1"/>
  <c r="AE427" i="4"/>
  <c r="AE428" i="4" a="1"/>
  <c r="AE428" i="4" s="1"/>
  <c r="AE429" i="4" a="1"/>
  <c r="AE429" i="4" s="1"/>
  <c r="AE430" i="4" a="1"/>
  <c r="AE430" i="4" s="1"/>
  <c r="AE431" i="4" a="1"/>
  <c r="AE431" i="4" s="1"/>
  <c r="AF431" i="4" s="1"/>
  <c r="AE432" i="4" a="1"/>
  <c r="AE432" i="4"/>
  <c r="AE433" i="4" a="1"/>
  <c r="AE433" i="4" s="1"/>
  <c r="AE434" i="4" a="1"/>
  <c r="AE434" i="4" s="1"/>
  <c r="AE435" i="4" a="1"/>
  <c r="AE435" i="4"/>
  <c r="AE436" i="4" a="1"/>
  <c r="AE436" i="4"/>
  <c r="AE437" i="4" a="1"/>
  <c r="AE437" i="4" s="1"/>
  <c r="AE438" i="4" a="1"/>
  <c r="AE438" i="4" s="1"/>
  <c r="AE439" i="4" a="1"/>
  <c r="AE439" i="4"/>
  <c r="AE440" i="4" a="1"/>
  <c r="AE440" i="4" s="1"/>
  <c r="AE441" i="4" a="1"/>
  <c r="AE441" i="4" s="1"/>
  <c r="AF441" i="4" s="1"/>
  <c r="AE442" i="4" a="1"/>
  <c r="AE442" i="4" s="1"/>
  <c r="AE443" i="4" a="1"/>
  <c r="AE443" i="4" s="1"/>
  <c r="AE444" i="4" a="1"/>
  <c r="AE444" i="4"/>
  <c r="AE445" i="4" a="1"/>
  <c r="AE445" i="4" s="1"/>
  <c r="AE446" i="4" a="1"/>
  <c r="AE446" i="4" s="1"/>
  <c r="AE447" i="4" a="1"/>
  <c r="AE447" i="4" s="1"/>
  <c r="AF447" i="4" s="1"/>
  <c r="AE448" i="4" a="1"/>
  <c r="AE448" i="4" s="1"/>
  <c r="AE449" i="4" a="1"/>
  <c r="AE449" i="4" s="1"/>
  <c r="AE450" i="4" a="1"/>
  <c r="AE450" i="4" s="1"/>
  <c r="AE451" i="4" a="1"/>
  <c r="AE451" i="4" s="1"/>
  <c r="AE452" i="4" a="1"/>
  <c r="AE452" i="4" s="1"/>
  <c r="AE453" i="4" a="1"/>
  <c r="AE453" i="4" s="1"/>
  <c r="AE454" i="4" a="1"/>
  <c r="AE454" i="4" s="1"/>
  <c r="AE455" i="4" a="1"/>
  <c r="AE455" i="4"/>
  <c r="AE456" i="4" a="1"/>
  <c r="AE456" i="4" s="1"/>
  <c r="AE457" i="4" a="1"/>
  <c r="AE457" i="4" s="1"/>
  <c r="AE458" i="4" a="1"/>
  <c r="AE458" i="4" s="1"/>
  <c r="AE459" i="4" a="1"/>
  <c r="AE459" i="4"/>
  <c r="AE460" i="4" a="1"/>
  <c r="AE460" i="4" s="1"/>
  <c r="AE461" i="4" a="1"/>
  <c r="AE461" i="4" s="1"/>
  <c r="AE462" i="4" a="1"/>
  <c r="AE462" i="4" s="1"/>
  <c r="AE463" i="4" a="1"/>
  <c r="AE463" i="4" s="1"/>
  <c r="AF463" i="4" s="1"/>
  <c r="AE464" i="4" a="1"/>
  <c r="AE464" i="4"/>
  <c r="AE465" i="4" a="1"/>
  <c r="AE465" i="4" s="1"/>
  <c r="AE466" i="4" a="1"/>
  <c r="AE466" i="4" s="1"/>
  <c r="AE467" i="4" a="1"/>
  <c r="AE467" i="4"/>
  <c r="AE468" i="4" a="1"/>
  <c r="AE468" i="4"/>
  <c r="AE469" i="4" a="1"/>
  <c r="AE469" i="4" s="1"/>
  <c r="AE470" i="4" a="1"/>
  <c r="AE470" i="4" s="1"/>
  <c r="AE471" i="4" a="1"/>
  <c r="AE471" i="4" s="1"/>
  <c r="AE472" i="4" a="1"/>
  <c r="AE472" i="4" s="1"/>
  <c r="AE473" i="4" a="1"/>
  <c r="AE473" i="4"/>
  <c r="AE474" i="4" a="1"/>
  <c r="AE474" i="4" s="1"/>
  <c r="AE475" i="4" a="1"/>
  <c r="AE475" i="4" s="1"/>
  <c r="AE476" i="4" a="1"/>
  <c r="AE476" i="4" s="1"/>
  <c r="AE477" i="4" a="1"/>
  <c r="AE477" i="4" s="1"/>
  <c r="AE478" i="4" a="1"/>
  <c r="AE478" i="4" s="1"/>
  <c r="AE479" i="4" a="1"/>
  <c r="AE479" i="4" s="1"/>
  <c r="AE480" i="4" a="1"/>
  <c r="AE480" i="4" s="1"/>
  <c r="AE481" i="4" a="1"/>
  <c r="AE481" i="4" s="1"/>
  <c r="AE482" i="4" a="1"/>
  <c r="AE482" i="4" s="1"/>
  <c r="AE483" i="4" a="1"/>
  <c r="AE483" i="4" s="1"/>
  <c r="AE484" i="4" a="1"/>
  <c r="AE484" i="4" s="1"/>
  <c r="AE485" i="4" a="1"/>
  <c r="AE485" i="4"/>
  <c r="AE486" i="4" a="1"/>
  <c r="AE486" i="4" s="1"/>
  <c r="AE487" i="4" a="1"/>
  <c r="AE487" i="4"/>
  <c r="AE488" i="4" a="1"/>
  <c r="AE488" i="4" s="1"/>
  <c r="AE489" i="4" a="1"/>
  <c r="AE489" i="4" s="1"/>
  <c r="AE490" i="4" a="1"/>
  <c r="AE490" i="4" s="1"/>
  <c r="AE491" i="4" a="1"/>
  <c r="AE491" i="4"/>
  <c r="AE492" i="4" a="1"/>
  <c r="AE492" i="4" s="1"/>
  <c r="AE493" i="4" a="1"/>
  <c r="AE493" i="4" s="1"/>
  <c r="AE494" i="4" a="1"/>
  <c r="AE494" i="4" s="1"/>
  <c r="AE495" i="4" a="1"/>
  <c r="AE495" i="4" s="1"/>
  <c r="AE496" i="4" a="1"/>
  <c r="AE496" i="4"/>
  <c r="AE497" i="4" a="1"/>
  <c r="AE497" i="4" s="1"/>
  <c r="AE498" i="4" a="1"/>
  <c r="AE498" i="4" s="1"/>
  <c r="AE499" i="4" a="1"/>
  <c r="AE499" i="4"/>
  <c r="AE500" i="4" a="1"/>
  <c r="AE500" i="4" s="1"/>
  <c r="AF500" i="4" s="1"/>
  <c r="AE501" i="4" a="1"/>
  <c r="AE501" i="4" s="1"/>
  <c r="AE502" i="4" a="1"/>
  <c r="AE502" i="4" s="1"/>
  <c r="AE503" i="4" a="1"/>
  <c r="AE503" i="4"/>
  <c r="AE504" i="4" a="1"/>
  <c r="AE504" i="4" s="1"/>
  <c r="AE505" i="4" a="1"/>
  <c r="AE505" i="4" s="1"/>
  <c r="AE506" i="4" a="1"/>
  <c r="AE506" i="4" s="1"/>
  <c r="AE507" i="4" a="1"/>
  <c r="AE507" i="4" s="1"/>
  <c r="AE508" i="4" a="1"/>
  <c r="AE508" i="4"/>
  <c r="AE509" i="4" a="1"/>
  <c r="AE509" i="4" s="1"/>
  <c r="AE510" i="4" a="1"/>
  <c r="AE510" i="4" s="1"/>
  <c r="AE511" i="4" a="1"/>
  <c r="AE511" i="4" s="1"/>
  <c r="AE512" i="4" a="1"/>
  <c r="AE512" i="4" s="1"/>
  <c r="AE513" i="4" a="1"/>
  <c r="AE513" i="4" s="1"/>
  <c r="AE514" i="4" a="1"/>
  <c r="AE514" i="4" s="1"/>
  <c r="AE515" i="4" a="1"/>
  <c r="AE515" i="4" s="1"/>
  <c r="AE516" i="4" a="1"/>
  <c r="AE516" i="4" s="1"/>
  <c r="AE517" i="4" a="1"/>
  <c r="AE517" i="4" s="1"/>
  <c r="AE518" i="4" a="1"/>
  <c r="AE518" i="4" s="1"/>
  <c r="AE519" i="4" a="1"/>
  <c r="AE519" i="4"/>
  <c r="AE520" i="4" a="1"/>
  <c r="AE520" i="4" s="1"/>
  <c r="AE521" i="4" a="1"/>
  <c r="AE521" i="4" s="1"/>
  <c r="AF521" i="4" s="1"/>
  <c r="AE522" i="4" a="1"/>
  <c r="AE522" i="4" s="1"/>
  <c r="AE523" i="4" a="1"/>
  <c r="AE523" i="4"/>
  <c r="AE524" i="4" a="1"/>
  <c r="AE524" i="4" s="1"/>
  <c r="AE525" i="4" a="1"/>
  <c r="AE525" i="4" s="1"/>
  <c r="AE526" i="4" a="1"/>
  <c r="AE526" i="4" s="1"/>
  <c r="AE527" i="4" a="1"/>
  <c r="AE527" i="4" s="1"/>
  <c r="AE528" i="4" a="1"/>
  <c r="AE528" i="4"/>
  <c r="AE529" i="4" a="1"/>
  <c r="AE529" i="4" s="1"/>
  <c r="AE530" i="4" a="1"/>
  <c r="AE530" i="4" s="1"/>
  <c r="AE531" i="4" a="1"/>
  <c r="AE531" i="4"/>
  <c r="AE532" i="4" a="1"/>
  <c r="AE532" i="4"/>
  <c r="AE533" i="4" a="1"/>
  <c r="AE533" i="4" s="1"/>
  <c r="AE534" i="4" a="1"/>
  <c r="AE534" i="4" s="1"/>
  <c r="AE535" i="4" a="1"/>
  <c r="AE535" i="4" s="1"/>
  <c r="AE536" i="4" a="1"/>
  <c r="AE536" i="4" s="1"/>
  <c r="AE537" i="4" a="1"/>
  <c r="AE537" i="4"/>
  <c r="AE538" i="4" a="1"/>
  <c r="AE538" i="4" s="1"/>
  <c r="AE539" i="4" a="1"/>
  <c r="AE539" i="4" s="1"/>
  <c r="AE540" i="4" a="1"/>
  <c r="AE540" i="4" s="1"/>
  <c r="AF540" i="4" s="1"/>
  <c r="AE541" i="4" a="1"/>
  <c r="AE541" i="4" s="1"/>
  <c r="AE542" i="4" a="1"/>
  <c r="AE542" i="4" s="1"/>
  <c r="AE543" i="4" a="1"/>
  <c r="AE543" i="4" s="1"/>
  <c r="AE544" i="4" a="1"/>
  <c r="AE544" i="4" s="1"/>
  <c r="AE545" i="4" a="1"/>
  <c r="AE545" i="4" s="1"/>
  <c r="AE546" i="4" a="1"/>
  <c r="AE546" i="4" s="1"/>
  <c r="AE547" i="4" a="1"/>
  <c r="AE547" i="4" s="1"/>
  <c r="AE548" i="4" a="1"/>
  <c r="AE548" i="4" s="1"/>
  <c r="AE549" i="4" a="1"/>
  <c r="AE549" i="4"/>
  <c r="AE550" i="4" a="1"/>
  <c r="AE550" i="4" s="1"/>
  <c r="AE551" i="4" a="1"/>
  <c r="AE551" i="4"/>
  <c r="AE552" i="4" a="1"/>
  <c r="AE552" i="4" s="1"/>
  <c r="AE553" i="4" a="1"/>
  <c r="AE553" i="4" s="1"/>
  <c r="AE554" i="4" a="1"/>
  <c r="AE554" i="4" s="1"/>
  <c r="AE555" i="4" a="1"/>
  <c r="AE555" i="4"/>
  <c r="AE556" i="4" a="1"/>
  <c r="AE556" i="4" s="1"/>
  <c r="AE557" i="4" a="1"/>
  <c r="AE557" i="4" s="1"/>
  <c r="AE558" i="4" a="1"/>
  <c r="AE558" i="4" s="1"/>
  <c r="AE559" i="4" a="1"/>
  <c r="AE559" i="4" s="1"/>
  <c r="AE560" i="4" a="1"/>
  <c r="AE560" i="4"/>
  <c r="AE561" i="4" a="1"/>
  <c r="AE561" i="4" s="1"/>
  <c r="AE562" i="4" a="1"/>
  <c r="AE562" i="4" s="1"/>
  <c r="AE563" i="4" a="1"/>
  <c r="AE563" i="4"/>
  <c r="AE564" i="4" a="1"/>
  <c r="AE564" i="4" s="1"/>
  <c r="AE565" i="4" a="1"/>
  <c r="AE565" i="4" s="1"/>
  <c r="AE566" i="4" a="1"/>
  <c r="AE566" i="4" s="1"/>
  <c r="AE567" i="4" a="1"/>
  <c r="AE567" i="4"/>
  <c r="AE568" i="4" a="1"/>
  <c r="AE568" i="4" s="1"/>
  <c r="AE569" i="4" a="1"/>
  <c r="AE569" i="4" s="1"/>
  <c r="AE570" i="4" a="1"/>
  <c r="AE570" i="4" s="1"/>
  <c r="AE571" i="4" a="1"/>
  <c r="AE571" i="4" s="1"/>
  <c r="AE572" i="4" a="1"/>
  <c r="AE572" i="4"/>
  <c r="AE573" i="4" a="1"/>
  <c r="AE573" i="4" s="1"/>
  <c r="AF573" i="4" s="1"/>
  <c r="AE574" i="4" a="1"/>
  <c r="AE574" i="4" s="1"/>
  <c r="AE575" i="4" a="1"/>
  <c r="AE575" i="4" s="1"/>
  <c r="AE576" i="4" a="1"/>
  <c r="AE576" i="4" s="1"/>
  <c r="AE577" i="4" a="1"/>
  <c r="AE577" i="4" s="1"/>
  <c r="AE578" i="4" a="1"/>
  <c r="AE578" i="4" s="1"/>
  <c r="AE579" i="4" a="1"/>
  <c r="AE579" i="4" s="1"/>
  <c r="AE580" i="4" a="1"/>
  <c r="AE580" i="4" s="1"/>
  <c r="AE581" i="4" a="1"/>
  <c r="AE581" i="4" s="1"/>
  <c r="AF581" i="4" s="1"/>
  <c r="AE582" i="4" a="1"/>
  <c r="AE582" i="4" s="1"/>
  <c r="AE583" i="4" a="1"/>
  <c r="AE583" i="4"/>
  <c r="AE584" i="4" a="1"/>
  <c r="AE584" i="4" s="1"/>
  <c r="AE585" i="4" a="1"/>
  <c r="AE585" i="4" s="1"/>
  <c r="AE586" i="4" a="1"/>
  <c r="AE586" i="4" s="1"/>
  <c r="AE587" i="4" a="1"/>
  <c r="AE587" i="4"/>
  <c r="AE588" i="4" a="1"/>
  <c r="AE588" i="4" s="1"/>
  <c r="AE589" i="4" a="1"/>
  <c r="AE589" i="4" s="1"/>
  <c r="AE590" i="4" a="1"/>
  <c r="AE590" i="4" s="1"/>
  <c r="AE591" i="4" a="1"/>
  <c r="AE591" i="4" s="1"/>
  <c r="AE592" i="4" a="1"/>
  <c r="AE592" i="4"/>
  <c r="AE593" i="4" a="1"/>
  <c r="AE593" i="4" s="1"/>
  <c r="AE594" i="4" a="1"/>
  <c r="AE594" i="4" s="1"/>
  <c r="AE595" i="4" a="1"/>
  <c r="AE595" i="4"/>
  <c r="AE596" i="4" a="1"/>
  <c r="AE596" i="4"/>
  <c r="AE597" i="4" a="1"/>
  <c r="AE597" i="4" s="1"/>
  <c r="AE598" i="4" a="1"/>
  <c r="AE598" i="4" s="1"/>
  <c r="AE599" i="4" a="1"/>
  <c r="AE599" i="4" s="1"/>
  <c r="AE600" i="4" a="1"/>
  <c r="AE600" i="4" s="1"/>
  <c r="AE601" i="4" a="1"/>
  <c r="AE601" i="4"/>
  <c r="AE602" i="4" a="1"/>
  <c r="AE602" i="4" s="1"/>
  <c r="AE603" i="4" a="1"/>
  <c r="AE603" i="4" s="1"/>
  <c r="AE604" i="4" a="1"/>
  <c r="AE604" i="4" s="1"/>
  <c r="AE605" i="4" a="1"/>
  <c r="AE605" i="4" s="1"/>
  <c r="AE606" i="4" a="1"/>
  <c r="AE606" i="4" s="1"/>
  <c r="AE607" i="4" a="1"/>
  <c r="AE607" i="4" s="1"/>
  <c r="AE608" i="4" a="1"/>
  <c r="AE608" i="4" s="1"/>
  <c r="AE609" i="4" a="1"/>
  <c r="AE609" i="4" s="1"/>
  <c r="AE610" i="4" a="1"/>
  <c r="AE610" i="4" s="1"/>
  <c r="AE611" i="4" a="1"/>
  <c r="AE611" i="4" s="1"/>
  <c r="AE612" i="4" a="1"/>
  <c r="AE612" i="4" s="1"/>
  <c r="AE613" i="4" a="1"/>
  <c r="AE613" i="4"/>
  <c r="AE614" i="4" a="1"/>
  <c r="AE614" i="4" s="1"/>
  <c r="AE615" i="4" a="1"/>
  <c r="AE615" i="4"/>
  <c r="AE616" i="4" a="1"/>
  <c r="AE616" i="4" s="1"/>
  <c r="AE617" i="4" a="1"/>
  <c r="AE617" i="4" s="1"/>
  <c r="AE618" i="4" a="1"/>
  <c r="AE618" i="4" s="1"/>
  <c r="AE619" i="4" a="1"/>
  <c r="AE619" i="4"/>
  <c r="AE620" i="4" a="1"/>
  <c r="AE620" i="4" s="1"/>
  <c r="AE621" i="4" a="1"/>
  <c r="AE621" i="4" s="1"/>
  <c r="AE622" i="4" a="1"/>
  <c r="AE622" i="4" s="1"/>
  <c r="AE623" i="4" a="1"/>
  <c r="AE623" i="4" s="1"/>
  <c r="AE624" i="4" a="1"/>
  <c r="AE624" i="4"/>
  <c r="AE625" i="4" a="1"/>
  <c r="AE625" i="4" s="1"/>
  <c r="AE626" i="4" a="1"/>
  <c r="AE626" i="4" s="1"/>
  <c r="AE627" i="4" a="1"/>
  <c r="AE627" i="4"/>
  <c r="AE628" i="4" a="1"/>
  <c r="AE628" i="4"/>
  <c r="AE629" i="4" a="1"/>
  <c r="AE629" i="4" s="1"/>
  <c r="AE630" i="4" a="1"/>
  <c r="AE630" i="4" s="1"/>
  <c r="AE631" i="4" a="1"/>
  <c r="AE631" i="4"/>
  <c r="AE632" i="4" a="1"/>
  <c r="AE632" i="4" s="1"/>
  <c r="AE633" i="4" a="1"/>
  <c r="AE633" i="4" s="1"/>
  <c r="AE634" i="4" a="1"/>
  <c r="AE634" i="4" s="1"/>
  <c r="AE635" i="4" a="1"/>
  <c r="AE635" i="4" s="1"/>
  <c r="AE636" i="4" a="1"/>
  <c r="AE636" i="4"/>
  <c r="AE637" i="4" a="1"/>
  <c r="AE637" i="4" s="1"/>
  <c r="AE638" i="4" a="1"/>
  <c r="AE638" i="4" s="1"/>
  <c r="AE639" i="4" a="1"/>
  <c r="AE639" i="4" s="1"/>
  <c r="AE640" i="4" a="1"/>
  <c r="AE640" i="4" s="1"/>
  <c r="AE641" i="4" a="1"/>
  <c r="AE641" i="4" s="1"/>
  <c r="AE642" i="4" a="1"/>
  <c r="AE642" i="4" s="1"/>
  <c r="AE643" i="4" a="1"/>
  <c r="AE643" i="4" s="1"/>
  <c r="AE644" i="4" a="1"/>
  <c r="AE644" i="4" s="1"/>
  <c r="AE645" i="4" a="1"/>
  <c r="AE645" i="4" s="1"/>
  <c r="AE646" i="4" a="1"/>
  <c r="AE646" i="4" s="1"/>
  <c r="AE647" i="4" a="1"/>
  <c r="AE647" i="4"/>
  <c r="AE648" i="4" a="1"/>
  <c r="AE648" i="4" s="1"/>
  <c r="AE649" i="4" a="1"/>
  <c r="AE649" i="4" s="1"/>
  <c r="AE650" i="4" a="1"/>
  <c r="AE650" i="4" s="1"/>
  <c r="AE651" i="4" a="1"/>
  <c r="AE651" i="4"/>
  <c r="AE652" i="4" a="1"/>
  <c r="AE652" i="4" s="1"/>
  <c r="AE653" i="4" a="1"/>
  <c r="AE653" i="4" s="1"/>
  <c r="AE654" i="4" a="1"/>
  <c r="AE654" i="4" s="1"/>
  <c r="AE655" i="4" a="1"/>
  <c r="AE655" i="4" s="1"/>
  <c r="AE656" i="4" a="1"/>
  <c r="AE656" i="4"/>
  <c r="AE657" i="4" a="1"/>
  <c r="AE657" i="4" s="1"/>
  <c r="AE658" i="4" a="1"/>
  <c r="AE658" i="4" s="1"/>
  <c r="AE659" i="4" a="1"/>
  <c r="AE659" i="4"/>
  <c r="AE660" i="4" a="1"/>
  <c r="AE660" i="4"/>
  <c r="AE661" i="4" a="1"/>
  <c r="AE661" i="4" s="1"/>
  <c r="AE662" i="4" a="1"/>
  <c r="AE662" i="4" s="1"/>
  <c r="AE663" i="4" a="1"/>
  <c r="AE663" i="4"/>
  <c r="AE664" i="4" a="1"/>
  <c r="AE664" i="4" s="1"/>
  <c r="AE665" i="4" a="1"/>
  <c r="AE665" i="4"/>
  <c r="AE666" i="4" a="1"/>
  <c r="AE666" i="4" s="1"/>
  <c r="AE667" i="4" a="1"/>
  <c r="AE667" i="4" s="1"/>
  <c r="AE668" i="4" a="1"/>
  <c r="AE668" i="4" s="1"/>
  <c r="AE669" i="4" a="1"/>
  <c r="AE669" i="4" s="1"/>
  <c r="AE670" i="4" a="1"/>
  <c r="AE670" i="4" s="1"/>
  <c r="AE671" i="4" a="1"/>
  <c r="AE671" i="4" s="1"/>
  <c r="AE672" i="4" a="1"/>
  <c r="AE672" i="4" s="1"/>
  <c r="AF672" i="4" s="1"/>
  <c r="AE673" i="4" a="1"/>
  <c r="AE673" i="4" s="1"/>
  <c r="AE674" i="4" a="1"/>
  <c r="AE674" i="4" s="1"/>
  <c r="AE675" i="4" a="1"/>
  <c r="AE675" i="4" s="1"/>
  <c r="AE676" i="4" a="1"/>
  <c r="AE676" i="4" s="1"/>
  <c r="AE677" i="4" a="1"/>
  <c r="AE677" i="4"/>
  <c r="AE678" i="4" a="1"/>
  <c r="AE678" i="4" s="1"/>
  <c r="AE679" i="4" a="1"/>
  <c r="AE679" i="4"/>
  <c r="AE680" i="4" a="1"/>
  <c r="AE680" i="4" s="1"/>
  <c r="AE681" i="4" a="1"/>
  <c r="AE681" i="4" s="1"/>
  <c r="AE682" i="4" a="1"/>
  <c r="AE682" i="4" s="1"/>
  <c r="AE683" i="4" a="1"/>
  <c r="AE683" i="4"/>
  <c r="AE684" i="4" a="1"/>
  <c r="AE684" i="4" s="1"/>
  <c r="AE685" i="4" a="1"/>
  <c r="AE685" i="4" s="1"/>
  <c r="AE686" i="4" a="1"/>
  <c r="AE686" i="4" s="1"/>
  <c r="AE687" i="4" a="1"/>
  <c r="AE687" i="4" s="1"/>
  <c r="AE688" i="4" a="1"/>
  <c r="AE688" i="4"/>
  <c r="AE689" i="4" a="1"/>
  <c r="AE689" i="4" s="1"/>
  <c r="AE690" i="4" a="1"/>
  <c r="AE690" i="4" s="1"/>
  <c r="AE691" i="4" a="1"/>
  <c r="AE691" i="4"/>
  <c r="AE692" i="4" a="1"/>
  <c r="AE692" i="4" s="1"/>
  <c r="AE693" i="4" a="1"/>
  <c r="AE693" i="4" s="1"/>
  <c r="AE694" i="4" a="1"/>
  <c r="AE694" i="4" s="1"/>
  <c r="AE695" i="4" a="1"/>
  <c r="AE695" i="4"/>
  <c r="AE696" i="4" a="1"/>
  <c r="AE696" i="4" s="1"/>
  <c r="AE697" i="4" a="1"/>
  <c r="AE697" i="4" s="1"/>
  <c r="AE698" i="4" a="1"/>
  <c r="AE698" i="4" s="1"/>
  <c r="AE699" i="4" a="1"/>
  <c r="AE699" i="4" s="1"/>
  <c r="AE700" i="4" a="1"/>
  <c r="AE700" i="4"/>
  <c r="AE701" i="4" a="1"/>
  <c r="AE701" i="4" s="1"/>
  <c r="AE702" i="4" a="1"/>
  <c r="AE702" i="4" s="1"/>
  <c r="AE703" i="4" a="1"/>
  <c r="AE703" i="4" s="1"/>
  <c r="AE704" i="4" a="1"/>
  <c r="AE704" i="4" s="1"/>
  <c r="AE705" i="4" a="1"/>
  <c r="AE705" i="4" s="1"/>
  <c r="AE706" i="4" a="1"/>
  <c r="AE706" i="4" s="1"/>
  <c r="AE707" i="4" a="1"/>
  <c r="AE707" i="4" s="1"/>
  <c r="AE708" i="4" a="1"/>
  <c r="AE708" i="4" s="1"/>
  <c r="AE709" i="4" a="1"/>
  <c r="AE709" i="4" s="1"/>
  <c r="AE710" i="4" a="1"/>
  <c r="AE710" i="4" s="1"/>
  <c r="AE711" i="4" a="1"/>
  <c r="AE711" i="4"/>
  <c r="AE712" i="4" a="1"/>
  <c r="AE712" i="4" s="1"/>
  <c r="AE713" i="4" a="1"/>
  <c r="AE713" i="4" s="1"/>
  <c r="AE714" i="4" a="1"/>
  <c r="AE714" i="4" s="1"/>
  <c r="AE715" i="4" a="1"/>
  <c r="AE715" i="4"/>
  <c r="AE716" i="4" a="1"/>
  <c r="AE716" i="4" s="1"/>
  <c r="AE717" i="4" a="1"/>
  <c r="AE717" i="4" s="1"/>
  <c r="AE718" i="4" a="1"/>
  <c r="AE718" i="4" s="1"/>
  <c r="AE719" i="4" a="1"/>
  <c r="AE719" i="4" s="1"/>
  <c r="AF719" i="4" s="1"/>
  <c r="AE720" i="4" a="1"/>
  <c r="AE720" i="4"/>
  <c r="AE721" i="4" a="1"/>
  <c r="AE721" i="4" s="1"/>
  <c r="AE722" i="4" a="1"/>
  <c r="AE722" i="4" s="1"/>
  <c r="AE723" i="4" a="1"/>
  <c r="AE723" i="4"/>
  <c r="AE724" i="4" a="1"/>
  <c r="AE724" i="4"/>
  <c r="AF724" i="4" s="1"/>
  <c r="AE725" i="4" a="1"/>
  <c r="AE725" i="4" s="1"/>
  <c r="AE726" i="4" a="1"/>
  <c r="AE726" i="4" s="1"/>
  <c r="AE727" i="4" a="1"/>
  <c r="AE727" i="4" s="1"/>
  <c r="AE728" i="4" a="1"/>
  <c r="AE728" i="4" s="1"/>
  <c r="AE729" i="4" a="1"/>
  <c r="AE729" i="4"/>
  <c r="AE730" i="4" a="1"/>
  <c r="AE730" i="4" s="1"/>
  <c r="AE731" i="4" a="1"/>
  <c r="AE731" i="4" s="1"/>
  <c r="AE732" i="4" a="1"/>
  <c r="AE732" i="4" s="1"/>
  <c r="AE733" i="4" a="1"/>
  <c r="AE733" i="4" s="1"/>
  <c r="AE734" i="4" a="1"/>
  <c r="AE734" i="4" s="1"/>
  <c r="AE735" i="4" a="1"/>
  <c r="AE735" i="4" s="1"/>
  <c r="AE736" i="4" a="1"/>
  <c r="AE736" i="4" s="1"/>
  <c r="AE737" i="4" a="1"/>
  <c r="AE737" i="4" s="1"/>
  <c r="AE738" i="4" a="1"/>
  <c r="AE738" i="4" s="1"/>
  <c r="AE739" i="4" a="1"/>
  <c r="AE739" i="4" s="1"/>
  <c r="AE740" i="4" a="1"/>
  <c r="AE740" i="4" s="1"/>
  <c r="AE741" i="4" a="1"/>
  <c r="AE741" i="4"/>
  <c r="AE742" i="4" a="1"/>
  <c r="AE742" i="4" s="1"/>
  <c r="AE743" i="4" a="1"/>
  <c r="AE743" i="4"/>
  <c r="AE744" i="4" a="1"/>
  <c r="AE744" i="4" s="1"/>
  <c r="AE745" i="4" a="1"/>
  <c r="AE745" i="4" s="1"/>
  <c r="AF745" i="4" s="1"/>
  <c r="AE746" i="4" a="1"/>
  <c r="AE746" i="4" s="1"/>
  <c r="AE747" i="4" a="1"/>
  <c r="AE747" i="4"/>
  <c r="AF747" i="4" s="1"/>
  <c r="AE748" i="4" a="1"/>
  <c r="AE748" i="4" s="1"/>
  <c r="AE749" i="4" a="1"/>
  <c r="AE749" i="4" s="1"/>
  <c r="AE750" i="4" a="1"/>
  <c r="AE750" i="4" s="1"/>
  <c r="AE751" i="4" a="1"/>
  <c r="AE751" i="4" s="1"/>
  <c r="AE752" i="4" a="1"/>
  <c r="AE752" i="4"/>
  <c r="AE753" i="4" a="1"/>
  <c r="AE753" i="4" s="1"/>
  <c r="AE754" i="4" a="1"/>
  <c r="AE754" i="4" s="1"/>
  <c r="AE755" i="4" a="1"/>
  <c r="AE755" i="4"/>
  <c r="AE756" i="4" a="1"/>
  <c r="AE756" i="4" s="1"/>
  <c r="AE757" i="4" a="1"/>
  <c r="AE757" i="4" s="1"/>
  <c r="AE758" i="4" a="1"/>
  <c r="AE758" i="4" s="1"/>
  <c r="AE759" i="4" a="1"/>
  <c r="AE759" i="4"/>
  <c r="AE760" i="4" a="1"/>
  <c r="AE760" i="4" s="1"/>
  <c r="AE761" i="4" a="1"/>
  <c r="AE761" i="4" s="1"/>
  <c r="AE762" i="4" a="1"/>
  <c r="AE762" i="4" s="1"/>
  <c r="AE763" i="4" a="1"/>
  <c r="AE763" i="4" s="1"/>
  <c r="AE764" i="4" a="1"/>
  <c r="AE764" i="4"/>
  <c r="AE765" i="4" a="1"/>
  <c r="AE765" i="4" s="1"/>
  <c r="AE766" i="4" a="1"/>
  <c r="AE766" i="4" s="1"/>
  <c r="AE767" i="4" a="1"/>
  <c r="AE767" i="4" s="1"/>
  <c r="AE768" i="4" a="1"/>
  <c r="AE768" i="4" s="1"/>
  <c r="AE769" i="4" a="1"/>
  <c r="AE769" i="4" s="1"/>
  <c r="AE770" i="4" a="1"/>
  <c r="AE770" i="4" s="1"/>
  <c r="AE771" i="4" a="1"/>
  <c r="AE771" i="4" s="1"/>
  <c r="AE772" i="4" a="1"/>
  <c r="AE772" i="4" s="1"/>
  <c r="AE773" i="4" a="1"/>
  <c r="AE773" i="4" s="1"/>
  <c r="AE774" i="4" a="1"/>
  <c r="AE774" i="4" s="1"/>
  <c r="AE775" i="4" a="1"/>
  <c r="AE775" i="4"/>
  <c r="AE776" i="4" a="1"/>
  <c r="AE776" i="4" s="1"/>
  <c r="AE777" i="4" a="1"/>
  <c r="AE777" i="4" s="1"/>
  <c r="AE778" i="4" a="1"/>
  <c r="AE778" i="4" s="1"/>
  <c r="AE779" i="4" a="1"/>
  <c r="AE779" i="4"/>
  <c r="AE780" i="4" a="1"/>
  <c r="AE780" i="4" s="1"/>
  <c r="AE781" i="4" a="1"/>
  <c r="AE781" i="4" s="1"/>
  <c r="AE782" i="4" a="1"/>
  <c r="AE782" i="4" s="1"/>
  <c r="AE783" i="4" a="1"/>
  <c r="AE783" i="4" s="1"/>
  <c r="AE784" i="4" a="1"/>
  <c r="AE784" i="4"/>
  <c r="AE785" i="4" a="1"/>
  <c r="AE785" i="4" s="1"/>
  <c r="AE786" i="4" a="1"/>
  <c r="AE786" i="4" s="1"/>
  <c r="AE787" i="4" a="1"/>
  <c r="AE787" i="4"/>
  <c r="AE788" i="4" a="1"/>
  <c r="AE788" i="4"/>
  <c r="AE789" i="4" a="1"/>
  <c r="AE789" i="4" s="1"/>
  <c r="AE790" i="4" a="1"/>
  <c r="AE790" i="4" s="1"/>
  <c r="AE791" i="4" a="1"/>
  <c r="AE791" i="4" s="1"/>
  <c r="AE792" i="4" a="1"/>
  <c r="AE792" i="4" s="1"/>
  <c r="AE793" i="4" a="1"/>
  <c r="AE793" i="4"/>
  <c r="AE794" i="4" a="1"/>
  <c r="AE794" i="4" s="1"/>
  <c r="AE795" i="4" a="1"/>
  <c r="AE795" i="4" s="1"/>
  <c r="AE796" i="4" a="1"/>
  <c r="AE796" i="4" s="1"/>
  <c r="AE797" i="4" a="1"/>
  <c r="AE797" i="4" s="1"/>
  <c r="AE798" i="4" a="1"/>
  <c r="AE798" i="4" s="1"/>
  <c r="AE799" i="4" a="1"/>
  <c r="AE799" i="4" s="1"/>
  <c r="AE800" i="4" a="1"/>
  <c r="AE800" i="4" s="1"/>
  <c r="AE801" i="4" a="1"/>
  <c r="AE801" i="4" s="1"/>
  <c r="AE802" i="4" a="1"/>
  <c r="AE802" i="4" s="1"/>
  <c r="AE803" i="4" a="1"/>
  <c r="AE803" i="4" s="1"/>
  <c r="AE804" i="4" a="1"/>
  <c r="AE804" i="4" s="1"/>
  <c r="AE805" i="4" a="1"/>
  <c r="AE805" i="4"/>
  <c r="AE806" i="4" a="1"/>
  <c r="AE806" i="4" s="1"/>
  <c r="AE807" i="4" a="1"/>
  <c r="AE807" i="4"/>
  <c r="AE808" i="4" a="1"/>
  <c r="AE808" i="4" s="1"/>
  <c r="AE809" i="4" a="1"/>
  <c r="AE809" i="4" s="1"/>
  <c r="AE810" i="4" a="1"/>
  <c r="AE810" i="4" s="1"/>
  <c r="AE811" i="4" a="1"/>
  <c r="AE811" i="4"/>
  <c r="AF811" i="4" s="1"/>
  <c r="AE812" i="4" a="1"/>
  <c r="AE812" i="4" s="1"/>
  <c r="AE813" i="4" a="1"/>
  <c r="AE813" i="4" s="1"/>
  <c r="AE814" i="4" a="1"/>
  <c r="AE814" i="4" s="1"/>
  <c r="AE815" i="4" a="1"/>
  <c r="AE815" i="4" s="1"/>
  <c r="AE816" i="4" a="1"/>
  <c r="AE816" i="4"/>
  <c r="AE817" i="4" a="1"/>
  <c r="AE817" i="4" s="1"/>
  <c r="AE818" i="4" a="1"/>
  <c r="AE818" i="4" s="1"/>
  <c r="AF818" i="4" s="1"/>
  <c r="AE819" i="4" a="1"/>
  <c r="AE819" i="4"/>
  <c r="AE820" i="4" a="1"/>
  <c r="AE820" i="4" s="1"/>
  <c r="AE821" i="4" a="1"/>
  <c r="AE821" i="4" s="1"/>
  <c r="AE822" i="4" a="1"/>
  <c r="AE822" i="4" s="1"/>
  <c r="AE823" i="4" a="1"/>
  <c r="AE823" i="4"/>
  <c r="AE824" i="4" a="1"/>
  <c r="AE824" i="4" s="1"/>
  <c r="AE825" i="4" a="1"/>
  <c r="AE825" i="4" s="1"/>
  <c r="AE826" i="4" a="1"/>
  <c r="AE826" i="4" s="1"/>
  <c r="AE827" i="4" a="1"/>
  <c r="AE827" i="4" s="1"/>
  <c r="AE828" i="4" a="1"/>
  <c r="AE828" i="4"/>
  <c r="AE829" i="4" a="1"/>
  <c r="AE829" i="4" s="1"/>
  <c r="AE830" i="4" a="1"/>
  <c r="AE830" i="4" s="1"/>
  <c r="AE831" i="4" a="1"/>
  <c r="AE831" i="4" s="1"/>
  <c r="AE832" i="4" a="1"/>
  <c r="AE832" i="4" s="1"/>
  <c r="AE833" i="4" a="1"/>
  <c r="AE833" i="4" s="1"/>
  <c r="AE834" i="4" a="1"/>
  <c r="AE834" i="4" s="1"/>
  <c r="AE835" i="4" a="1"/>
  <c r="AE835" i="4" s="1"/>
  <c r="AF835" i="4" s="1"/>
  <c r="AE836" i="4" a="1"/>
  <c r="AE836" i="4" s="1"/>
  <c r="AE837" i="4" a="1"/>
  <c r="AE837" i="4" s="1"/>
  <c r="AE838" i="4" a="1"/>
  <c r="AE838" i="4" s="1"/>
  <c r="AE839" i="4" a="1"/>
  <c r="AE839" i="4"/>
  <c r="AE840" i="4" a="1"/>
  <c r="AE840" i="4" s="1"/>
  <c r="AE841" i="4" a="1"/>
  <c r="AE841" i="4" s="1"/>
  <c r="AE842" i="4" a="1"/>
  <c r="AE842" i="4" s="1"/>
  <c r="AE843" i="4" a="1"/>
  <c r="AE843" i="4"/>
  <c r="AE844" i="4" a="1"/>
  <c r="AE844" i="4" s="1"/>
  <c r="AE845" i="4" a="1"/>
  <c r="AE845" i="4" s="1"/>
  <c r="AE846" i="4" a="1"/>
  <c r="AE846" i="4" s="1"/>
  <c r="AE847" i="4" a="1"/>
  <c r="AE847" i="4" s="1"/>
  <c r="AE848" i="4" a="1"/>
  <c r="AE848" i="4"/>
  <c r="AE849" i="4" a="1"/>
  <c r="AE849" i="4" s="1"/>
  <c r="AE850" i="4" a="1"/>
  <c r="AE850" i="4" s="1"/>
  <c r="AE851" i="4" a="1"/>
  <c r="AE851" i="4"/>
  <c r="AE852" i="4" a="1"/>
  <c r="AE852" i="4"/>
  <c r="AE853" i="4" a="1"/>
  <c r="AE853" i="4" s="1"/>
  <c r="AE854" i="4" a="1"/>
  <c r="AE854" i="4" s="1"/>
  <c r="AE855" i="4" a="1"/>
  <c r="AE855" i="4" s="1"/>
  <c r="AE856" i="4" a="1"/>
  <c r="AE856" i="4" s="1"/>
  <c r="AE857" i="4" a="1"/>
  <c r="AE857" i="4"/>
  <c r="AE858" i="4" a="1"/>
  <c r="AE858" i="4" s="1"/>
  <c r="AE859" i="4" a="1"/>
  <c r="AE859" i="4" s="1"/>
  <c r="AE860" i="4" a="1"/>
  <c r="AE860" i="4" s="1"/>
  <c r="AE861" i="4" a="1"/>
  <c r="AE861" i="4" s="1"/>
  <c r="AE862" i="4" a="1"/>
  <c r="AE862" i="4" s="1"/>
  <c r="AE863" i="4" a="1"/>
  <c r="AE863" i="4" s="1"/>
  <c r="AE864" i="4" a="1"/>
  <c r="AE864" i="4" s="1"/>
  <c r="AE865" i="4" a="1"/>
  <c r="AE865" i="4" s="1"/>
  <c r="AE866" i="4" a="1"/>
  <c r="AE866" i="4" s="1"/>
  <c r="AE867" i="4" a="1"/>
  <c r="AE867" i="4" s="1"/>
  <c r="AE868" i="4" a="1"/>
  <c r="AE868" i="4" s="1"/>
  <c r="AE869" i="4" a="1"/>
  <c r="AE869" i="4"/>
  <c r="AE870" i="4" a="1"/>
  <c r="AE870" i="4" s="1"/>
  <c r="AE871" i="4" a="1"/>
  <c r="AE871" i="4"/>
  <c r="AE872" i="4" a="1"/>
  <c r="AE872" i="4" s="1"/>
  <c r="AE873" i="4" a="1"/>
  <c r="AE873" i="4" s="1"/>
  <c r="AE874" i="4" a="1"/>
  <c r="AE874" i="4" s="1"/>
  <c r="AE875" i="4" a="1"/>
  <c r="AE875" i="4"/>
  <c r="AF875" i="4" s="1"/>
  <c r="AE876" i="4" a="1"/>
  <c r="AE876" i="4" s="1"/>
  <c r="AE877" i="4" a="1"/>
  <c r="AE877" i="4" s="1"/>
  <c r="AE878" i="4" a="1"/>
  <c r="AE878" i="4" s="1"/>
  <c r="AE879" i="4" a="1"/>
  <c r="AE879" i="4" s="1"/>
  <c r="AE880" i="4" a="1"/>
  <c r="AE880" i="4"/>
  <c r="AE881" i="4" a="1"/>
  <c r="AE881" i="4" s="1"/>
  <c r="AE882" i="4" a="1"/>
  <c r="AE882" i="4" s="1"/>
  <c r="AE883" i="4" a="1"/>
  <c r="AE883" i="4"/>
  <c r="AE884" i="4" a="1"/>
  <c r="AE884" i="4" s="1"/>
  <c r="AE885" i="4" a="1"/>
  <c r="AE885" i="4" s="1"/>
  <c r="AE886" i="4" a="1"/>
  <c r="AE886" i="4" s="1"/>
  <c r="AE887" i="4" a="1"/>
  <c r="AE887" i="4"/>
  <c r="AE888" i="4" a="1"/>
  <c r="AE888" i="4" s="1"/>
  <c r="AE889" i="4" a="1"/>
  <c r="AE889" i="4" s="1"/>
  <c r="AE890" i="4" a="1"/>
  <c r="AE890" i="4" s="1"/>
  <c r="AE891" i="4" a="1"/>
  <c r="AE891" i="4" s="1"/>
  <c r="AE892" i="4" a="1"/>
  <c r="AE892" i="4"/>
  <c r="AE893" i="4" a="1"/>
  <c r="AE893" i="4" s="1"/>
  <c r="AE894" i="4" a="1"/>
  <c r="AE894" i="4" s="1"/>
  <c r="AE895" i="4" a="1"/>
  <c r="AE895" i="4" s="1"/>
  <c r="AE896" i="4" a="1"/>
  <c r="AE896" i="4" s="1"/>
  <c r="AE897" i="4" a="1"/>
  <c r="AE897" i="4" s="1"/>
  <c r="AE898" i="4" a="1"/>
  <c r="AE898" i="4" s="1"/>
  <c r="AE899" i="4" a="1"/>
  <c r="AE899" i="4" s="1"/>
  <c r="AF899" i="4" s="1"/>
  <c r="AE900" i="4" a="1"/>
  <c r="AE900" i="4" s="1"/>
  <c r="AE901" i="4" a="1"/>
  <c r="AE901" i="4" s="1"/>
  <c r="AE902" i="4" a="1"/>
  <c r="AE902" i="4" s="1"/>
  <c r="AE903" i="4" a="1"/>
  <c r="AE903" i="4"/>
  <c r="AE904" i="4" a="1"/>
  <c r="AE904" i="4" s="1"/>
  <c r="AE905" i="4" a="1"/>
  <c r="AE905" i="4" s="1"/>
  <c r="AF905" i="4" s="1"/>
  <c r="AE906" i="4" a="1"/>
  <c r="AE906" i="4" s="1"/>
  <c r="AE907" i="4" a="1"/>
  <c r="AE907" i="4"/>
  <c r="AE908" i="4" a="1"/>
  <c r="AE908" i="4" s="1"/>
  <c r="AE909" i="4" a="1"/>
  <c r="AE909" i="4" s="1"/>
  <c r="AE910" i="4" a="1"/>
  <c r="AE910" i="4" s="1"/>
  <c r="AE911" i="4" a="1"/>
  <c r="AE911" i="4" s="1"/>
  <c r="AE912" i="4" a="1"/>
  <c r="AE912" i="4"/>
  <c r="AE913" i="4" a="1"/>
  <c r="AE913" i="4" s="1"/>
  <c r="AE914" i="4" a="1"/>
  <c r="AE914" i="4" s="1"/>
  <c r="AE915" i="4" a="1"/>
  <c r="AE915" i="4"/>
  <c r="AE916" i="4" a="1"/>
  <c r="AE916" i="4"/>
  <c r="AE917" i="4" a="1"/>
  <c r="AE917" i="4" s="1"/>
  <c r="AE918" i="4" a="1"/>
  <c r="AE918" i="4" s="1"/>
  <c r="AE919" i="4" a="1"/>
  <c r="AE919" i="4" s="1"/>
  <c r="AE920" i="4" a="1"/>
  <c r="AE920" i="4" s="1"/>
  <c r="AE921" i="4" a="1"/>
  <c r="AE921" i="4"/>
  <c r="AE922" i="4" a="1"/>
  <c r="AE922" i="4" s="1"/>
  <c r="AE923" i="4" a="1"/>
  <c r="AE923" i="4" s="1"/>
  <c r="AE924" i="4" a="1"/>
  <c r="AE924" i="4" s="1"/>
  <c r="AF924" i="4" s="1"/>
  <c r="AE925" i="4" a="1"/>
  <c r="AE925" i="4" s="1"/>
  <c r="AE926" i="4" a="1"/>
  <c r="AE926" i="4" s="1"/>
  <c r="AE927" i="4" a="1"/>
  <c r="AE927" i="4"/>
  <c r="AE928" i="4" a="1"/>
  <c r="AE928" i="4"/>
  <c r="AE929" i="4" a="1"/>
  <c r="AE929" i="4" s="1"/>
  <c r="AE930" i="4" a="1"/>
  <c r="AE930" i="4" s="1"/>
  <c r="AE931" i="4" a="1"/>
  <c r="AE931" i="4" s="1"/>
  <c r="AF931" i="4" s="1"/>
  <c r="AE932" i="4" a="1"/>
  <c r="AE932" i="4" s="1"/>
  <c r="AE933" i="4" a="1"/>
  <c r="AE933" i="4" s="1"/>
  <c r="AF933" i="4" s="1"/>
  <c r="AE934" i="4" a="1"/>
  <c r="AE934" i="4" s="1"/>
  <c r="AE935" i="4" a="1"/>
  <c r="AE935" i="4" s="1"/>
  <c r="AF935" i="4" s="1"/>
  <c r="AE936" i="4" a="1"/>
  <c r="AE936" i="4" s="1"/>
  <c r="AE937" i="4" a="1"/>
  <c r="AE937" i="4" s="1"/>
  <c r="AF937" i="4" s="1"/>
  <c r="AE938" i="4" a="1"/>
  <c r="AE938" i="4" s="1"/>
  <c r="AE939" i="4" a="1"/>
  <c r="AE939" i="4" s="1"/>
  <c r="AF939" i="4" s="1"/>
  <c r="AE940" i="4" a="1"/>
  <c r="AE940" i="4" s="1"/>
  <c r="AE941" i="4" a="1"/>
  <c r="AE941" i="4" s="1"/>
  <c r="AE942" i="4" a="1"/>
  <c r="AE942" i="4" s="1"/>
  <c r="AE943" i="4" a="1"/>
  <c r="AE943" i="4"/>
  <c r="AE944" i="4" a="1"/>
  <c r="AE944" i="4" s="1"/>
  <c r="AF944" i="4" s="1"/>
  <c r="AE945" i="4" a="1"/>
  <c r="AE945" i="4" s="1"/>
  <c r="AE946" i="4" a="1"/>
  <c r="AE946" i="4" s="1"/>
  <c r="AE947" i="4" a="1"/>
  <c r="AE947" i="4" s="1"/>
  <c r="AF947" i="4" s="1"/>
  <c r="AE948" i="4" a="1"/>
  <c r="AE948" i="4" s="1"/>
  <c r="AF948" i="4" s="1"/>
  <c r="AE949" i="4" a="1"/>
  <c r="AE949" i="4"/>
  <c r="AE950" i="4" a="1"/>
  <c r="AE950" i="4" s="1"/>
  <c r="AE951" i="4" a="1"/>
  <c r="AE951" i="4" s="1"/>
  <c r="AF951" i="4" s="1"/>
  <c r="AE952" i="4" a="1"/>
  <c r="AE952" i="4" s="1"/>
  <c r="AF952" i="4" s="1"/>
  <c r="AE953" i="4" a="1"/>
  <c r="AE953" i="4" s="1"/>
  <c r="AF953" i="4" s="1"/>
  <c r="AE954" i="4" a="1"/>
  <c r="AE954" i="4" s="1"/>
  <c r="AE955" i="4" a="1"/>
  <c r="AE955" i="4" s="1"/>
  <c r="AF955" i="4" s="1"/>
  <c r="AE956" i="4" a="1"/>
  <c r="AE956" i="4" s="1"/>
  <c r="AF956" i="4" s="1"/>
  <c r="AE957" i="4" a="1"/>
  <c r="AE957" i="4" s="1"/>
  <c r="AF957" i="4" s="1"/>
  <c r="AE958" i="4" a="1"/>
  <c r="AE958" i="4" s="1"/>
  <c r="AE959" i="4" a="1"/>
  <c r="AE959" i="4" s="1"/>
  <c r="AF959" i="4" s="1"/>
  <c r="AE960" i="4" a="1"/>
  <c r="AE960" i="4"/>
  <c r="AE961" i="4" a="1"/>
  <c r="AE961" i="4"/>
  <c r="AE962" i="4" a="1"/>
  <c r="AE962" i="4" s="1"/>
  <c r="AE963" i="4" a="1"/>
  <c r="AE963" i="4" s="1"/>
  <c r="AE964" i="4" a="1"/>
  <c r="AE964" i="4" s="1"/>
  <c r="AF964" i="4" s="1"/>
  <c r="AE965" i="4" a="1"/>
  <c r="AE965" i="4" s="1"/>
  <c r="AF965" i="4" s="1"/>
  <c r="AE966" i="4" a="1"/>
  <c r="AE966" i="4" s="1"/>
  <c r="AE967" i="4" a="1"/>
  <c r="AE967" i="4" s="1"/>
  <c r="AF967" i="4" s="1"/>
  <c r="AE968" i="4" a="1"/>
  <c r="AE968" i="4" s="1"/>
  <c r="AF968" i="4" s="1"/>
  <c r="AE969" i="4" a="1"/>
  <c r="AE969" i="4" s="1"/>
  <c r="AF969" i="4" s="1"/>
  <c r="AE970" i="4" a="1"/>
  <c r="AE970" i="4" s="1"/>
  <c r="AF970" i="4" s="1"/>
  <c r="AE971" i="4" a="1"/>
  <c r="AE971" i="4" s="1"/>
  <c r="AF971" i="4" s="1"/>
  <c r="AE972" i="4" a="1"/>
  <c r="AE972" i="4"/>
  <c r="AF972" i="4" s="1"/>
  <c r="AE973" i="4" a="1"/>
  <c r="AE973" i="4" s="1"/>
  <c r="AF973" i="4" s="1"/>
  <c r="AE974" i="4" a="1"/>
  <c r="AE974" i="4" s="1"/>
  <c r="AE975" i="4" a="1"/>
  <c r="AE975" i="4" s="1"/>
  <c r="AF975" i="4" s="1"/>
  <c r="AE976" i="4" a="1"/>
  <c r="AE976" i="4" s="1"/>
  <c r="AF976" i="4" s="1"/>
  <c r="AE977" i="4" a="1"/>
  <c r="AE977" i="4" s="1"/>
  <c r="AF977" i="4" s="1"/>
  <c r="AE978" i="4" a="1"/>
  <c r="AE978" i="4" s="1"/>
  <c r="AE979" i="4" a="1"/>
  <c r="AE979" i="4" s="1"/>
  <c r="AF979" i="4" s="1"/>
  <c r="AE980" i="4" a="1"/>
  <c r="AE980" i="4" s="1"/>
  <c r="AF980" i="4" s="1"/>
  <c r="AE981" i="4" a="1"/>
  <c r="AE981" i="4"/>
  <c r="AE982" i="4" a="1"/>
  <c r="AE982" i="4" s="1"/>
  <c r="AE983" i="4" a="1"/>
  <c r="AE983" i="4" s="1"/>
  <c r="AF983" i="4" s="1"/>
  <c r="AE984" i="4" a="1"/>
  <c r="AE984" i="4"/>
  <c r="AE985" i="4" a="1"/>
  <c r="AE985" i="4" s="1"/>
  <c r="AF985" i="4" s="1"/>
  <c r="AE986" i="4" a="1"/>
  <c r="AE986" i="4" s="1"/>
  <c r="AF986" i="4" s="1"/>
  <c r="AE987" i="4" a="1"/>
  <c r="AE987" i="4" s="1"/>
  <c r="AF987" i="4" s="1"/>
  <c r="AE988" i="4" a="1"/>
  <c r="AE988" i="4" s="1"/>
  <c r="AF988" i="4" s="1"/>
  <c r="AE989" i="4" a="1"/>
  <c r="AE989" i="4" s="1"/>
  <c r="AF989" i="4" s="1"/>
  <c r="AE990" i="4" a="1"/>
  <c r="AE990" i="4" s="1"/>
  <c r="AF990" i="4" s="1"/>
  <c r="AE991" i="4" a="1"/>
  <c r="AE991" i="4" s="1"/>
  <c r="AF991" i="4" s="1"/>
  <c r="AE992" i="4" a="1"/>
  <c r="AE992" i="4" s="1"/>
  <c r="AF992" i="4" s="1"/>
  <c r="AE993" i="4" a="1"/>
  <c r="AE993" i="4" s="1"/>
  <c r="AF993" i="4" s="1"/>
  <c r="AE994" i="4" a="1"/>
  <c r="AE994" i="4" s="1"/>
  <c r="AE995" i="4" a="1"/>
  <c r="AE995" i="4" s="1"/>
  <c r="AE996" i="4" a="1"/>
  <c r="AE996" i="4" s="1"/>
  <c r="AF996" i="4" s="1"/>
  <c r="AE997" i="4" a="1"/>
  <c r="AE997" i="4" s="1"/>
  <c r="AF997" i="4" s="1"/>
  <c r="AE998" i="4" a="1"/>
  <c r="AE998" i="4" s="1"/>
  <c r="AE999" i="4" a="1"/>
  <c r="AE999" i="4" s="1"/>
  <c r="AF999" i="4" s="1"/>
  <c r="AE1000" i="4" a="1"/>
  <c r="AE1000" i="4" s="1"/>
  <c r="AF1000" i="4" s="1"/>
  <c r="AE1001" i="4" a="1"/>
  <c r="AE1001" i="4" s="1"/>
  <c r="AF1001" i="4" s="1"/>
  <c r="AE1002" i="4" a="1"/>
  <c r="AE1002" i="4" s="1"/>
  <c r="AE1003" i="4" a="1"/>
  <c r="AE1003" i="4" s="1"/>
  <c r="AF1003" i="4" s="1"/>
  <c r="AE1004" i="4" a="1"/>
  <c r="AE1004" i="4" s="1"/>
  <c r="AF1004" i="4" s="1"/>
  <c r="AE1005" i="4" a="1"/>
  <c r="AE1005" i="4" s="1"/>
  <c r="AF1005" i="4" s="1"/>
  <c r="AE1006" i="4" a="1"/>
  <c r="AE1006" i="4" s="1"/>
  <c r="AE1007" i="4" a="1"/>
  <c r="AE1007" i="4" s="1"/>
  <c r="AF1007" i="4" s="1"/>
  <c r="AE1008" i="4" a="1"/>
  <c r="AE1008" i="4" s="1"/>
  <c r="AE1009" i="4" a="1"/>
  <c r="AE1009" i="4" s="1"/>
  <c r="AF1009" i="4" s="1"/>
  <c r="AE1010" i="4" a="1"/>
  <c r="AE1010" i="4" s="1"/>
  <c r="AF1010" i="4" s="1"/>
  <c r="AE1011" i="4" a="1"/>
  <c r="AE1011" i="4" s="1"/>
  <c r="AF1011" i="4" s="1"/>
  <c r="AE1012" i="4" a="1"/>
  <c r="AE1012" i="4" s="1"/>
  <c r="AF1012" i="4" s="1"/>
  <c r="AE1013" i="4" a="1"/>
  <c r="AE1013" i="4"/>
  <c r="AF1013" i="4" s="1"/>
  <c r="AE1014" i="4" a="1"/>
  <c r="AE1014" i="4" s="1"/>
  <c r="AF1014" i="4" s="1"/>
  <c r="AE1015" i="4" a="1"/>
  <c r="AE1015" i="4" s="1"/>
  <c r="AF1015" i="4" s="1"/>
  <c r="AE1016" i="4" a="1"/>
  <c r="AE1016" i="4" s="1"/>
  <c r="AF1016" i="4" s="1"/>
  <c r="AE1017" i="4" a="1"/>
  <c r="AE1017" i="4" s="1"/>
  <c r="AF1017" i="4" s="1"/>
  <c r="AE1018" i="4" a="1"/>
  <c r="AE1018" i="4" s="1"/>
  <c r="AF1018" i="4" s="1"/>
  <c r="AE1019" i="4" a="1"/>
  <c r="AE1019" i="4" s="1"/>
  <c r="AF1019" i="4" s="1"/>
  <c r="AE1020" i="4" a="1"/>
  <c r="AE1020" i="4" s="1"/>
  <c r="AF1020" i="4" s="1"/>
  <c r="AE1021" i="4" a="1"/>
  <c r="AE1021" i="4" s="1"/>
  <c r="AF1021" i="4" s="1"/>
  <c r="AE1022" i="4" a="1"/>
  <c r="AE1022" i="4" s="1"/>
  <c r="AF1022" i="4" s="1"/>
  <c r="AE1023" i="4" a="1"/>
  <c r="AE1023" i="4" s="1"/>
  <c r="AF1023" i="4" s="1"/>
  <c r="AF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8" i="4"/>
  <c r="AF71" i="4"/>
  <c r="AF72" i="4"/>
  <c r="AF73" i="4"/>
  <c r="AF74" i="4"/>
  <c r="AF75" i="4"/>
  <c r="AF76" i="4"/>
  <c r="AF79"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1" i="4"/>
  <c r="AF142" i="4"/>
  <c r="AF143" i="4"/>
  <c r="AF144" i="4"/>
  <c r="AF145" i="4"/>
  <c r="AF146" i="4"/>
  <c r="AF147" i="4"/>
  <c r="AF148" i="4"/>
  <c r="AF149" i="4"/>
  <c r="AF150" i="4"/>
  <c r="AF151" i="4"/>
  <c r="AF152" i="4"/>
  <c r="AF153" i="4"/>
  <c r="AF154" i="4"/>
  <c r="AF155" i="4"/>
  <c r="AF156" i="4"/>
  <c r="AF157" i="4"/>
  <c r="AF158" i="4"/>
  <c r="AF159" i="4"/>
  <c r="AF160" i="4"/>
  <c r="AF161" i="4"/>
  <c r="AF163" i="4"/>
  <c r="AF164" i="4"/>
  <c r="AF165" i="4"/>
  <c r="AF166" i="4"/>
  <c r="AF167" i="4"/>
  <c r="AF168" i="4"/>
  <c r="AF169" i="4"/>
  <c r="AF171" i="4"/>
  <c r="AF172" i="4"/>
  <c r="AF173" i="4"/>
  <c r="AF174" i="4"/>
  <c r="AF175" i="4"/>
  <c r="AF176" i="4"/>
  <c r="AF177"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4" i="4"/>
  <c r="AF230" i="4"/>
  <c r="AF233" i="4"/>
  <c r="AF237" i="4"/>
  <c r="AF238" i="4"/>
  <c r="AF239" i="4"/>
  <c r="AF240" i="4"/>
  <c r="AF241" i="4"/>
  <c r="AF242" i="4"/>
  <c r="AF243" i="4"/>
  <c r="AF244" i="4"/>
  <c r="AF245" i="4"/>
  <c r="AF246" i="4"/>
  <c r="AF247" i="4"/>
  <c r="AF248" i="4"/>
  <c r="AF249" i="4"/>
  <c r="AF250" i="4"/>
  <c r="AF251" i="4"/>
  <c r="AF252" i="4"/>
  <c r="AF253" i="4"/>
  <c r="AF255" i="4"/>
  <c r="AF256" i="4"/>
  <c r="AF258" i="4"/>
  <c r="AF264" i="4"/>
  <c r="AF266" i="4"/>
  <c r="AF268" i="4"/>
  <c r="AF272" i="4"/>
  <c r="AF273" i="4"/>
  <c r="AF274" i="4"/>
  <c r="AF275" i="4"/>
  <c r="AF276" i="4"/>
  <c r="AF277" i="4"/>
  <c r="AF278" i="4"/>
  <c r="AF279" i="4"/>
  <c r="AF280" i="4"/>
  <c r="AF281" i="4"/>
  <c r="AF282" i="4"/>
  <c r="AF283" i="4"/>
  <c r="AF284" i="4"/>
  <c r="AF285" i="4"/>
  <c r="AF286" i="4"/>
  <c r="AF287" i="4"/>
  <c r="AF288" i="4"/>
  <c r="AF289" i="4"/>
  <c r="AF290" i="4"/>
  <c r="AF291" i="4"/>
  <c r="AF292" i="4"/>
  <c r="AF293" i="4"/>
  <c r="AF294" i="4"/>
  <c r="AF295" i="4"/>
  <c r="AF296" i="4"/>
  <c r="AF297" i="4"/>
  <c r="AF299" i="4"/>
  <c r="AF300" i="4"/>
  <c r="AF301" i="4"/>
  <c r="AF302" i="4"/>
  <c r="AF303" i="4"/>
  <c r="AF304" i="4"/>
  <c r="AF305" i="4"/>
  <c r="AF307" i="4"/>
  <c r="AF308" i="4"/>
  <c r="AF309" i="4"/>
  <c r="AF310" i="4"/>
  <c r="AF311" i="4"/>
  <c r="AF317" i="4"/>
  <c r="AF318" i="4"/>
  <c r="AF319" i="4"/>
  <c r="AF320" i="4"/>
  <c r="AF321" i="4"/>
  <c r="AF322" i="4"/>
  <c r="AF323" i="4"/>
  <c r="AF324" i="4"/>
  <c r="AF325" i="4"/>
  <c r="AF326" i="4"/>
  <c r="AF327" i="4"/>
  <c r="AF328" i="4"/>
  <c r="AF329" i="4"/>
  <c r="AF330" i="4"/>
  <c r="AF331" i="4"/>
  <c r="AF332" i="4"/>
  <c r="AF333" i="4"/>
  <c r="AF334" i="4"/>
  <c r="AF335" i="4"/>
  <c r="AF336" i="4"/>
  <c r="AF337" i="4"/>
  <c r="AF338" i="4"/>
  <c r="AF339" i="4"/>
  <c r="AF340" i="4"/>
  <c r="AF341" i="4"/>
  <c r="AF342" i="4"/>
  <c r="AF343" i="4"/>
  <c r="AF344" i="4"/>
  <c r="AF345" i="4"/>
  <c r="AF346" i="4"/>
  <c r="AF347" i="4"/>
  <c r="AF348" i="4"/>
  <c r="AF349" i="4"/>
  <c r="AF350" i="4"/>
  <c r="AF352" i="4"/>
  <c r="AF353" i="4"/>
  <c r="AF354" i="4"/>
  <c r="AF355" i="4"/>
  <c r="AF356" i="4"/>
  <c r="AF357" i="4"/>
  <c r="AF358" i="4"/>
  <c r="AF359" i="4"/>
  <c r="AF360" i="4"/>
  <c r="AF361" i="4"/>
  <c r="AF362" i="4"/>
  <c r="AF363" i="4"/>
  <c r="AF364" i="4"/>
  <c r="AF365" i="4"/>
  <c r="AF366" i="4"/>
  <c r="AF368" i="4"/>
  <c r="AF369" i="4"/>
  <c r="AF370" i="4"/>
  <c r="AF371" i="4"/>
  <c r="AF372" i="4"/>
  <c r="AF373" i="4"/>
  <c r="AF374" i="4"/>
  <c r="AF375" i="4"/>
  <c r="AF376" i="4"/>
  <c r="AF377" i="4"/>
  <c r="AF378" i="4"/>
  <c r="AF379" i="4"/>
  <c r="AF380" i="4"/>
  <c r="AF382" i="4"/>
  <c r="AF384" i="4"/>
  <c r="AF385" i="4"/>
  <c r="AF386" i="4"/>
  <c r="AF387" i="4"/>
  <c r="AF388" i="4"/>
  <c r="AF389" i="4"/>
  <c r="AF390" i="4"/>
  <c r="AF391" i="4"/>
  <c r="AF402" i="4"/>
  <c r="AF403" i="4"/>
  <c r="AF404" i="4"/>
  <c r="AF405" i="4"/>
  <c r="AF406" i="4"/>
  <c r="AF407" i="4"/>
  <c r="AF408" i="4"/>
  <c r="AF409" i="4"/>
  <c r="AF410" i="4"/>
  <c r="AF411" i="4"/>
  <c r="AF412" i="4"/>
  <c r="AF413" i="4"/>
  <c r="AF414" i="4"/>
  <c r="AF418" i="4"/>
  <c r="AF421" i="4"/>
  <c r="AF423" i="4"/>
  <c r="AF424" i="4"/>
  <c r="AF425" i="4"/>
  <c r="AF426" i="4"/>
  <c r="AF427" i="4"/>
  <c r="AF428" i="4"/>
  <c r="AF429" i="4"/>
  <c r="AF430" i="4"/>
  <c r="AF432" i="4"/>
  <c r="AF433" i="4"/>
  <c r="AF434" i="4"/>
  <c r="AF435" i="4"/>
  <c r="AF436" i="4"/>
  <c r="AF437" i="4"/>
  <c r="AF438" i="4"/>
  <c r="AF439" i="4"/>
  <c r="AF440" i="4"/>
  <c r="AF442" i="4"/>
  <c r="AF443" i="4"/>
  <c r="AF444" i="4"/>
  <c r="AF445" i="4"/>
  <c r="AF446" i="4"/>
  <c r="AF448" i="4"/>
  <c r="AF449" i="4"/>
  <c r="AF450" i="4"/>
  <c r="AF451" i="4"/>
  <c r="AF452" i="4"/>
  <c r="AF453" i="4"/>
  <c r="AF454" i="4"/>
  <c r="AF455" i="4"/>
  <c r="AF456" i="4"/>
  <c r="AF457" i="4"/>
  <c r="AF458" i="4"/>
  <c r="AF459" i="4"/>
  <c r="AF460" i="4"/>
  <c r="AF461" i="4"/>
  <c r="AF462" i="4"/>
  <c r="AF464" i="4"/>
  <c r="AF465" i="4"/>
  <c r="AF466" i="4"/>
  <c r="AF467" i="4"/>
  <c r="AF468" i="4"/>
  <c r="AF469" i="4"/>
  <c r="AF470" i="4"/>
  <c r="AF471" i="4"/>
  <c r="AF472" i="4"/>
  <c r="AF473" i="4"/>
  <c r="AF474" i="4"/>
  <c r="AF475" i="4"/>
  <c r="AF476" i="4"/>
  <c r="AF477" i="4"/>
  <c r="AF478" i="4"/>
  <c r="AF479" i="4"/>
  <c r="AF480" i="4"/>
  <c r="AF481" i="4"/>
  <c r="AF482" i="4"/>
  <c r="AF483" i="4"/>
  <c r="AF484" i="4"/>
  <c r="AF485" i="4"/>
  <c r="AF486" i="4"/>
  <c r="AF487" i="4"/>
  <c r="AF488" i="4"/>
  <c r="AF489" i="4"/>
  <c r="AF490" i="4"/>
  <c r="AF491" i="4"/>
  <c r="AF492" i="4"/>
  <c r="AF493" i="4"/>
  <c r="AF494" i="4"/>
  <c r="AF495" i="4"/>
  <c r="AF496" i="4"/>
  <c r="AF497" i="4"/>
  <c r="AF498" i="4"/>
  <c r="AF499" i="4"/>
  <c r="AF501" i="4"/>
  <c r="AF502" i="4"/>
  <c r="AF503" i="4"/>
  <c r="AF504" i="4"/>
  <c r="AF505" i="4"/>
  <c r="AF506" i="4"/>
  <c r="AF507" i="4"/>
  <c r="AF508" i="4"/>
  <c r="AF509" i="4"/>
  <c r="AF510" i="4"/>
  <c r="AF511" i="4"/>
  <c r="AF512" i="4"/>
  <c r="AF513" i="4"/>
  <c r="AF514" i="4"/>
  <c r="AF516" i="4"/>
  <c r="AF517" i="4"/>
  <c r="AF519" i="4"/>
  <c r="AF520" i="4"/>
  <c r="AF522" i="4"/>
  <c r="AF524" i="4"/>
  <c r="AF528" i="4"/>
  <c r="AF531" i="4"/>
  <c r="AF532" i="4"/>
  <c r="AF533" i="4"/>
  <c r="AF534" i="4"/>
  <c r="AF535" i="4"/>
  <c r="AF536" i="4"/>
  <c r="AF537" i="4"/>
  <c r="AF538" i="4"/>
  <c r="AF539" i="4"/>
  <c r="AF541" i="4"/>
  <c r="AF542" i="4"/>
  <c r="AF543" i="4"/>
  <c r="AF544" i="4"/>
  <c r="AF545" i="4"/>
  <c r="AF546" i="4"/>
  <c r="AF547" i="4"/>
  <c r="AF548" i="4"/>
  <c r="AF549" i="4"/>
  <c r="AF550" i="4"/>
  <c r="AF551" i="4"/>
  <c r="AF552" i="4"/>
  <c r="AF553" i="4"/>
  <c r="AF554" i="4"/>
  <c r="AF555" i="4"/>
  <c r="AF556" i="4"/>
  <c r="AF557" i="4"/>
  <c r="AF558" i="4"/>
  <c r="AF559" i="4"/>
  <c r="AF560" i="4"/>
  <c r="AF561" i="4"/>
  <c r="AF562" i="4"/>
  <c r="AF563" i="4"/>
  <c r="AF564" i="4"/>
  <c r="AF565" i="4"/>
  <c r="AF566" i="4"/>
  <c r="AF567" i="4"/>
  <c r="AF568" i="4"/>
  <c r="AF569" i="4"/>
  <c r="AF570" i="4"/>
  <c r="AF571" i="4"/>
  <c r="AF572" i="4"/>
  <c r="AF574" i="4"/>
  <c r="AF575" i="4"/>
  <c r="AF576" i="4"/>
  <c r="AF577" i="4"/>
  <c r="AF578" i="4"/>
  <c r="AF579" i="4"/>
  <c r="AF580" i="4"/>
  <c r="AF582" i="4"/>
  <c r="AF583" i="4"/>
  <c r="AF584" i="4"/>
  <c r="AF585" i="4"/>
  <c r="AF586" i="4"/>
  <c r="AF587" i="4"/>
  <c r="AF588" i="4"/>
  <c r="AF589" i="4"/>
  <c r="AF590" i="4"/>
  <c r="AF591" i="4"/>
  <c r="AF592" i="4"/>
  <c r="AF593" i="4"/>
  <c r="AF594" i="4"/>
  <c r="AF595" i="4"/>
  <c r="AF596" i="4"/>
  <c r="AF597" i="4"/>
  <c r="AF598" i="4"/>
  <c r="AF599" i="4"/>
  <c r="AF600" i="4"/>
  <c r="AF601" i="4"/>
  <c r="AF602" i="4"/>
  <c r="AF603" i="4"/>
  <c r="AF604" i="4"/>
  <c r="AF605" i="4"/>
  <c r="AF606" i="4"/>
  <c r="AF607" i="4"/>
  <c r="AF608" i="4"/>
  <c r="AF609" i="4"/>
  <c r="AF610" i="4"/>
  <c r="AF611" i="4"/>
  <c r="AF612" i="4"/>
  <c r="AF613" i="4"/>
  <c r="AF614" i="4"/>
  <c r="AF615" i="4"/>
  <c r="AF616" i="4"/>
  <c r="AF617" i="4"/>
  <c r="AF618" i="4"/>
  <c r="AF619" i="4"/>
  <c r="AF620" i="4"/>
  <c r="AF621" i="4"/>
  <c r="AF622" i="4"/>
  <c r="AF623" i="4"/>
  <c r="AF624" i="4"/>
  <c r="AF625" i="4"/>
  <c r="AF626" i="4"/>
  <c r="AF627" i="4"/>
  <c r="AF628" i="4"/>
  <c r="AF629" i="4"/>
  <c r="AF630" i="4"/>
  <c r="AF631" i="4"/>
  <c r="AF632" i="4"/>
  <c r="AF633" i="4"/>
  <c r="AF634" i="4"/>
  <c r="AF635" i="4"/>
  <c r="AF636" i="4"/>
  <c r="AF637" i="4"/>
  <c r="AF638" i="4"/>
  <c r="AF639" i="4"/>
  <c r="AF640" i="4"/>
  <c r="AF641" i="4"/>
  <c r="AF642" i="4"/>
  <c r="AF643" i="4"/>
  <c r="AF644" i="4"/>
  <c r="AF645" i="4"/>
  <c r="AF646" i="4"/>
  <c r="AF647" i="4"/>
  <c r="AF648" i="4"/>
  <c r="AF649" i="4"/>
  <c r="AF650" i="4"/>
  <c r="AF651" i="4"/>
  <c r="AF652" i="4"/>
  <c r="AF653" i="4"/>
  <c r="AF654" i="4"/>
  <c r="AF655" i="4"/>
  <c r="AF656" i="4"/>
  <c r="AF657" i="4"/>
  <c r="AF658" i="4"/>
  <c r="AF659" i="4"/>
  <c r="AF660" i="4"/>
  <c r="AF661" i="4"/>
  <c r="AF662" i="4"/>
  <c r="AF663" i="4"/>
  <c r="AF664" i="4"/>
  <c r="AF665" i="4"/>
  <c r="AF666" i="4"/>
  <c r="AF667" i="4"/>
  <c r="AF668" i="4"/>
  <c r="AF669" i="4"/>
  <c r="AF670" i="4"/>
  <c r="AF671" i="4"/>
  <c r="AF673" i="4"/>
  <c r="AF674" i="4"/>
  <c r="AF675" i="4"/>
  <c r="AF676" i="4"/>
  <c r="AF677" i="4"/>
  <c r="AF678" i="4"/>
  <c r="AF679" i="4"/>
  <c r="AF680" i="4"/>
  <c r="AF681" i="4"/>
  <c r="AF682" i="4"/>
  <c r="AF683" i="4"/>
  <c r="AF684" i="4"/>
  <c r="AF685" i="4"/>
  <c r="AF686" i="4"/>
  <c r="AF687" i="4"/>
  <c r="AF688" i="4"/>
  <c r="AF689" i="4"/>
  <c r="AF690" i="4"/>
  <c r="AF691" i="4"/>
  <c r="AF692" i="4"/>
  <c r="AF693" i="4"/>
  <c r="AF694" i="4"/>
  <c r="AF695" i="4"/>
  <c r="AF696" i="4"/>
  <c r="AF697" i="4"/>
  <c r="AF698" i="4"/>
  <c r="AF699" i="4"/>
  <c r="AF700" i="4"/>
  <c r="AF701" i="4"/>
  <c r="AF702" i="4"/>
  <c r="AF703" i="4"/>
  <c r="AF704" i="4"/>
  <c r="AF705" i="4"/>
  <c r="AF706" i="4"/>
  <c r="AF707" i="4"/>
  <c r="AF708" i="4"/>
  <c r="AF709" i="4"/>
  <c r="AF710" i="4"/>
  <c r="AF711" i="4"/>
  <c r="AF712" i="4"/>
  <c r="AF713" i="4"/>
  <c r="AF714" i="4"/>
  <c r="AF715" i="4"/>
  <c r="AF716" i="4"/>
  <c r="AF717" i="4"/>
  <c r="AF718" i="4"/>
  <c r="AF720" i="4"/>
  <c r="AF721" i="4"/>
  <c r="AF722" i="4"/>
  <c r="AF723" i="4"/>
  <c r="AF725" i="4"/>
  <c r="AF726" i="4"/>
  <c r="AF727" i="4"/>
  <c r="AF728" i="4"/>
  <c r="AF729" i="4"/>
  <c r="AF730" i="4"/>
  <c r="AF731" i="4"/>
  <c r="AF732" i="4"/>
  <c r="AF733" i="4"/>
  <c r="AF734" i="4"/>
  <c r="AF735" i="4"/>
  <c r="AF736" i="4"/>
  <c r="AF737" i="4"/>
  <c r="AF738" i="4"/>
  <c r="AF739" i="4"/>
  <c r="AF740" i="4"/>
  <c r="AF741" i="4"/>
  <c r="AF742" i="4"/>
  <c r="AF743" i="4"/>
  <c r="AF744" i="4"/>
  <c r="AF746" i="4"/>
  <c r="AF748" i="4"/>
  <c r="AF749" i="4"/>
  <c r="AF750" i="4"/>
  <c r="AF751" i="4"/>
  <c r="AF752" i="4"/>
  <c r="AF753" i="4"/>
  <c r="AF754" i="4"/>
  <c r="AF755" i="4"/>
  <c r="AF756" i="4"/>
  <c r="AF757" i="4"/>
  <c r="AF758" i="4"/>
  <c r="AF772" i="4"/>
  <c r="AF773" i="4"/>
  <c r="AF774" i="4"/>
  <c r="AF775" i="4"/>
  <c r="AF776" i="4"/>
  <c r="AF777" i="4"/>
  <c r="AF778" i="4"/>
  <c r="AF779" i="4"/>
  <c r="AF780" i="4"/>
  <c r="AF781" i="4"/>
  <c r="AF782" i="4"/>
  <c r="AF783" i="4"/>
  <c r="AF784" i="4"/>
  <c r="AF785" i="4"/>
  <c r="AF786" i="4"/>
  <c r="AF802" i="4"/>
  <c r="AF803" i="4"/>
  <c r="AF804" i="4"/>
  <c r="AF805" i="4"/>
  <c r="AF806" i="4"/>
  <c r="AF807" i="4"/>
  <c r="AF808" i="4"/>
  <c r="AF809" i="4"/>
  <c r="AF810" i="4"/>
  <c r="AF812" i="4"/>
  <c r="AF813" i="4"/>
  <c r="AF814" i="4"/>
  <c r="AF815" i="4"/>
  <c r="AF816" i="4"/>
  <c r="AF817" i="4"/>
  <c r="AF819" i="4"/>
  <c r="AF820" i="4"/>
  <c r="AF821" i="4"/>
  <c r="AF822" i="4"/>
  <c r="AF823" i="4"/>
  <c r="AF824" i="4"/>
  <c r="AF825" i="4"/>
  <c r="AF826" i="4"/>
  <c r="AF827" i="4"/>
  <c r="AF828" i="4"/>
  <c r="AF829" i="4"/>
  <c r="AF830" i="4"/>
  <c r="AF831" i="4"/>
  <c r="AF832" i="4"/>
  <c r="AF833" i="4"/>
  <c r="AF834" i="4"/>
  <c r="AF836" i="4"/>
  <c r="AF837" i="4"/>
  <c r="AF838" i="4"/>
  <c r="AF839" i="4"/>
  <c r="AF840" i="4"/>
  <c r="AF841" i="4"/>
  <c r="AF842" i="4"/>
  <c r="AF843" i="4"/>
  <c r="AF844" i="4"/>
  <c r="AF845" i="4"/>
  <c r="AF846" i="4"/>
  <c r="AF847" i="4"/>
  <c r="AF848" i="4"/>
  <c r="AF849" i="4"/>
  <c r="AF850" i="4"/>
  <c r="AF851" i="4"/>
  <c r="AF852" i="4"/>
  <c r="AF853" i="4"/>
  <c r="AF854" i="4"/>
  <c r="AF855" i="4"/>
  <c r="AF856" i="4"/>
  <c r="AF857" i="4"/>
  <c r="AF858" i="4"/>
  <c r="AF859" i="4"/>
  <c r="AF860" i="4"/>
  <c r="AF861" i="4"/>
  <c r="AF862" i="4"/>
  <c r="AF863" i="4"/>
  <c r="AF864" i="4"/>
  <c r="AF865" i="4"/>
  <c r="AF866" i="4"/>
  <c r="AF867" i="4"/>
  <c r="AF868" i="4"/>
  <c r="AF869" i="4"/>
  <c r="AF870" i="4"/>
  <c r="AF871" i="4"/>
  <c r="AF872" i="4"/>
  <c r="AF873" i="4"/>
  <c r="AF874" i="4"/>
  <c r="AF876" i="4"/>
  <c r="AF877" i="4"/>
  <c r="AF878" i="4"/>
  <c r="AF879" i="4"/>
  <c r="AF884" i="4"/>
  <c r="AF893" i="4"/>
  <c r="AF894" i="4"/>
  <c r="AF895" i="4"/>
  <c r="AF896" i="4"/>
  <c r="AF897" i="4"/>
  <c r="AF898" i="4"/>
  <c r="AF900" i="4"/>
  <c r="AF901" i="4"/>
  <c r="AF902" i="4"/>
  <c r="AF903" i="4"/>
  <c r="AF904" i="4"/>
  <c r="AF906" i="4"/>
  <c r="AF907" i="4"/>
  <c r="AF908" i="4"/>
  <c r="AF909" i="4"/>
  <c r="AF910" i="4"/>
  <c r="AF911" i="4"/>
  <c r="AF912" i="4"/>
  <c r="AF913" i="4"/>
  <c r="AF914" i="4"/>
  <c r="AF915" i="4"/>
  <c r="AF916" i="4"/>
  <c r="AF917" i="4"/>
  <c r="AF918" i="4"/>
  <c r="AF919" i="4"/>
  <c r="AF920" i="4"/>
  <c r="AF921" i="4"/>
  <c r="AF922" i="4"/>
  <c r="AF923" i="4"/>
  <c r="AF925" i="4"/>
  <c r="AF926" i="4"/>
  <c r="AF927" i="4"/>
  <c r="AF928" i="4"/>
  <c r="AF929" i="4"/>
  <c r="AF930" i="4"/>
  <c r="AF932" i="4"/>
  <c r="AF934" i="4"/>
  <c r="AF936" i="4"/>
  <c r="AF938" i="4"/>
  <c r="AF940" i="4"/>
  <c r="AF941" i="4"/>
  <c r="AF942" i="4"/>
  <c r="AF943" i="4"/>
  <c r="AF945" i="4"/>
  <c r="AF946" i="4"/>
  <c r="AF949" i="4"/>
  <c r="AF950" i="4"/>
  <c r="AF954" i="4"/>
  <c r="AF958" i="4"/>
  <c r="AF960" i="4"/>
  <c r="AF961" i="4"/>
  <c r="AF962" i="4"/>
  <c r="AF963" i="4"/>
  <c r="AF966" i="4"/>
  <c r="AF974" i="4"/>
  <c r="AF978" i="4"/>
  <c r="AF981" i="4"/>
  <c r="AF982" i="4"/>
  <c r="AF984" i="4"/>
  <c r="AF994" i="4"/>
  <c r="AF998" i="4"/>
  <c r="AF1002" i="4"/>
  <c r="AF1006" i="4"/>
  <c r="AF1008" i="4"/>
  <c r="AG67" i="4"/>
  <c r="AG70" i="4"/>
  <c r="AG221" i="4"/>
  <c r="AG229" i="4"/>
  <c r="AG230" i="4"/>
  <c r="AG231" i="4"/>
  <c r="AG235" i="4"/>
  <c r="AG258" i="4"/>
  <c r="AG259" i="4"/>
  <c r="AG260" i="4"/>
  <c r="AG262" i="4"/>
  <c r="AG265" i="4"/>
  <c r="AG268" i="4"/>
  <c r="AG422" i="4"/>
  <c r="AG513" i="4"/>
  <c r="AG514" i="4"/>
  <c r="AG515" i="4"/>
  <c r="AG516" i="4"/>
  <c r="AG518" i="4"/>
  <c r="AG519" i="4"/>
  <c r="AG520" i="4"/>
  <c r="AG521" i="4"/>
  <c r="AG522" i="4"/>
  <c r="AG526" i="4"/>
  <c r="AG529" i="4"/>
  <c r="AG546" i="4"/>
  <c r="AG547" i="4"/>
  <c r="AG549" i="4"/>
  <c r="AG550" i="4"/>
  <c r="AG551" i="4"/>
  <c r="AG552" i="4"/>
  <c r="AG553" i="4"/>
  <c r="AG560" i="4"/>
  <c r="AG880" i="4"/>
  <c r="AG888" i="4"/>
  <c r="AL2" i="4"/>
  <c r="AL3" i="4"/>
  <c r="AL4" i="4"/>
  <c r="AL5" i="4"/>
  <c r="AL6" i="4"/>
  <c r="AL7" i="4"/>
  <c r="AL8" i="4"/>
  <c r="AL9" i="4"/>
  <c r="AL10" i="4"/>
  <c r="AF83" i="4" s="1"/>
  <c r="AL11" i="4"/>
  <c r="AL12" i="4"/>
  <c r="AL13" i="4"/>
  <c r="AL14" i="4"/>
  <c r="AL15" i="4"/>
  <c r="AL16" i="4"/>
  <c r="AL17" i="4"/>
  <c r="AL18" i="4"/>
  <c r="AL19" i="4"/>
  <c r="AL20" i="4"/>
  <c r="AL21" i="4"/>
  <c r="AL22" i="4"/>
  <c r="AL23" i="4"/>
  <c r="AL24" i="4"/>
  <c r="AL25" i="4"/>
  <c r="AL26" i="4"/>
  <c r="AL27" i="4"/>
  <c r="AL28" i="4"/>
  <c r="AL29" i="4"/>
  <c r="AL30" i="4"/>
  <c r="AL31" i="4"/>
  <c r="AL32" i="4"/>
  <c r="AF229" i="4" s="1"/>
  <c r="AL33" i="4"/>
  <c r="AL34" i="4"/>
  <c r="AG220" i="4" s="1"/>
  <c r="AL35" i="4"/>
  <c r="AL36" i="4"/>
  <c r="AL37" i="4"/>
  <c r="AL38" i="4"/>
  <c r="AL39" i="4"/>
  <c r="AG264" i="4" s="1"/>
  <c r="AL40" i="4"/>
  <c r="AF259" i="4" s="1"/>
  <c r="AL41" i="4"/>
  <c r="AL42" i="4"/>
  <c r="AF267" i="4" s="1"/>
  <c r="AL43" i="4"/>
  <c r="AL44" i="4"/>
  <c r="AL45" i="4"/>
  <c r="AL46" i="4"/>
  <c r="AL47" i="4"/>
  <c r="AL48" i="4"/>
  <c r="AL49" i="4"/>
  <c r="AL50" i="4"/>
  <c r="AL51" i="4"/>
  <c r="AL52" i="4"/>
  <c r="AL53" i="4"/>
  <c r="AL54" i="4"/>
  <c r="AL55" i="4"/>
  <c r="AL56" i="4"/>
  <c r="AL57" i="4"/>
  <c r="AL58" i="4"/>
  <c r="AL59" i="4"/>
  <c r="AL60" i="4"/>
  <c r="AL61" i="4"/>
  <c r="AL62" i="4"/>
  <c r="AL63" i="4"/>
  <c r="AL64" i="4"/>
  <c r="AF523" i="4" s="1"/>
  <c r="AL65" i="4"/>
  <c r="AF515" i="4" s="1"/>
  <c r="AL66" i="4"/>
  <c r="AL67" i="4"/>
  <c r="AL68" i="4"/>
  <c r="AG530" i="4" s="1"/>
  <c r="AL69" i="4"/>
  <c r="AG499" i="4" s="1"/>
  <c r="AL70" i="4"/>
  <c r="AL71" i="4"/>
  <c r="AL72" i="4"/>
  <c r="AL73" i="4"/>
  <c r="AG548" i="4" s="1"/>
  <c r="AL74" i="4"/>
  <c r="AG561" i="4" s="1"/>
  <c r="AL75" i="4"/>
  <c r="AL76" i="4"/>
  <c r="AL77" i="4"/>
  <c r="AL78" i="4"/>
  <c r="AL79" i="4"/>
  <c r="AL80" i="4"/>
  <c r="AG437" i="4" s="1"/>
  <c r="AL81" i="4"/>
  <c r="AL82" i="4"/>
  <c r="AL83" i="4"/>
  <c r="AL84" i="4"/>
  <c r="AL85" i="4"/>
  <c r="AL86" i="4"/>
  <c r="AG418" i="4" s="1"/>
  <c r="AL87" i="4"/>
  <c r="AL88" i="4"/>
  <c r="AL89" i="4"/>
  <c r="AL90" i="4"/>
  <c r="AL91" i="4"/>
  <c r="AL92" i="4"/>
  <c r="AL93" i="4"/>
  <c r="AL94" i="4"/>
  <c r="AL95" i="4"/>
  <c r="AL96" i="4"/>
  <c r="AL97" i="4"/>
  <c r="AL98" i="4"/>
  <c r="AL99" i="4"/>
  <c r="AL100" i="4"/>
  <c r="AL101" i="4"/>
  <c r="AL102" i="4"/>
  <c r="AL103" i="4"/>
  <c r="AL104" i="4"/>
  <c r="AL105" i="4"/>
  <c r="AL106" i="4"/>
  <c r="AL107" i="4"/>
  <c r="AL108" i="4"/>
  <c r="AL109" i="4"/>
  <c r="AL110" i="4"/>
  <c r="AL111" i="4"/>
  <c r="AL112" i="4"/>
  <c r="AG915" i="4" s="1"/>
  <c r="AL113" i="4"/>
  <c r="AL114" i="4"/>
  <c r="AF881" i="4" s="1"/>
  <c r="AL115" i="4"/>
  <c r="AL116" i="4"/>
  <c r="AL117" i="4"/>
  <c r="AG1011" i="4" s="1"/>
  <c r="AL118" i="4"/>
  <c r="AG971" i="4" s="1"/>
  <c r="AL119" i="4"/>
  <c r="AL120" i="4"/>
  <c r="AG930" i="4" s="1"/>
  <c r="AL121" i="4"/>
  <c r="AL122" i="4"/>
  <c r="AF763" i="4" s="1"/>
  <c r="AL123" i="4"/>
  <c r="AL124" i="4"/>
  <c r="AG775" i="4" s="1"/>
  <c r="AL125" i="4"/>
  <c r="AL126" i="4"/>
  <c r="AF793" i="4" s="1"/>
  <c r="AL127" i="4"/>
  <c r="AL128" i="4"/>
  <c r="AL129" i="4"/>
  <c r="AL130" i="4"/>
  <c r="AR22" i="4" a="1"/>
  <c r="AR22" i="4" s="1"/>
  <c r="AU22" i="4" s="1"/>
  <c r="AR23" i="4" a="1"/>
  <c r="AR23" i="4" s="1"/>
  <c r="AU23" i="4" s="1"/>
  <c r="AR24" i="4" a="1"/>
  <c r="AR24" i="4" s="1"/>
  <c r="AU24" i="4" s="1"/>
  <c r="AR25" i="4" a="1"/>
  <c r="AR25" i="4" s="1"/>
  <c r="AU25" i="4" s="1"/>
  <c r="AR26" i="4" a="1"/>
  <c r="AR26" i="4" s="1"/>
  <c r="AU26" i="4" s="1"/>
  <c r="AR27" i="4" a="1"/>
  <c r="AR27" i="4" s="1"/>
  <c r="AU27" i="4" s="1"/>
  <c r="AR28" i="4" a="1"/>
  <c r="AR28" i="4" s="1"/>
  <c r="AU28" i="4" s="1"/>
  <c r="AR29" i="4" a="1"/>
  <c r="AR29" i="4" s="1"/>
  <c r="AU29" i="4" s="1"/>
  <c r="AR30" i="4" a="1"/>
  <c r="AR30" i="4" s="1"/>
  <c r="AU30" i="4" s="1"/>
  <c r="AR31" i="4" a="1"/>
  <c r="AR31" i="4" s="1"/>
  <c r="AU31" i="4" s="1"/>
  <c r="AR18" i="4" a="1"/>
  <c r="AR18" i="4" s="1"/>
  <c r="AU18" i="4" s="1"/>
  <c r="AR19" i="4" a="1"/>
  <c r="AR19" i="4" s="1"/>
  <c r="AU19" i="4" s="1"/>
  <c r="AR20" i="4" a="1"/>
  <c r="AR20" i="4" s="1"/>
  <c r="AU20" i="4" s="1"/>
  <c r="AR21" i="4" a="1"/>
  <c r="AR21" i="4" s="1"/>
  <c r="AU21" i="4" s="1"/>
  <c r="AK55" i="4" a="1"/>
  <c r="AK55" i="4" s="1"/>
  <c r="AG367" i="4" s="1"/>
  <c r="AK37" i="4" a="1"/>
  <c r="AK37" i="4" s="1"/>
  <c r="AG279" i="4" s="1"/>
  <c r="AK56" i="4" a="1"/>
  <c r="AK56" i="4" s="1"/>
  <c r="AK80" i="4" a="1"/>
  <c r="AK80" i="4" s="1"/>
  <c r="AK69" i="4" a="1"/>
  <c r="AK69" i="4" s="1"/>
  <c r="AK63" i="4" a="1"/>
  <c r="AK63" i="4" s="1"/>
  <c r="AG500" i="4" s="1"/>
  <c r="AK64" i="4" a="1"/>
  <c r="AK64" i="4" s="1"/>
  <c r="AK99" i="4" a="1"/>
  <c r="AK99" i="4" s="1"/>
  <c r="AG673" i="4" s="1"/>
  <c r="AK96" i="4" a="1"/>
  <c r="AK96" i="4" s="1"/>
  <c r="AG689" i="4" s="1"/>
  <c r="AK105" i="4" a="1"/>
  <c r="AK105" i="4" s="1"/>
  <c r="AG705" i="4" s="1"/>
  <c r="AK124" i="4" a="1"/>
  <c r="AK124" i="4" s="1"/>
  <c r="AK130" i="4" a="1"/>
  <c r="AK130" i="4" s="1"/>
  <c r="AG868" i="4" s="1"/>
  <c r="AK115" i="4" a="1"/>
  <c r="AK115" i="4" s="1"/>
  <c r="AG876" i="4" s="1"/>
  <c r="AK112" i="4" a="1"/>
  <c r="AK112" i="4" s="1"/>
  <c r="AG916" i="4" s="1"/>
  <c r="AK120" i="4" a="1"/>
  <c r="AK120" i="4" s="1"/>
  <c r="AG924" i="4" s="1"/>
  <c r="AK113" i="4" a="1"/>
  <c r="AK113" i="4" s="1"/>
  <c r="AG956" i="4" s="1"/>
  <c r="AK118" i="4" a="1"/>
  <c r="AK118" i="4" s="1"/>
  <c r="AG972" i="4" s="1"/>
  <c r="AK119" i="4" a="1"/>
  <c r="AK119" i="4" s="1"/>
  <c r="AG988" i="4" s="1"/>
  <c r="AK117" i="4" a="1"/>
  <c r="AK117" i="4" s="1"/>
  <c r="AG1012" i="4" s="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AF995" i="4" l="1"/>
  <c r="AK121" i="4" a="1"/>
  <c r="AK121" i="4" s="1"/>
  <c r="AG995" i="4" s="1"/>
  <c r="AF398" i="4"/>
  <c r="AG395" i="4"/>
  <c r="AF315" i="4"/>
  <c r="AG312" i="4"/>
  <c r="AG963" i="4"/>
  <c r="AG926" i="4"/>
  <c r="AG794" i="4"/>
  <c r="AG784" i="4"/>
  <c r="AG765" i="4"/>
  <c r="AG401" i="4"/>
  <c r="AG392" i="4"/>
  <c r="AF800" i="4"/>
  <c r="AF791" i="4"/>
  <c r="AF765" i="4"/>
  <c r="AF393" i="4"/>
  <c r="AF235" i="4"/>
  <c r="AG236" i="4"/>
  <c r="AF67" i="4"/>
  <c r="AG71" i="4"/>
  <c r="AG955" i="4"/>
  <c r="AG923" i="4"/>
  <c r="AG887" i="4"/>
  <c r="AG801" i="4"/>
  <c r="AG793" i="4"/>
  <c r="AG764" i="4"/>
  <c r="AG559" i="4"/>
  <c r="AG528" i="4"/>
  <c r="AG400" i="4"/>
  <c r="AG316" i="4"/>
  <c r="AG267" i="4"/>
  <c r="AG83" i="4"/>
  <c r="AG69" i="4"/>
  <c r="AF892" i="4"/>
  <c r="AF882" i="4"/>
  <c r="AF799" i="4"/>
  <c r="AF790" i="4"/>
  <c r="AF764" i="4"/>
  <c r="AF530" i="4"/>
  <c r="AF420" i="4"/>
  <c r="AF392" i="4"/>
  <c r="AF316" i="4"/>
  <c r="AF257" i="4"/>
  <c r="AF232" i="4"/>
  <c r="AF223" i="4"/>
  <c r="AF78" i="4"/>
  <c r="AF70" i="4"/>
  <c r="AF771" i="4"/>
  <c r="AG938" i="4"/>
  <c r="AG886" i="4"/>
  <c r="AG800" i="4"/>
  <c r="AG792" i="4"/>
  <c r="AG771" i="4"/>
  <c r="AG763" i="4"/>
  <c r="AG558" i="4"/>
  <c r="AG527" i="4"/>
  <c r="AG399" i="4"/>
  <c r="AG315" i="4"/>
  <c r="AG266" i="4"/>
  <c r="AG257" i="4"/>
  <c r="AG227" i="4"/>
  <c r="AG82" i="4"/>
  <c r="AG68" i="4"/>
  <c r="AF890" i="4"/>
  <c r="AF798" i="4"/>
  <c r="AF789" i="4"/>
  <c r="AF762" i="4"/>
  <c r="AF529" i="4"/>
  <c r="AF419" i="4"/>
  <c r="AF401" i="4"/>
  <c r="AF314" i="4"/>
  <c r="AF265" i="4"/>
  <c r="AF231" i="4"/>
  <c r="AF222" i="4"/>
  <c r="AF77" i="4"/>
  <c r="AF69" i="4"/>
  <c r="AF883" i="4"/>
  <c r="AF891" i="4"/>
  <c r="AG936" i="4"/>
  <c r="AG893" i="4"/>
  <c r="AG885" i="4"/>
  <c r="AG799" i="4"/>
  <c r="AG791" i="4"/>
  <c r="AG770" i="4"/>
  <c r="AG762" i="4"/>
  <c r="AG557" i="4"/>
  <c r="AG398" i="4"/>
  <c r="AG314" i="4"/>
  <c r="AG226" i="4"/>
  <c r="AG81" i="4"/>
  <c r="AF889" i="4"/>
  <c r="AF880" i="4"/>
  <c r="AF797" i="4"/>
  <c r="AF788" i="4"/>
  <c r="AF770" i="4"/>
  <c r="AF761" i="4"/>
  <c r="AF400" i="4"/>
  <c r="AF313" i="4"/>
  <c r="AF221" i="4"/>
  <c r="AG774" i="4"/>
  <c r="AG1019" i="4"/>
  <c r="AG934" i="4"/>
  <c r="AG892" i="4"/>
  <c r="AG884" i="4"/>
  <c r="AG798" i="4"/>
  <c r="AG790" i="4"/>
  <c r="AG769" i="4"/>
  <c r="AG761" i="4"/>
  <c r="AG556" i="4"/>
  <c r="AG525" i="4"/>
  <c r="AG517" i="4"/>
  <c r="AG421" i="4"/>
  <c r="AG397" i="4"/>
  <c r="AG313" i="4"/>
  <c r="AG263" i="4"/>
  <c r="AG234" i="4"/>
  <c r="AG225" i="4"/>
  <c r="AG80" i="4"/>
  <c r="AF888" i="4"/>
  <c r="AF796" i="4"/>
  <c r="AF769" i="4"/>
  <c r="AF760" i="4"/>
  <c r="AF527" i="4"/>
  <c r="AF518" i="4"/>
  <c r="AF417" i="4"/>
  <c r="AF397" i="4"/>
  <c r="AF312" i="4"/>
  <c r="AF263" i="4"/>
  <c r="AF220" i="4"/>
  <c r="AF227" i="4"/>
  <c r="AG228" i="4"/>
  <c r="AG987" i="4"/>
  <c r="AG931" i="4"/>
  <c r="AG891" i="4"/>
  <c r="AG883" i="4"/>
  <c r="AG797" i="4"/>
  <c r="AG789" i="4"/>
  <c r="AG768" i="4"/>
  <c r="AG760" i="4"/>
  <c r="AG555" i="4"/>
  <c r="AG524" i="4"/>
  <c r="AG420" i="4"/>
  <c r="AG396" i="4"/>
  <c r="AG271" i="4"/>
  <c r="AG233" i="4"/>
  <c r="AG224" i="4"/>
  <c r="AG79" i="4"/>
  <c r="AF887" i="4"/>
  <c r="AF794" i="4"/>
  <c r="AF768" i="4"/>
  <c r="AF759" i="4"/>
  <c r="AF526" i="4"/>
  <c r="AF396" i="4"/>
  <c r="AF271" i="4"/>
  <c r="AF262" i="4"/>
  <c r="AF228" i="4"/>
  <c r="AF82" i="4"/>
  <c r="AG979" i="4"/>
  <c r="AG890" i="4"/>
  <c r="AG882" i="4"/>
  <c r="AG796" i="4"/>
  <c r="AG788" i="4"/>
  <c r="AG767" i="4"/>
  <c r="AG759" i="4"/>
  <c r="AG554" i="4"/>
  <c r="AG523" i="4"/>
  <c r="AG419" i="4"/>
  <c r="AG394" i="4"/>
  <c r="AG270" i="4"/>
  <c r="AG261" i="4"/>
  <c r="AG232" i="4"/>
  <c r="AG223" i="4"/>
  <c r="AG78" i="4"/>
  <c r="AF886" i="4"/>
  <c r="AF767" i="4"/>
  <c r="AF525" i="4"/>
  <c r="AF395" i="4"/>
  <c r="AF270" i="4"/>
  <c r="AF261" i="4"/>
  <c r="AF236" i="4"/>
  <c r="AF226" i="4"/>
  <c r="AF81" i="4"/>
  <c r="AF787" i="4"/>
  <c r="AF795" i="4"/>
  <c r="AG928" i="4"/>
  <c r="AG889" i="4"/>
  <c r="AG881" i="4"/>
  <c r="AG795" i="4"/>
  <c r="AG787" i="4"/>
  <c r="AG766" i="4"/>
  <c r="AG417" i="4"/>
  <c r="AG393" i="4"/>
  <c r="AG269" i="4"/>
  <c r="AG222" i="4"/>
  <c r="AG77" i="4"/>
  <c r="AF885" i="4"/>
  <c r="AF801" i="4"/>
  <c r="AF792" i="4"/>
  <c r="AF766" i="4"/>
  <c r="AF422" i="4"/>
  <c r="AF394" i="4"/>
  <c r="AF269" i="4"/>
  <c r="AF260" i="4"/>
  <c r="AF234" i="4"/>
  <c r="AF225" i="4"/>
  <c r="AF80" i="4"/>
  <c r="AF399" i="4"/>
  <c r="AG1018" i="4"/>
  <c r="AG986" i="4"/>
  <c r="AG970" i="4"/>
  <c r="AG954" i="4"/>
  <c r="AG922" i="4"/>
  <c r="AG914" i="4"/>
  <c r="AG874" i="4"/>
  <c r="AG866" i="4"/>
  <c r="AG783" i="4"/>
  <c r="AG703" i="4"/>
  <c r="AG685" i="4"/>
  <c r="AG676" i="4"/>
  <c r="AG1010" i="4"/>
  <c r="AG994" i="4"/>
  <c r="AG978" i="4"/>
  <c r="AG962" i="4"/>
  <c r="AG777" i="4"/>
  <c r="AG785" i="4"/>
  <c r="AG380" i="4"/>
  <c r="AG381" i="4"/>
  <c r="AG377" i="4"/>
  <c r="AG379" i="4"/>
  <c r="AG1017" i="4"/>
  <c r="AG1009" i="4"/>
  <c r="AG1001" i="4"/>
  <c r="AG993" i="4"/>
  <c r="AG985" i="4"/>
  <c r="AG977" i="4"/>
  <c r="AG969" i="4"/>
  <c r="AG961" i="4"/>
  <c r="AG953" i="4"/>
  <c r="AG937" i="4"/>
  <c r="AG929" i="4"/>
  <c r="AG921" i="4"/>
  <c r="AG913" i="4"/>
  <c r="AG873" i="4"/>
  <c r="AG865" i="4"/>
  <c r="AG782" i="4"/>
  <c r="AG773" i="4"/>
  <c r="AG684" i="4"/>
  <c r="AG675" i="4"/>
  <c r="AG282" i="4"/>
  <c r="AG992" i="4"/>
  <c r="AG984" i="4"/>
  <c r="AG976" i="4"/>
  <c r="AG968" i="4"/>
  <c r="AG960" i="4"/>
  <c r="AG920" i="4"/>
  <c r="AG912" i="4"/>
  <c r="AG872" i="4"/>
  <c r="AG864" i="4"/>
  <c r="AG781" i="4"/>
  <c r="AG772" i="4"/>
  <c r="AG674" i="4"/>
  <c r="AG1016" i="4"/>
  <c r="AG368" i="4"/>
  <c r="AG369" i="4"/>
  <c r="AG371" i="4"/>
  <c r="AG1023" i="4"/>
  <c r="AG1015" i="4"/>
  <c r="AG1007" i="4"/>
  <c r="AG999" i="4"/>
  <c r="AG991" i="4"/>
  <c r="AG983" i="4"/>
  <c r="AG975" i="4"/>
  <c r="AG967" i="4"/>
  <c r="AG959" i="4"/>
  <c r="AG935" i="4"/>
  <c r="AG927" i="4"/>
  <c r="AG919" i="4"/>
  <c r="AG911" i="4"/>
  <c r="AG879" i="4"/>
  <c r="AG871" i="4"/>
  <c r="AG863" i="4"/>
  <c r="AG780" i="4"/>
  <c r="AG709" i="4"/>
  <c r="AG672" i="4"/>
  <c r="AG1014" i="4"/>
  <c r="AG990" i="4"/>
  <c r="AG966" i="4"/>
  <c r="AG918" i="4"/>
  <c r="AG870" i="4"/>
  <c r="AG779" i="4"/>
  <c r="AG708" i="4"/>
  <c r="AG875" i="4"/>
  <c r="AG982" i="4"/>
  <c r="AG958" i="4"/>
  <c r="AG910" i="4"/>
  <c r="AG878" i="4"/>
  <c r="AG862" i="4"/>
  <c r="AG1021" i="4"/>
  <c r="AG1013" i="4"/>
  <c r="AG1005" i="4"/>
  <c r="AG997" i="4"/>
  <c r="AG989" i="4"/>
  <c r="AG981" i="4"/>
  <c r="AG973" i="4"/>
  <c r="AG965" i="4"/>
  <c r="AG957" i="4"/>
  <c r="AG933" i="4"/>
  <c r="AG925" i="4"/>
  <c r="AG917" i="4"/>
  <c r="AG909" i="4"/>
  <c r="AG877" i="4"/>
  <c r="AG869" i="4"/>
  <c r="AG861" i="4"/>
  <c r="AG778" i="4"/>
  <c r="AG707" i="4"/>
  <c r="AG688" i="4"/>
  <c r="AG378" i="4"/>
  <c r="AG867" i="4"/>
  <c r="AG284" i="4"/>
  <c r="AG285" i="4"/>
  <c r="AG280" i="4"/>
  <c r="AG281" i="4"/>
  <c r="AG283" i="4"/>
  <c r="AG1022" i="4"/>
  <c r="AG974" i="4"/>
  <c r="AG1020" i="4"/>
  <c r="AG1004" i="4"/>
  <c r="AG980" i="4"/>
  <c r="AG964" i="4"/>
  <c r="AG932" i="4"/>
  <c r="AG786" i="4"/>
  <c r="AG776" i="4"/>
  <c r="AG706" i="4"/>
  <c r="AG687" i="4"/>
  <c r="AG704" i="4"/>
  <c r="AG686" i="4"/>
  <c r="AG677" i="4"/>
  <c r="AG370" i="4"/>
  <c r="AK92" i="4" a="1"/>
  <c r="AK92" i="4" s="1"/>
  <c r="AK71" i="4" a="1"/>
  <c r="AK71" i="4" s="1"/>
  <c r="AK97" i="4" a="1"/>
  <c r="AK97" i="4" s="1"/>
  <c r="AK111" i="4" a="1"/>
  <c r="AK111" i="4" s="1"/>
  <c r="AK87" i="4" a="1"/>
  <c r="AK87" i="4" s="1"/>
  <c r="AK61" i="4" a="1"/>
  <c r="AK61" i="4" s="1"/>
  <c r="AK101" i="4" a="1"/>
  <c r="AK101" i="4" s="1"/>
  <c r="AK79" i="4" a="1"/>
  <c r="AK79" i="4" s="1"/>
  <c r="AK66" i="4" a="1"/>
  <c r="AK66" i="4" s="1"/>
  <c r="AV31" i="4"/>
  <c r="AV29" i="4"/>
  <c r="AV27" i="4"/>
  <c r="AV23" i="4"/>
  <c r="AV25" i="4"/>
  <c r="AV30" i="4"/>
  <c r="AV28" i="4"/>
  <c r="AV26" i="4"/>
  <c r="AV24" i="4"/>
  <c r="AV22" i="4"/>
  <c r="AK123" i="4" a="1"/>
  <c r="AK123" i="4" s="1"/>
  <c r="AK129" i="4" a="1"/>
  <c r="AK129" i="4" s="1"/>
  <c r="AK126" i="4" a="1"/>
  <c r="AK126" i="4" s="1"/>
  <c r="AK122" i="4" a="1"/>
  <c r="AK122" i="4" s="1"/>
  <c r="AK104" i="4" a="1"/>
  <c r="AK104" i="4" s="1"/>
  <c r="AK94" i="4" a="1"/>
  <c r="AK94" i="4" s="1"/>
  <c r="AK93" i="4" a="1"/>
  <c r="AK93" i="4" s="1"/>
  <c r="AK90" i="4" a="1"/>
  <c r="AK90" i="4" s="1"/>
  <c r="AK91" i="4" a="1"/>
  <c r="AK91" i="4" s="1"/>
  <c r="AK76" i="4" a="1"/>
  <c r="AK76" i="4" s="1"/>
  <c r="AK73" i="4" a="1"/>
  <c r="AK73" i="4" s="1"/>
  <c r="AK68" i="4" a="1"/>
  <c r="AK68" i="4" s="1"/>
  <c r="AK65" i="4" a="1"/>
  <c r="AK65" i="4" s="1"/>
  <c r="AK62" i="4" a="1"/>
  <c r="AK62" i="4" s="1"/>
  <c r="AK86" i="4" a="1"/>
  <c r="AK86" i="4" s="1"/>
  <c r="AK34" i="4" a="1"/>
  <c r="AK34" i="4" s="1"/>
  <c r="AK40" i="4" a="1"/>
  <c r="AK40" i="4" s="1"/>
  <c r="AK77" i="4" a="1"/>
  <c r="AK77" i="4" s="1"/>
  <c r="AK83" i="4" a="1"/>
  <c r="AK83" i="4" s="1"/>
  <c r="AK46" i="4" a="1"/>
  <c r="AK46" i="4" s="1"/>
  <c r="AK39" i="4" a="1"/>
  <c r="AK39" i="4" s="1"/>
  <c r="AK43" i="4" a="1"/>
  <c r="AK43" i="4" s="1"/>
  <c r="AK51" i="4" a="1"/>
  <c r="AK51" i="4" s="1"/>
  <c r="AK52" i="4" a="1"/>
  <c r="AK52" i="4" s="1"/>
  <c r="AK30" i="4" a="1"/>
  <c r="AK30" i="4" s="1"/>
  <c r="AK29" i="4" a="1"/>
  <c r="AK29" i="4" s="1"/>
  <c r="AK35" i="4" a="1"/>
  <c r="AK35" i="4" s="1"/>
  <c r="AK28" i="4" a="1"/>
  <c r="AK28" i="4" s="1"/>
  <c r="AK32" i="4" a="1"/>
  <c r="AK32" i="4" s="1"/>
  <c r="AK45" i="4" a="1"/>
  <c r="AK45" i="4" s="1"/>
  <c r="AK42" i="4" a="1"/>
  <c r="AK42" i="4" s="1"/>
  <c r="AK33" i="4" a="1"/>
  <c r="AK33" i="4" s="1"/>
  <c r="AK24" i="4" a="1"/>
  <c r="AK24" i="4" s="1"/>
  <c r="AK48" i="4" a="1"/>
  <c r="AK48" i="4" s="1"/>
  <c r="AK17" i="4" a="1"/>
  <c r="AK17" i="4" s="1"/>
  <c r="AK36" i="4" a="1"/>
  <c r="AK36" i="4" s="1"/>
  <c r="AK20" i="4" a="1"/>
  <c r="AK20" i="4" s="1"/>
  <c r="AK57" i="4" a="1"/>
  <c r="AK57" i="4" s="1"/>
  <c r="AK50" i="4" a="1"/>
  <c r="AK50" i="4" s="1"/>
  <c r="AK19" i="4" a="1"/>
  <c r="AK19" i="4" s="1"/>
  <c r="AK27" i="4" a="1"/>
  <c r="AK27" i="4" s="1"/>
  <c r="AK21" i="4" a="1"/>
  <c r="AK21" i="4" s="1"/>
  <c r="AK11" i="4" a="1"/>
  <c r="AK11" i="4" s="1"/>
  <c r="AK9" i="4" a="1"/>
  <c r="AK9" i="4" s="1"/>
  <c r="AK3" i="4" a="1"/>
  <c r="AK3" i="4" s="1"/>
  <c r="AK14" i="4" a="1"/>
  <c r="AK14" i="4" s="1"/>
  <c r="AK12" i="4" a="1"/>
  <c r="AK12" i="4" s="1"/>
  <c r="AV21" i="4"/>
  <c r="AV19" i="4"/>
  <c r="AV20" i="4"/>
  <c r="AV18" i="4"/>
  <c r="AK18" i="4" a="1"/>
  <c r="AK18" i="4" s="1"/>
  <c r="AK10" i="4" a="1"/>
  <c r="AK10" i="4" s="1"/>
  <c r="AK4" i="4" a="1"/>
  <c r="AK4" i="4" s="1"/>
  <c r="AK8" i="4" a="1"/>
  <c r="AK8" i="4" s="1"/>
  <c r="AK25" i="4" a="1"/>
  <c r="AK25" i="4" s="1"/>
  <c r="AK16" i="4" a="1"/>
  <c r="AK16" i="4" s="1"/>
  <c r="AK15" i="4" a="1"/>
  <c r="AK15" i="4" s="1"/>
  <c r="AG996" i="4" l="1"/>
  <c r="AG1006" i="4"/>
  <c r="AG1008" i="4"/>
  <c r="AG998" i="4"/>
  <c r="AG1000" i="4"/>
  <c r="AG1002" i="4"/>
  <c r="AG1003" i="4"/>
  <c r="AG62" i="4"/>
  <c r="AG64" i="4"/>
  <c r="AG65" i="4"/>
  <c r="AG63" i="4"/>
  <c r="AG66" i="4"/>
  <c r="AG156" i="4"/>
  <c r="AG157" i="4"/>
  <c r="AG158" i="4"/>
  <c r="AG160" i="4"/>
  <c r="AG161" i="4"/>
  <c r="AG155" i="4"/>
  <c r="AG163" i="4"/>
  <c r="AG162" i="4"/>
  <c r="AG159" i="4"/>
  <c r="AG324" i="4"/>
  <c r="AG325" i="4"/>
  <c r="AG326" i="4"/>
  <c r="AG328" i="4"/>
  <c r="AG329" i="4"/>
  <c r="AG327" i="4"/>
  <c r="AG330" i="4"/>
  <c r="AG248" i="4"/>
  <c r="AG249" i="4"/>
  <c r="AG251" i="4"/>
  <c r="AG247" i="4"/>
  <c r="AG250" i="4"/>
  <c r="AG564" i="4"/>
  <c r="AG566" i="4"/>
  <c r="AG568" i="4"/>
  <c r="AG569" i="4"/>
  <c r="AG563" i="4"/>
  <c r="AG565" i="4"/>
  <c r="AG567" i="4"/>
  <c r="AG562" i="4"/>
  <c r="AG809" i="4"/>
  <c r="AG810" i="4"/>
  <c r="AG802" i="4"/>
  <c r="AG811" i="4"/>
  <c r="AG803" i="4"/>
  <c r="AG812" i="4"/>
  <c r="AG804" i="4"/>
  <c r="AG813" i="4"/>
  <c r="AG805" i="4"/>
  <c r="AG814" i="4"/>
  <c r="AG806" i="4"/>
  <c r="AG815" i="4"/>
  <c r="AG807" i="4"/>
  <c r="AG808" i="4"/>
  <c r="AG438" i="4"/>
  <c r="AG439" i="4"/>
  <c r="AG614" i="4"/>
  <c r="AG615" i="4"/>
  <c r="AG611" i="4"/>
  <c r="AG612" i="4"/>
  <c r="AG613" i="4"/>
  <c r="AG817" i="4"/>
  <c r="AG819" i="4"/>
  <c r="AG827" i="4"/>
  <c r="AG820" i="4"/>
  <c r="AG828" i="4"/>
  <c r="AG821" i="4"/>
  <c r="AG829" i="4"/>
  <c r="AG822" i="4"/>
  <c r="AG830" i="4"/>
  <c r="AG823" i="4"/>
  <c r="AG824" i="4"/>
  <c r="AG816" i="4"/>
  <c r="AG825" i="4"/>
  <c r="AG818" i="4"/>
  <c r="AG826" i="4"/>
  <c r="AG939" i="4"/>
  <c r="AG940" i="4"/>
  <c r="AG948" i="4"/>
  <c r="AG941" i="4"/>
  <c r="AG949" i="4"/>
  <c r="AG942" i="4"/>
  <c r="AG947" i="4"/>
  <c r="AG950" i="4"/>
  <c r="AG943" i="4"/>
  <c r="AG951" i="4"/>
  <c r="AG944" i="4"/>
  <c r="AG952" i="4"/>
  <c r="AG945" i="4"/>
  <c r="AG946" i="4"/>
  <c r="AG12" i="4"/>
  <c r="AG13" i="4"/>
  <c r="AG8" i="4"/>
  <c r="AG9" i="4"/>
  <c r="AG11" i="4"/>
  <c r="AG10" i="4"/>
  <c r="AG340" i="4"/>
  <c r="AG341" i="4"/>
  <c r="AG342" i="4"/>
  <c r="AG344" i="4"/>
  <c r="AG339" i="4"/>
  <c r="AG338" i="4"/>
  <c r="AG343" i="4"/>
  <c r="AG28" i="4"/>
  <c r="AG29" i="4"/>
  <c r="AG24" i="4"/>
  <c r="AG25" i="4"/>
  <c r="AG27" i="4"/>
  <c r="AG26" i="4"/>
  <c r="AG40" i="4"/>
  <c r="AG41" i="4"/>
  <c r="AG39" i="4"/>
  <c r="AG42" i="4"/>
  <c r="AG84" i="4"/>
  <c r="AG85" i="4"/>
  <c r="AG86" i="4"/>
  <c r="AG88" i="4"/>
  <c r="AG89" i="4"/>
  <c r="AG87" i="4"/>
  <c r="AG90" i="4"/>
  <c r="AG188" i="4"/>
  <c r="AG189" i="4"/>
  <c r="AG190" i="4"/>
  <c r="AG192" i="4"/>
  <c r="AG185" i="4"/>
  <c r="AG193" i="4"/>
  <c r="AG187" i="4"/>
  <c r="AG194" i="4"/>
  <c r="AG186" i="4"/>
  <c r="AG191" i="4"/>
  <c r="AG148" i="4"/>
  <c r="AG149" i="4"/>
  <c r="AG150" i="4"/>
  <c r="AG144" i="4"/>
  <c r="AG152" i="4"/>
  <c r="AG145" i="4"/>
  <c r="AG153" i="4"/>
  <c r="AG147" i="4"/>
  <c r="AG143" i="4"/>
  <c r="AG146" i="4"/>
  <c r="AG151" i="4"/>
  <c r="AG154" i="4"/>
  <c r="AG212" i="4"/>
  <c r="AG213" i="4"/>
  <c r="AG214" i="4"/>
  <c r="AG211" i="4"/>
  <c r="AG210" i="4"/>
  <c r="AG92" i="4"/>
  <c r="AG93" i="4"/>
  <c r="AG94" i="4"/>
  <c r="AG96" i="4"/>
  <c r="AG97" i="4"/>
  <c r="AG91" i="4"/>
  <c r="AG99" i="4"/>
  <c r="AG98" i="4"/>
  <c r="AG95" i="4"/>
  <c r="AG196" i="4"/>
  <c r="AG204" i="4"/>
  <c r="AG197" i="4"/>
  <c r="AG205" i="4"/>
  <c r="AG198" i="4"/>
  <c r="AG206" i="4"/>
  <c r="AG200" i="4"/>
  <c r="AG208" i="4"/>
  <c r="AG201" i="4"/>
  <c r="AG209" i="4"/>
  <c r="AG195" i="4"/>
  <c r="AG203" i="4"/>
  <c r="AG199" i="4"/>
  <c r="AG202" i="4"/>
  <c r="AG207" i="4"/>
  <c r="AG216" i="4"/>
  <c r="AG217" i="4"/>
  <c r="AG219" i="4"/>
  <c r="AG215" i="4"/>
  <c r="AG218" i="4"/>
  <c r="AG388" i="4"/>
  <c r="AG389" i="4"/>
  <c r="AG390" i="4"/>
  <c r="AG387" i="4"/>
  <c r="AG391" i="4"/>
  <c r="AG630" i="4"/>
  <c r="AG624" i="4"/>
  <c r="AG625" i="4"/>
  <c r="AG628" i="4"/>
  <c r="AG629" i="4"/>
  <c r="AG631" i="4"/>
  <c r="AG626" i="4"/>
  <c r="AG627" i="4"/>
  <c r="AG665" i="4"/>
  <c r="AG660" i="4"/>
  <c r="AG661" i="4"/>
  <c r="AG662" i="4"/>
  <c r="AG663" i="4"/>
  <c r="AG664" i="4"/>
  <c r="AG348" i="4"/>
  <c r="AG349" i="4"/>
  <c r="AG350" i="4"/>
  <c r="AG345" i="4"/>
  <c r="AG347" i="4"/>
  <c r="AG346" i="4"/>
  <c r="AG351" i="4"/>
  <c r="AG632" i="4"/>
  <c r="AG633" i="4"/>
  <c r="AG639" i="4"/>
  <c r="AG634" i="4"/>
  <c r="AG635" i="4"/>
  <c r="AG636" i="4"/>
  <c r="AG637" i="4"/>
  <c r="AG638" i="4"/>
  <c r="AG584" i="4"/>
  <c r="AG585" i="4"/>
  <c r="AG589" i="4"/>
  <c r="AG586" i="4"/>
  <c r="AG587" i="4"/>
  <c r="AG588" i="4"/>
  <c r="AG76" i="4"/>
  <c r="AG72" i="4"/>
  <c r="AG73" i="4"/>
  <c r="AG75" i="4"/>
  <c r="AG74" i="4"/>
  <c r="AG364" i="4"/>
  <c r="AG365" i="4"/>
  <c r="AG366" i="4"/>
  <c r="AG363" i="4"/>
  <c r="AG362" i="4"/>
  <c r="AG252" i="4"/>
  <c r="AG253" i="4"/>
  <c r="AG254" i="4"/>
  <c r="AG256" i="4"/>
  <c r="AG255" i="4"/>
  <c r="AG508" i="4"/>
  <c r="AG510" i="4"/>
  <c r="AG512" i="4"/>
  <c r="AG507" i="4"/>
  <c r="AG509" i="4"/>
  <c r="AG511" i="4"/>
  <c r="AG640" i="4"/>
  <c r="AG641" i="4"/>
  <c r="AG642" i="4"/>
  <c r="AG643" i="4"/>
  <c r="AG644" i="4"/>
  <c r="AG645" i="4"/>
  <c r="AG646" i="4"/>
  <c r="AG647" i="4"/>
  <c r="AG540" i="4"/>
  <c r="AG536" i="4"/>
  <c r="AG537" i="4"/>
  <c r="AG538" i="4"/>
  <c r="AG539" i="4"/>
  <c r="AG601" i="4"/>
  <c r="AG603" i="4"/>
  <c r="AG604" i="4"/>
  <c r="AG605" i="4"/>
  <c r="AG602" i="4"/>
  <c r="AG164" i="4"/>
  <c r="AG172" i="4"/>
  <c r="AG165" i="4"/>
  <c r="AG173" i="4"/>
  <c r="AG166" i="4"/>
  <c r="AG168" i="4"/>
  <c r="AG169" i="4"/>
  <c r="AG171" i="4"/>
  <c r="AG167" i="4"/>
  <c r="AG170" i="4"/>
  <c r="AG697" i="4"/>
  <c r="AG696" i="4"/>
  <c r="AG698" i="4"/>
  <c r="AG699" i="4"/>
  <c r="AG700" i="4"/>
  <c r="AG701" i="4"/>
  <c r="AG702" i="4"/>
  <c r="AG440" i="4"/>
  <c r="AG441" i="4"/>
  <c r="AG442" i="4"/>
  <c r="AG36" i="4"/>
  <c r="AG37" i="4"/>
  <c r="AG38" i="4"/>
  <c r="AG35" i="4"/>
  <c r="AG276" i="4"/>
  <c r="AG277" i="4"/>
  <c r="AG278" i="4"/>
  <c r="AG272" i="4"/>
  <c r="AG273" i="4"/>
  <c r="AG275" i="4"/>
  <c r="AG274" i="4"/>
  <c r="AG308" i="4"/>
  <c r="AG309" i="4"/>
  <c r="AG310" i="4"/>
  <c r="AG305" i="4"/>
  <c r="AG307" i="4"/>
  <c r="AG306" i="4"/>
  <c r="AG311" i="4"/>
  <c r="AG649" i="4"/>
  <c r="AG650" i="4"/>
  <c r="AG651" i="4"/>
  <c r="AG652" i="4"/>
  <c r="AG653" i="4"/>
  <c r="AG648" i="4"/>
  <c r="AG100" i="4"/>
  <c r="AG108" i="4"/>
  <c r="AG101" i="4"/>
  <c r="AG109" i="4"/>
  <c r="AG102" i="4"/>
  <c r="AG110" i="4"/>
  <c r="AG104" i="4"/>
  <c r="AG112" i="4"/>
  <c r="AG105" i="4"/>
  <c r="AG113" i="4"/>
  <c r="AG107" i="4"/>
  <c r="AG103" i="4"/>
  <c r="AG106" i="4"/>
  <c r="AG111" i="4"/>
  <c r="AG44" i="4"/>
  <c r="AG45" i="4"/>
  <c r="AG46" i="4"/>
  <c r="AG48" i="4"/>
  <c r="AG49" i="4"/>
  <c r="AG43" i="4"/>
  <c r="AG47" i="4"/>
  <c r="AG60" i="4"/>
  <c r="AG61" i="4"/>
  <c r="AG57" i="4"/>
  <c r="AG59" i="4"/>
  <c r="AG58" i="4"/>
  <c r="AG244" i="4"/>
  <c r="AG245" i="4"/>
  <c r="AG246" i="4"/>
  <c r="AG243" i="4"/>
  <c r="AG242" i="4"/>
  <c r="AG404" i="4"/>
  <c r="AG412" i="4"/>
  <c r="AG405" i="4"/>
  <c r="AG413" i="4"/>
  <c r="AG406" i="4"/>
  <c r="AG414" i="4"/>
  <c r="AG408" i="4"/>
  <c r="AG416" i="4"/>
  <c r="AG409" i="4"/>
  <c r="AG403" i="4"/>
  <c r="AG411" i="4"/>
  <c r="AG402" i="4"/>
  <c r="AG407" i="4"/>
  <c r="AG410" i="4"/>
  <c r="AG415" i="4"/>
  <c r="AG502" i="4"/>
  <c r="AG504" i="4"/>
  <c r="AG505" i="4"/>
  <c r="AG501" i="4"/>
  <c r="AG503" i="4"/>
  <c r="AG506" i="4"/>
  <c r="AK22" i="4" a="1"/>
  <c r="AK22" i="4" s="1"/>
  <c r="AK23" i="4" a="1"/>
  <c r="AK23" i="4" s="1"/>
  <c r="AK41" i="4" a="1"/>
  <c r="AK41" i="4" s="1"/>
  <c r="AK59" i="4" a="1"/>
  <c r="AK59" i="4" s="1"/>
  <c r="AK85" i="4" a="1"/>
  <c r="AK85" i="4" s="1"/>
  <c r="AK82" i="4" a="1"/>
  <c r="AK82" i="4" s="1"/>
  <c r="AK72" i="4" a="1"/>
  <c r="AK72" i="4" s="1"/>
  <c r="AK89" i="4" a="1"/>
  <c r="AK89" i="4" s="1"/>
  <c r="AK103" i="4" a="1"/>
  <c r="AK103" i="4" s="1"/>
  <c r="AK114" i="4" a="1"/>
  <c r="AK114" i="4" s="1"/>
  <c r="AK7" i="4" a="1"/>
  <c r="AK7" i="4" s="1"/>
  <c r="AK31" i="4" a="1"/>
  <c r="AK31" i="4" s="1"/>
  <c r="AK49" i="4" a="1"/>
  <c r="AK49" i="4" s="1"/>
  <c r="AK54" i="4" a="1"/>
  <c r="AK54" i="4" s="1"/>
  <c r="AK81" i="4" a="1"/>
  <c r="AK81" i="4" s="1"/>
  <c r="AK84" i="4" a="1"/>
  <c r="AK84" i="4" s="1"/>
  <c r="AK67" i="4" a="1"/>
  <c r="AK67" i="4" s="1"/>
  <c r="AK74" i="4" a="1"/>
  <c r="AK74" i="4" s="1"/>
  <c r="AK110" i="4" a="1"/>
  <c r="AK110" i="4" s="1"/>
  <c r="AK125" i="4" a="1"/>
  <c r="AK125" i="4" s="1"/>
  <c r="AK44" i="4" a="1"/>
  <c r="AK44" i="4" s="1"/>
  <c r="AK26" i="4" a="1"/>
  <c r="AK26" i="4" s="1"/>
  <c r="AK95" i="4" a="1"/>
  <c r="AK95" i="4" s="1"/>
  <c r="AK106" i="4" a="1"/>
  <c r="AK106" i="4" s="1"/>
  <c r="AK88" i="4" a="1"/>
  <c r="AK88" i="4" s="1"/>
  <c r="AK6" i="4" a="1"/>
  <c r="AK6" i="4" s="1"/>
  <c r="AK2" i="4" a="1"/>
  <c r="AK2" i="4" s="1"/>
  <c r="AK13" i="4" a="1"/>
  <c r="AK13" i="4" s="1"/>
  <c r="AK108" i="4" a="1"/>
  <c r="AK108" i="4" s="1"/>
  <c r="AK128" i="4" a="1"/>
  <c r="AK128" i="4" s="1"/>
  <c r="AK116" i="4" a="1"/>
  <c r="AK116" i="4" s="1"/>
  <c r="AK53" i="4" a="1"/>
  <c r="AK53" i="4" s="1"/>
  <c r="AK5" i="4" a="1"/>
  <c r="AK5" i="4" s="1"/>
  <c r="AK78" i="4" a="1"/>
  <c r="AK78" i="4" s="1"/>
  <c r="AK102" i="4" a="1"/>
  <c r="AK102" i="4" s="1"/>
  <c r="AK98" i="4" a="1"/>
  <c r="AK98" i="4" s="1"/>
  <c r="AK100" i="4" a="1"/>
  <c r="AK100" i="4" s="1"/>
  <c r="AK107" i="4" a="1"/>
  <c r="AK107" i="4" s="1"/>
  <c r="AK75" i="4" a="1"/>
  <c r="AK75" i="4" s="1"/>
  <c r="AK38" i="4" a="1"/>
  <c r="AK38" i="4" s="1"/>
  <c r="AK60" i="4" a="1"/>
  <c r="AK60" i="4" s="1"/>
  <c r="AK47" i="4" a="1"/>
  <c r="AK47" i="4" s="1"/>
  <c r="AK58" i="4" a="1"/>
  <c r="AK58" i="4" s="1"/>
  <c r="AK109" i="4" a="1"/>
  <c r="AK109" i="4" s="1"/>
  <c r="AK70" i="4" a="1"/>
  <c r="AK70" i="4" s="1"/>
  <c r="AK127" i="4" a="1"/>
  <c r="AK127" i="4" s="1"/>
  <c r="AG356" i="4" l="1"/>
  <c r="AG352" i="4"/>
  <c r="AG353" i="4"/>
  <c r="AG355" i="4"/>
  <c r="AG354" i="4"/>
  <c r="AG460" i="4"/>
  <c r="AG468" i="4"/>
  <c r="AG462" i="4"/>
  <c r="AG470" i="4"/>
  <c r="AG464" i="4"/>
  <c r="AG457" i="4"/>
  <c r="AG465" i="4"/>
  <c r="AG469" i="4"/>
  <c r="AG458" i="4"/>
  <c r="AG459" i="4"/>
  <c r="AG461" i="4"/>
  <c r="AG463" i="4"/>
  <c r="AG466" i="4"/>
  <c r="AG467" i="4"/>
  <c r="AG574" i="4"/>
  <c r="AG576" i="4"/>
  <c r="AG577" i="4"/>
  <c r="AG570" i="4"/>
  <c r="AG571" i="4"/>
  <c r="AG572" i="4"/>
  <c r="AG573" i="4"/>
  <c r="AG575" i="4"/>
  <c r="AG606" i="4"/>
  <c r="AG608" i="4"/>
  <c r="AG609" i="4"/>
  <c r="AG607" i="4"/>
  <c r="AG610" i="4"/>
  <c r="AG444" i="4"/>
  <c r="AG452" i="4"/>
  <c r="AG446" i="4"/>
  <c r="AG454" i="4"/>
  <c r="AG448" i="4"/>
  <c r="AG456" i="4"/>
  <c r="AG449" i="4"/>
  <c r="AG453" i="4"/>
  <c r="AG455" i="4"/>
  <c r="AG443" i="4"/>
  <c r="AG445" i="4"/>
  <c r="AG447" i="4"/>
  <c r="AG450" i="4"/>
  <c r="AG451" i="4"/>
  <c r="AG590" i="4"/>
  <c r="AG592" i="4"/>
  <c r="AG593" i="4"/>
  <c r="AG591" i="4"/>
  <c r="AG594" i="4"/>
  <c r="AG595" i="4"/>
  <c r="AG292" i="4"/>
  <c r="AG286" i="4"/>
  <c r="AG288" i="4"/>
  <c r="AG289" i="4"/>
  <c r="AG291" i="4"/>
  <c r="AG290" i="4"/>
  <c r="AG287" i="4"/>
  <c r="AG713" i="4"/>
  <c r="AG714" i="4"/>
  <c r="AG715" i="4"/>
  <c r="AG716" i="4"/>
  <c r="AG710" i="4"/>
  <c r="AG711" i="4"/>
  <c r="AG712" i="4"/>
  <c r="AG899" i="4"/>
  <c r="AG900" i="4"/>
  <c r="AG908" i="4"/>
  <c r="AG901" i="4"/>
  <c r="AG894" i="4"/>
  <c r="AG907" i="4"/>
  <c r="AG902" i="4"/>
  <c r="AG895" i="4"/>
  <c r="AG903" i="4"/>
  <c r="AG896" i="4"/>
  <c r="AG904" i="4"/>
  <c r="AG897" i="4"/>
  <c r="AG905" i="4"/>
  <c r="AG898" i="4"/>
  <c r="AG906" i="4"/>
  <c r="AG851" i="4"/>
  <c r="AG859" i="4"/>
  <c r="AG852" i="4"/>
  <c r="AG860" i="4"/>
  <c r="AG853" i="4"/>
  <c r="AG846" i="4"/>
  <c r="AG854" i="4"/>
  <c r="AG847" i="4"/>
  <c r="AG855" i="4"/>
  <c r="AG848" i="4"/>
  <c r="AG856" i="4"/>
  <c r="AG849" i="4"/>
  <c r="AG857" i="4"/>
  <c r="AG850" i="4"/>
  <c r="AG858" i="4"/>
  <c r="AG695" i="4"/>
  <c r="AG690" i="4"/>
  <c r="AG691" i="4"/>
  <c r="AG692" i="4"/>
  <c r="AG693" i="4"/>
  <c r="AG694" i="4"/>
  <c r="AG745" i="4"/>
  <c r="AG753" i="4"/>
  <c r="AG750" i="4"/>
  <c r="AG751" i="4"/>
  <c r="AG752" i="4"/>
  <c r="AG754" i="4"/>
  <c r="AG746" i="4"/>
  <c r="AG755" i="4"/>
  <c r="AG747" i="4"/>
  <c r="AG756" i="4"/>
  <c r="AG748" i="4"/>
  <c r="AG757" i="4"/>
  <c r="AG749" i="4"/>
  <c r="AG758" i="4"/>
  <c r="AG180" i="4"/>
  <c r="AG181" i="4"/>
  <c r="AG174" i="4"/>
  <c r="AG182" i="4"/>
  <c r="AG176" i="4"/>
  <c r="AG184" i="4"/>
  <c r="AG177" i="4"/>
  <c r="AG179" i="4"/>
  <c r="AG175" i="4"/>
  <c r="AG178" i="4"/>
  <c r="AG183" i="4"/>
  <c r="AG372" i="4"/>
  <c r="AG373" i="4"/>
  <c r="AG374" i="4"/>
  <c r="AG376" i="4"/>
  <c r="AG375" i="4"/>
  <c r="AG492" i="4"/>
  <c r="AG486" i="4"/>
  <c r="AG494" i="4"/>
  <c r="AG488" i="4"/>
  <c r="AG496" i="4"/>
  <c r="AG489" i="4"/>
  <c r="AG497" i="4"/>
  <c r="AG485" i="4"/>
  <c r="AG487" i="4"/>
  <c r="AG490" i="4"/>
  <c r="AG491" i="4"/>
  <c r="AG493" i="4"/>
  <c r="AG495" i="4"/>
  <c r="AG498" i="4"/>
  <c r="AG681" i="4"/>
  <c r="AG678" i="4"/>
  <c r="AG679" i="4"/>
  <c r="AG680" i="4"/>
  <c r="AG682" i="4"/>
  <c r="AG683" i="4"/>
  <c r="AG721" i="4"/>
  <c r="AG723" i="4"/>
  <c r="AG717" i="4"/>
  <c r="AG718" i="4"/>
  <c r="AG719" i="4"/>
  <c r="AG720" i="4"/>
  <c r="AG722" i="4"/>
  <c r="AG300" i="4"/>
  <c r="AG301" i="4"/>
  <c r="AG302" i="4"/>
  <c r="AG304" i="4"/>
  <c r="AG303" i="4"/>
  <c r="AG332" i="4"/>
  <c r="AG333" i="4"/>
  <c r="AG334" i="4"/>
  <c r="AG336" i="4"/>
  <c r="AG337" i="4"/>
  <c r="AG331" i="4"/>
  <c r="AG335" i="4"/>
  <c r="AG476" i="4"/>
  <c r="AG484" i="4"/>
  <c r="AG478" i="4"/>
  <c r="AG472" i="4"/>
  <c r="AG480" i="4"/>
  <c r="AG473" i="4"/>
  <c r="AG481" i="4"/>
  <c r="AG471" i="4"/>
  <c r="AG474" i="4"/>
  <c r="AG475" i="4"/>
  <c r="AG477" i="4"/>
  <c r="AG479" i="4"/>
  <c r="AG482" i="4"/>
  <c r="AG483" i="4"/>
  <c r="AG382" i="4"/>
  <c r="AG384" i="4"/>
  <c r="AG385" i="4"/>
  <c r="AG383" i="4"/>
  <c r="AG386" i="4"/>
  <c r="AG729" i="4"/>
  <c r="AG724" i="4"/>
  <c r="AG725" i="4"/>
  <c r="AG726" i="4"/>
  <c r="AG727" i="4"/>
  <c r="AG728" i="4"/>
  <c r="AG730" i="4"/>
  <c r="AG237" i="4"/>
  <c r="AG238" i="4"/>
  <c r="AG240" i="4"/>
  <c r="AG241" i="4"/>
  <c r="AG239" i="4"/>
  <c r="AG657" i="4"/>
  <c r="AG659" i="4"/>
  <c r="AG654" i="4"/>
  <c r="AG655" i="4"/>
  <c r="AG656" i="4"/>
  <c r="AG658" i="4"/>
  <c r="AG737" i="4"/>
  <c r="AG732" i="4"/>
  <c r="AG733" i="4"/>
  <c r="AG734" i="4"/>
  <c r="AG735" i="4"/>
  <c r="AG736" i="4"/>
  <c r="AG731" i="4"/>
  <c r="AG4" i="4"/>
  <c r="AG5" i="4"/>
  <c r="AG6" i="4"/>
  <c r="AG7" i="4"/>
  <c r="AG3" i="4"/>
  <c r="AG2" i="4"/>
  <c r="AG293" i="4"/>
  <c r="AG294" i="4"/>
  <c r="AG296" i="4"/>
  <c r="AG297" i="4"/>
  <c r="AG299" i="4"/>
  <c r="AG295" i="4"/>
  <c r="AG298" i="4"/>
  <c r="AG582" i="4"/>
  <c r="AG578" i="4"/>
  <c r="AG579" i="4"/>
  <c r="AG580" i="4"/>
  <c r="AG581" i="4"/>
  <c r="AG583" i="4"/>
  <c r="AG52" i="4"/>
  <c r="AG53" i="4"/>
  <c r="AG54" i="4"/>
  <c r="AG56" i="4"/>
  <c r="AG51" i="4"/>
  <c r="AG50" i="4"/>
  <c r="AG55" i="4"/>
  <c r="AG317" i="4"/>
  <c r="AG318" i="4"/>
  <c r="AG320" i="4"/>
  <c r="AG321" i="4"/>
  <c r="AG323" i="4"/>
  <c r="AG319" i="4"/>
  <c r="AG322" i="4"/>
  <c r="AG30" i="4"/>
  <c r="AG32" i="4"/>
  <c r="AG33" i="4"/>
  <c r="AG31" i="4"/>
  <c r="AG34" i="4"/>
  <c r="AG132" i="4"/>
  <c r="AG140" i="4"/>
  <c r="AG133" i="4"/>
  <c r="AG141" i="4"/>
  <c r="AG134" i="4"/>
  <c r="AG142" i="4"/>
  <c r="AG136" i="4"/>
  <c r="AG129" i="4"/>
  <c r="AG137" i="4"/>
  <c r="AG131" i="4"/>
  <c r="AG139" i="4"/>
  <c r="AG130" i="4"/>
  <c r="AG135" i="4"/>
  <c r="AG138" i="4"/>
  <c r="AG668" i="4"/>
  <c r="AG669" i="4"/>
  <c r="AG670" i="4"/>
  <c r="AG671" i="4"/>
  <c r="AG666" i="4"/>
  <c r="AG667" i="4"/>
  <c r="AG835" i="4"/>
  <c r="AG843" i="4"/>
  <c r="AG836" i="4"/>
  <c r="AG844" i="4"/>
  <c r="AG837" i="4"/>
  <c r="AG845" i="4"/>
  <c r="AG838" i="4"/>
  <c r="AG831" i="4"/>
  <c r="AG839" i="4"/>
  <c r="AG832" i="4"/>
  <c r="AG840" i="4"/>
  <c r="AG833" i="4"/>
  <c r="AG841" i="4"/>
  <c r="AG834" i="4"/>
  <c r="AG842" i="4"/>
  <c r="AG357" i="4"/>
  <c r="AG358" i="4"/>
  <c r="AG360" i="4"/>
  <c r="AG361" i="4"/>
  <c r="AG359" i="4"/>
  <c r="AG14" i="4"/>
  <c r="AG16" i="4"/>
  <c r="AG17" i="4"/>
  <c r="AG19" i="4"/>
  <c r="AG15" i="4"/>
  <c r="AG18" i="4"/>
  <c r="AG428" i="4"/>
  <c r="AG436" i="4"/>
  <c r="AG429" i="4"/>
  <c r="AG430" i="4"/>
  <c r="AG424" i="4"/>
  <c r="AG432" i="4"/>
  <c r="AG425" i="4"/>
  <c r="AG433" i="4"/>
  <c r="AG423" i="4"/>
  <c r="AG426" i="4"/>
  <c r="AG427" i="4"/>
  <c r="AG431" i="4"/>
  <c r="AG434" i="4"/>
  <c r="AG435" i="4"/>
  <c r="AG542" i="4"/>
  <c r="AG544" i="4"/>
  <c r="AG545" i="4"/>
  <c r="AG541" i="4"/>
  <c r="AG543" i="4"/>
  <c r="AG20" i="4"/>
  <c r="AG21" i="4"/>
  <c r="AG22" i="4"/>
  <c r="AG23" i="4"/>
  <c r="AG598" i="4"/>
  <c r="AG600" i="4"/>
  <c r="AG596" i="4"/>
  <c r="AG597" i="4"/>
  <c r="AG599" i="4"/>
  <c r="AG532" i="4"/>
  <c r="AG534" i="4"/>
  <c r="AG531" i="4"/>
  <c r="AG533" i="4"/>
  <c r="AG535" i="4"/>
  <c r="AG741" i="4"/>
  <c r="AG742" i="4"/>
  <c r="AG743" i="4"/>
  <c r="AG744" i="4"/>
  <c r="AG738" i="4"/>
  <c r="AG739" i="4"/>
  <c r="AG740" i="4"/>
  <c r="AG116" i="4"/>
  <c r="AG124" i="4"/>
  <c r="AG117" i="4"/>
  <c r="AG125" i="4"/>
  <c r="AG118" i="4"/>
  <c r="AG126" i="4"/>
  <c r="AG120" i="4"/>
  <c r="AG128" i="4"/>
  <c r="AG121" i="4"/>
  <c r="AG115" i="4"/>
  <c r="AG123" i="4"/>
  <c r="AG114" i="4"/>
  <c r="AG119" i="4"/>
  <c r="AG122" i="4"/>
  <c r="AG127" i="4"/>
  <c r="AG622" i="4"/>
  <c r="AG616" i="4"/>
  <c r="AG617" i="4"/>
  <c r="AG618" i="4"/>
  <c r="AG619" i="4"/>
  <c r="AG620" i="4"/>
  <c r="AG621" i="4"/>
  <c r="AG623" i="4"/>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648" i="1" l="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AR17" i="4" l="1" a="1"/>
  <c r="AR17" i="4" s="1"/>
  <c r="AU17" i="4" s="1"/>
  <c r="AR12" i="4" a="1"/>
  <c r="AR12" i="4" s="1"/>
  <c r="AU12" i="4" s="1"/>
  <c r="AR13" i="4" a="1"/>
  <c r="AR13" i="4" s="1"/>
  <c r="AU13" i="4" s="1"/>
  <c r="AR14" i="4" a="1"/>
  <c r="AR14" i="4" s="1"/>
  <c r="AU14" i="4" s="1"/>
  <c r="AR15" i="4" a="1"/>
  <c r="AR15" i="4" s="1"/>
  <c r="AU15" i="4" s="1"/>
  <c r="AR16" i="4" a="1"/>
  <c r="AR16" i="4" s="1"/>
  <c r="AU16" i="4" s="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AV17" i="4" l="1"/>
  <c r="AV13" i="4"/>
  <c r="AV16" i="4"/>
  <c r="AV12" i="4"/>
  <c r="AV15" i="4"/>
  <c r="AV14" i="4"/>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AA49" i="7" l="1"/>
  <c r="Z49" i="7"/>
  <c r="Y49" i="7"/>
  <c r="X49" i="7"/>
  <c r="W49" i="7"/>
  <c r="V49" i="7"/>
  <c r="AA48" i="7"/>
  <c r="Z48" i="7"/>
  <c r="Y48" i="7"/>
  <c r="X48" i="7"/>
  <c r="W48" i="7"/>
  <c r="V48" i="7"/>
  <c r="AA47" i="7"/>
  <c r="Z47" i="7"/>
  <c r="Y47" i="7"/>
  <c r="X47" i="7"/>
  <c r="W47" i="7"/>
  <c r="V47" i="7"/>
  <c r="AA46" i="7"/>
  <c r="Z46" i="7"/>
  <c r="Y46" i="7"/>
  <c r="X46" i="7"/>
  <c r="W46" i="7"/>
  <c r="V46" i="7"/>
  <c r="AA45" i="7"/>
  <c r="Z45" i="7"/>
  <c r="Y45" i="7"/>
  <c r="X45" i="7"/>
  <c r="W45" i="7"/>
  <c r="V45" i="7"/>
  <c r="AA44" i="7"/>
  <c r="Z44" i="7"/>
  <c r="Y44" i="7"/>
  <c r="X44" i="7"/>
  <c r="W44" i="7"/>
  <c r="V44" i="7"/>
  <c r="AA43" i="7"/>
  <c r="Z43" i="7"/>
  <c r="Y43" i="7"/>
  <c r="X43" i="7"/>
  <c r="W43" i="7"/>
  <c r="V43" i="7"/>
  <c r="AA42" i="7"/>
  <c r="Z42" i="7"/>
  <c r="Y42" i="7"/>
  <c r="X42" i="7"/>
  <c r="W42" i="7"/>
  <c r="V42" i="7"/>
  <c r="AA41" i="7"/>
  <c r="Z41" i="7"/>
  <c r="Y41" i="7"/>
  <c r="X41" i="7"/>
  <c r="W41" i="7"/>
  <c r="V41" i="7"/>
  <c r="AA40" i="7"/>
  <c r="Z40" i="7"/>
  <c r="Y40" i="7"/>
  <c r="X40" i="7"/>
  <c r="W40" i="7"/>
  <c r="V40" i="7"/>
  <c r="AA39" i="7"/>
  <c r="Z39" i="7"/>
  <c r="Y39" i="7"/>
  <c r="X39" i="7"/>
  <c r="W39" i="7"/>
  <c r="V39" i="7"/>
  <c r="AA38" i="7"/>
  <c r="Z38" i="7"/>
  <c r="Y38" i="7"/>
  <c r="X38" i="7"/>
  <c r="W38" i="7"/>
  <c r="V38" i="7"/>
  <c r="AA37" i="7"/>
  <c r="Z37" i="7"/>
  <c r="Y37" i="7"/>
  <c r="X37" i="7"/>
  <c r="W37" i="7"/>
  <c r="V37" i="7"/>
  <c r="AA36" i="7"/>
  <c r="Z36" i="7"/>
  <c r="Y36" i="7"/>
  <c r="X36" i="7"/>
  <c r="W36" i="7"/>
  <c r="V36" i="7"/>
  <c r="AA35" i="7"/>
  <c r="Z35" i="7"/>
  <c r="Y35" i="7"/>
  <c r="X35" i="7"/>
  <c r="W35" i="7"/>
  <c r="V35" i="7"/>
  <c r="AA34" i="7"/>
  <c r="Z34" i="7"/>
  <c r="Y34" i="7"/>
  <c r="X34" i="7"/>
  <c r="W34" i="7"/>
  <c r="V34" i="7"/>
  <c r="AA33" i="7"/>
  <c r="Z33" i="7"/>
  <c r="Y33" i="7"/>
  <c r="X33" i="7"/>
  <c r="W33" i="7"/>
  <c r="V33" i="7"/>
  <c r="AA32" i="7"/>
  <c r="Z32" i="7"/>
  <c r="Y32" i="7"/>
  <c r="X32" i="7"/>
  <c r="W32" i="7"/>
  <c r="V32" i="7"/>
  <c r="AA31" i="7"/>
  <c r="Z31" i="7"/>
  <c r="Y31" i="7"/>
  <c r="X31" i="7"/>
  <c r="W31" i="7"/>
  <c r="V31" i="7"/>
  <c r="AA30" i="7"/>
  <c r="Z30" i="7"/>
  <c r="Y30" i="7"/>
  <c r="X30" i="7"/>
  <c r="W30" i="7"/>
  <c r="V30" i="7"/>
  <c r="AA29" i="7"/>
  <c r="Z29" i="7"/>
  <c r="Y29" i="7"/>
  <c r="X29" i="7"/>
  <c r="W29" i="7"/>
  <c r="V29" i="7"/>
  <c r="AA28" i="7"/>
  <c r="Z28" i="7"/>
  <c r="Y28" i="7"/>
  <c r="X28" i="7"/>
  <c r="W28" i="7"/>
  <c r="V28" i="7"/>
  <c r="AA27" i="7"/>
  <c r="Z27" i="7"/>
  <c r="Y27" i="7"/>
  <c r="X27" i="7"/>
  <c r="W27" i="7"/>
  <c r="V27" i="7"/>
  <c r="AA26" i="7"/>
  <c r="Z26" i="7"/>
  <c r="Y26" i="7"/>
  <c r="X26" i="7"/>
  <c r="W26" i="7"/>
  <c r="V26" i="7"/>
  <c r="AA25" i="7"/>
  <c r="Z25" i="7"/>
  <c r="Y25" i="7"/>
  <c r="X25" i="7"/>
  <c r="W25" i="7"/>
  <c r="V25" i="7"/>
  <c r="AA24" i="7"/>
  <c r="Z24" i="7"/>
  <c r="Y24" i="7"/>
  <c r="X24" i="7"/>
  <c r="W24" i="7"/>
  <c r="V24" i="7"/>
  <c r="AA23" i="7"/>
  <c r="Z23" i="7"/>
  <c r="Y23" i="7"/>
  <c r="X23" i="7"/>
  <c r="W23" i="7"/>
  <c r="V23" i="7"/>
  <c r="AA22" i="7"/>
  <c r="Z22" i="7"/>
  <c r="Y22" i="7"/>
  <c r="X22" i="7"/>
  <c r="W22" i="7"/>
  <c r="V22" i="7"/>
  <c r="AA21" i="7"/>
  <c r="Z21" i="7"/>
  <c r="Y21" i="7"/>
  <c r="X21" i="7"/>
  <c r="W21" i="7"/>
  <c r="V21" i="7"/>
  <c r="AA20" i="7"/>
  <c r="Z20" i="7"/>
  <c r="Y20" i="7"/>
  <c r="X20" i="7"/>
  <c r="W20" i="7"/>
  <c r="V20" i="7"/>
  <c r="AA19" i="7"/>
  <c r="Z19" i="7"/>
  <c r="Y19" i="7"/>
  <c r="X19" i="7"/>
  <c r="W19" i="7"/>
  <c r="V19" i="7"/>
  <c r="AA18" i="7"/>
  <c r="Z18" i="7"/>
  <c r="Y18" i="7"/>
  <c r="X18" i="7"/>
  <c r="W18" i="7"/>
  <c r="V18" i="7"/>
  <c r="AA17" i="7"/>
  <c r="Z17" i="7"/>
  <c r="Y17" i="7"/>
  <c r="X17" i="7"/>
  <c r="W17" i="7"/>
  <c r="V17" i="7"/>
  <c r="AA16" i="7"/>
  <c r="Z16" i="7"/>
  <c r="Y16" i="7"/>
  <c r="X16" i="7"/>
  <c r="W16" i="7"/>
  <c r="V16" i="7"/>
  <c r="AA15" i="7"/>
  <c r="Z15" i="7"/>
  <c r="Y15" i="7"/>
  <c r="X15" i="7"/>
  <c r="W15" i="7"/>
  <c r="V15" i="7"/>
  <c r="AA14" i="7"/>
  <c r="Z14" i="7"/>
  <c r="Y14" i="7"/>
  <c r="X14" i="7"/>
  <c r="W14" i="7"/>
  <c r="V14" i="7"/>
  <c r="AA13" i="7"/>
  <c r="Z13" i="7"/>
  <c r="Y13" i="7"/>
  <c r="X13" i="7"/>
  <c r="W13" i="7"/>
  <c r="V13" i="7"/>
  <c r="AA12" i="7"/>
  <c r="Z12" i="7"/>
  <c r="Y12" i="7"/>
  <c r="X12" i="7"/>
  <c r="W12" i="7"/>
  <c r="V12" i="7"/>
  <c r="AA11" i="7"/>
  <c r="Z11" i="7"/>
  <c r="Y11" i="7"/>
  <c r="X11" i="7"/>
  <c r="W11" i="7"/>
  <c r="V11" i="7"/>
  <c r="AA10" i="7"/>
  <c r="Z10" i="7"/>
  <c r="Y10" i="7"/>
  <c r="X10" i="7"/>
  <c r="W10" i="7"/>
  <c r="V10" i="7"/>
  <c r="AA9" i="7"/>
  <c r="Z9" i="7"/>
  <c r="Y9" i="7"/>
  <c r="X9" i="7"/>
  <c r="W9" i="7"/>
  <c r="V9" i="7"/>
  <c r="AA8" i="7"/>
  <c r="Z8" i="7"/>
  <c r="Y8" i="7"/>
  <c r="X8" i="7"/>
  <c r="W8" i="7"/>
  <c r="V8" i="7"/>
  <c r="AA7" i="7"/>
  <c r="Z7" i="7"/>
  <c r="Y7" i="7"/>
  <c r="X7" i="7"/>
  <c r="W7" i="7"/>
  <c r="V7" i="7"/>
  <c r="AA6" i="7"/>
  <c r="Z6" i="7"/>
  <c r="Y6" i="7"/>
  <c r="X6" i="7"/>
  <c r="W6" i="7"/>
  <c r="V6" i="7"/>
  <c r="AA5" i="7"/>
  <c r="W5" i="7"/>
  <c r="X5" i="7"/>
  <c r="Y5" i="7"/>
  <c r="Z5" i="7"/>
  <c r="V5" i="7"/>
  <c r="AR10" i="4" a="1"/>
  <c r="AR11" i="4" a="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AR11" i="4" l="1"/>
  <c r="AU11" i="4" s="1"/>
  <c r="AV11" i="4"/>
  <c r="AR10" i="4"/>
  <c r="AU10" i="4" s="1"/>
  <c r="AV10" i="4"/>
  <c r="AR2" i="4" a="1"/>
  <c r="AR3" i="4" a="1"/>
  <c r="AR4" i="4" a="1"/>
  <c r="AR5" i="4" a="1"/>
  <c r="AR6" i="4" a="1"/>
  <c r="AR7" i="4" a="1"/>
  <c r="AR8" i="4" a="1"/>
  <c r="AR9" i="4" a="1"/>
  <c r="AR1" i="4" a="1"/>
  <c r="AR3" i="4" l="1"/>
  <c r="AU3" i="4" s="1"/>
  <c r="AV3" i="4"/>
  <c r="AR5" i="4"/>
  <c r="AU5" i="4" s="1"/>
  <c r="AV5" i="4"/>
  <c r="AR9" i="4"/>
  <c r="AU9" i="4" s="1"/>
  <c r="AV9" i="4"/>
  <c r="AR8" i="4"/>
  <c r="AU8" i="4" s="1"/>
  <c r="AV8" i="4"/>
  <c r="AR7" i="4"/>
  <c r="AU7" i="4" s="1"/>
  <c r="AV7" i="4"/>
  <c r="AR4" i="4"/>
  <c r="AU4" i="4" s="1"/>
  <c r="AV4" i="4"/>
  <c r="AR2" i="4"/>
  <c r="AU2" i="4" s="1"/>
  <c r="AV2" i="4"/>
  <c r="AR6" i="4"/>
  <c r="AU6" i="4" s="1"/>
  <c r="AV6" i="4"/>
  <c r="AR1" i="4"/>
  <c r="AU1" i="4" s="1"/>
  <c r="AV1" i="4"/>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00" i="1" l="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AF11" i="5"/>
  <c r="AG11" i="5" s="1" a="1"/>
  <c r="AG11" i="5" s="1"/>
  <c r="AF12" i="5"/>
  <c r="AG12" i="5" s="1" a="1"/>
  <c r="AG12" i="5" s="1"/>
  <c r="AF13" i="5"/>
  <c r="AG13" i="5" s="1" a="1"/>
  <c r="AG13" i="5" s="1"/>
  <c r="AF14" i="5"/>
  <c r="AG14" i="5" s="1" a="1"/>
  <c r="AG14" i="5" s="1"/>
  <c r="AF15" i="5"/>
  <c r="AG15" i="5" s="1" a="1"/>
  <c r="AG15" i="5" s="1"/>
  <c r="AF16" i="5"/>
  <c r="AG16" i="5" s="1" a="1"/>
  <c r="AG16" i="5" s="1"/>
  <c r="AF17" i="5"/>
  <c r="AG17" i="5" s="1" a="1"/>
  <c r="AG17" i="5" s="1"/>
  <c r="AF18" i="5"/>
  <c r="AG18" i="5" s="1" a="1"/>
  <c r="AG18" i="5" s="1"/>
  <c r="AF19" i="5"/>
  <c r="AG19" i="5" s="1" a="1"/>
  <c r="AG19" i="5" s="1"/>
  <c r="AF20" i="5"/>
  <c r="AG20" i="5" s="1" a="1"/>
  <c r="AG20" i="5" s="1"/>
  <c r="AF21" i="5"/>
  <c r="AG21" i="5" s="1" a="1"/>
  <c r="AG21" i="5" s="1"/>
  <c r="AF22" i="5"/>
  <c r="AG22" i="5" s="1" a="1"/>
  <c r="AG22" i="5" s="1"/>
  <c r="AF23" i="5"/>
  <c r="AG23" i="5" s="1" a="1"/>
  <c r="AG23" i="5" s="1"/>
  <c r="AF24" i="5"/>
  <c r="AG24" i="5" s="1" a="1"/>
  <c r="AG24" i="5" s="1"/>
  <c r="AF25" i="5"/>
  <c r="AG25" i="5" s="1" a="1"/>
  <c r="AG25" i="5" s="1"/>
  <c r="AF26" i="5"/>
  <c r="AG26" i="5" s="1" a="1"/>
  <c r="AG26" i="5" s="1"/>
  <c r="AF27" i="5"/>
  <c r="AG27" i="5" s="1" a="1"/>
  <c r="AG27" i="5" s="1"/>
  <c r="AF28" i="5"/>
  <c r="AG28" i="5" s="1" a="1"/>
  <c r="AG28" i="5" s="1"/>
  <c r="AF29" i="5"/>
  <c r="AG29" i="5" s="1" a="1"/>
  <c r="AG29" i="5" s="1"/>
  <c r="AF30" i="5"/>
  <c r="AG30" i="5" s="1" a="1"/>
  <c r="AG30" i="5" s="1"/>
  <c r="AF31" i="5"/>
  <c r="AG31" i="5" s="1" a="1"/>
  <c r="AG31" i="5" s="1"/>
  <c r="AF32" i="5"/>
  <c r="AG32" i="5" s="1" a="1"/>
  <c r="AG32" i="5" s="1"/>
  <c r="AF33" i="5"/>
  <c r="AG33" i="5" s="1" a="1"/>
  <c r="AG33" i="5" s="1"/>
  <c r="AF34" i="5"/>
  <c r="AG34" i="5" s="1" a="1"/>
  <c r="AG34" i="5" s="1"/>
  <c r="AF35" i="5"/>
  <c r="AG35" i="5" s="1" a="1"/>
  <c r="AG35" i="5" s="1"/>
  <c r="AF36" i="5"/>
  <c r="AG36" i="5" s="1" a="1"/>
  <c r="AG36" i="5" s="1"/>
  <c r="AF37" i="5"/>
  <c r="AG37" i="5" s="1" a="1"/>
  <c r="AG37" i="5" s="1"/>
  <c r="AF38" i="5"/>
  <c r="AG38" i="5" s="1" a="1"/>
  <c r="AG38" i="5" s="1"/>
  <c r="AF39" i="5"/>
  <c r="AG39" i="5" s="1" a="1"/>
  <c r="AG39" i="5" s="1"/>
  <c r="AF40" i="5"/>
  <c r="AG40" i="5" s="1" a="1"/>
  <c r="AG40" i="5" s="1"/>
  <c r="AF41" i="5"/>
  <c r="AG41" i="5" s="1" a="1"/>
  <c r="AG41" i="5" s="1"/>
  <c r="AF42" i="5"/>
  <c r="AG42" i="5" s="1" a="1"/>
  <c r="AG42" i="5" s="1"/>
  <c r="AF43" i="5"/>
  <c r="AG43" i="5" s="1" a="1"/>
  <c r="AG43" i="5" s="1"/>
  <c r="AF44" i="5"/>
  <c r="AG44" i="5" s="1" a="1"/>
  <c r="AG44" i="5" s="1"/>
  <c r="AF45" i="5"/>
  <c r="AG45" i="5" s="1" a="1"/>
  <c r="AG45" i="5" s="1"/>
  <c r="AF46" i="5"/>
  <c r="AG46" i="5" s="1" a="1"/>
  <c r="AG46" i="5" s="1"/>
  <c r="AF47" i="5"/>
  <c r="AG47" i="5" s="1" a="1"/>
  <c r="AG47" i="5" s="1"/>
  <c r="AF48" i="5"/>
  <c r="AG48" i="5" s="1" a="1"/>
  <c r="AG48" i="5" s="1"/>
  <c r="AF49" i="5"/>
  <c r="AG49" i="5" s="1" a="1"/>
  <c r="AG49" i="5" s="1"/>
  <c r="AF50" i="5"/>
  <c r="AG50" i="5" s="1" a="1"/>
  <c r="AG50" i="5" s="1"/>
  <c r="AF51" i="5"/>
  <c r="AG51" i="5" s="1" a="1"/>
  <c r="AG51" i="5" s="1"/>
  <c r="AF52" i="5"/>
  <c r="AG52" i="5" s="1" a="1"/>
  <c r="AG52" i="5" s="1"/>
  <c r="AF53" i="5"/>
  <c r="AG53" i="5" s="1" a="1"/>
  <c r="AG53" i="5" s="1"/>
  <c r="AF54" i="5"/>
  <c r="AG54" i="5" s="1" a="1"/>
  <c r="AG54" i="5" s="1"/>
  <c r="AF55" i="5"/>
  <c r="AG55" i="5" s="1" a="1"/>
  <c r="AG55" i="5" s="1"/>
  <c r="AF10" i="5"/>
  <c r="AG10" i="5" s="1" a="1"/>
  <c r="AG10" i="5" s="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210" i="1" l="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50" i="1" l="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2" i="1"/>
  <c r="N2" i="3" l="1"/>
  <c r="N3" i="3"/>
  <c r="N4" i="3"/>
  <c r="N5" i="3"/>
  <c r="N6" i="3"/>
  <c r="N7" i="3"/>
  <c r="N8" i="3"/>
  <c r="N9" i="3"/>
  <c r="N10" i="3"/>
  <c r="N11" i="3"/>
  <c r="N12" i="3"/>
  <c r="N13" i="3"/>
  <c r="N14" i="3"/>
  <c r="O2" i="3"/>
  <c r="O3" i="3"/>
  <c r="O4" i="3"/>
  <c r="O5" i="3"/>
  <c r="O6" i="3"/>
  <c r="O7" i="3"/>
  <c r="O8" i="3"/>
  <c r="O9" i="3"/>
  <c r="O10" i="3"/>
  <c r="O11" i="3"/>
  <c r="O12" i="3"/>
  <c r="O13" i="3"/>
  <c r="O14" i="3"/>
  <c r="B2" i="3"/>
  <c r="B3" i="3"/>
  <c r="B4" i="3"/>
  <c r="B5" i="3"/>
  <c r="B6" i="3"/>
  <c r="B7" i="3"/>
  <c r="B8" i="3"/>
  <c r="B9" i="3"/>
  <c r="B10" i="3"/>
  <c r="B11" i="3"/>
  <c r="B12" i="3"/>
  <c r="B13" i="3"/>
  <c r="B14" i="3"/>
  <c r="P14" i="3"/>
  <c r="M14" i="3"/>
  <c r="S14" i="3" s="1"/>
  <c r="L14" i="3"/>
  <c r="R14" i="3" s="1"/>
  <c r="K14" i="3"/>
  <c r="Q14" i="3" s="1"/>
  <c r="P13" i="3"/>
  <c r="M13" i="3"/>
  <c r="S13" i="3" s="1"/>
  <c r="L13" i="3"/>
  <c r="R13" i="3" s="1"/>
  <c r="K13" i="3"/>
  <c r="Q13" i="3" s="1"/>
  <c r="P12" i="3"/>
  <c r="M12" i="3"/>
  <c r="S12" i="3" s="1"/>
  <c r="L12" i="3"/>
  <c r="R12" i="3" s="1"/>
  <c r="K12" i="3"/>
  <c r="Q12" i="3" s="1"/>
  <c r="S11" i="3"/>
  <c r="P11" i="3"/>
  <c r="M11" i="3"/>
  <c r="L11" i="3"/>
  <c r="R11" i="3" s="1"/>
  <c r="K11" i="3"/>
  <c r="Q11" i="3" s="1"/>
  <c r="P10" i="3"/>
  <c r="M10" i="3"/>
  <c r="S10" i="3" s="1"/>
  <c r="L10" i="3"/>
  <c r="R10" i="3" s="1"/>
  <c r="K10" i="3"/>
  <c r="Q10" i="3" s="1"/>
  <c r="R9" i="3"/>
  <c r="P9" i="3"/>
  <c r="M9" i="3"/>
  <c r="S9" i="3" s="1"/>
  <c r="L9" i="3"/>
  <c r="K9" i="3"/>
  <c r="Q9" i="3" s="1"/>
  <c r="S8" i="3"/>
  <c r="R8" i="3"/>
  <c r="P8" i="3"/>
  <c r="M8" i="3"/>
  <c r="L8" i="3"/>
  <c r="K8" i="3"/>
  <c r="Q8" i="3" s="1"/>
  <c r="P7" i="3"/>
  <c r="M7" i="3"/>
  <c r="S7" i="3" s="1"/>
  <c r="L7" i="3"/>
  <c r="R7" i="3" s="1"/>
  <c r="K7" i="3"/>
  <c r="Q7" i="3" s="1"/>
  <c r="P6" i="3"/>
  <c r="M6" i="3"/>
  <c r="S6" i="3" s="1"/>
  <c r="L6" i="3"/>
  <c r="R6" i="3" s="1"/>
  <c r="K6" i="3"/>
  <c r="Q6" i="3" s="1"/>
  <c r="Q5" i="3"/>
  <c r="P5" i="3"/>
  <c r="M5" i="3"/>
  <c r="S5" i="3" s="1"/>
  <c r="L5" i="3"/>
  <c r="R5" i="3" s="1"/>
  <c r="K5" i="3"/>
  <c r="Q4" i="3"/>
  <c r="P4" i="3"/>
  <c r="M4" i="3"/>
  <c r="S4" i="3" s="1"/>
  <c r="L4" i="3"/>
  <c r="R4" i="3" s="1"/>
  <c r="K4" i="3"/>
  <c r="P3" i="3"/>
  <c r="M3" i="3"/>
  <c r="S3" i="3" s="1"/>
  <c r="L3" i="3"/>
  <c r="R3" i="3" s="1"/>
  <c r="K3" i="3"/>
  <c r="Q3" i="3" s="1"/>
  <c r="Q2" i="3"/>
  <c r="P2" i="3"/>
  <c r="M2" i="3"/>
  <c r="S2" i="3" s="1"/>
  <c r="L2" i="3"/>
  <c r="R2" i="3" s="1"/>
  <c r="K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832D23-BA93-43A6-AF37-4CF3E23F7AC0}" keepAlive="1" name="Query - Crate BOMs" description="Connection to the 'Crate BOMs' query in the workbook." type="5" refreshedVersion="8" background="1" saveData="1">
    <dbPr connection="Provider=Microsoft.Mashup.OleDb.1;Data Source=$Workbook$;Location=&quot;Crate BOMs&quot;;Extended Properties=&quot;&quot;" command="SELECT * FROM [Crate BOMs]"/>
  </connection>
  <connection id="2" xr16:uid="{3A9924F0-4585-4345-AAAE-BBC706B53651}" keepAlive="1" name="Query - Crate Types" description="Connection to the 'Crate Types' query in the workbook." type="5" refreshedVersion="0" background="1">
    <dbPr connection="Provider=Microsoft.Mashup.OleDb.1;Data Source=$Workbook$;Location=&quot;Crate Types&quot;;Extended Properties=&quot;&quot;" command="SELECT * FROM [Crate Types]"/>
  </connection>
  <connection id="3" xr16:uid="{2ECF76B4-B667-4576-B223-57497DC27656}" keepAlive="1" name="Query - Crates(1)" description="Connection to the 'Crates' query in the workbook." type="5" refreshedVersion="8" background="1" saveData="1">
    <dbPr connection="Provider=Microsoft.Mashup.OleDb.1;Data Source=$Workbook$;Location=Crates;Extended Properties=&quot;&quot;" command="SELECT * FROM [Crates]"/>
  </connection>
  <connection id="4" xr16:uid="{8E3D3F5D-3A08-4107-A676-709A74A09D6D}" keepAlive="1" name="Query - Dates" description="Connection to the 'Dates' query in the workbook." type="5" refreshedVersion="0" background="1">
    <dbPr connection="Provider=Microsoft.Mashup.OleDb.1;Data Source=$Workbook$;Location=Dates;Extended Properties=&quot;&quot;" command="SELECT * FROM [Dates]"/>
  </connection>
  <connection id="5" xr16:uid="{2C2DB8FF-EF5E-4DB0-971E-385DF2D025A8}" keepAlive="1" name="Query - Interpane" description="Connection to the 'Interpane' query in the workbook." type="5" refreshedVersion="0" background="1">
    <dbPr connection="Provider=Microsoft.Mashup.OleDb.1;Data Source=$Workbook$;Location=Interpane;Extended Properties=&quot;&quot;" command="SELECT * FROM [Interpan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<sst xmlns="http://schemas.openxmlformats.org/spreadsheetml/2006/main" count="9669" uniqueCount="258">
  <si>
    <t>crate no.</t>
  </si>
  <si>
    <t>o-no ip</t>
  </si>
  <si>
    <t>pos</t>
  </si>
  <si>
    <t>glass code</t>
  </si>
  <si>
    <t>no</t>
  </si>
  <si>
    <t>height</t>
  </si>
  <si>
    <t>width</t>
  </si>
  <si>
    <t>height in.</t>
  </si>
  <si>
    <t>width in.</t>
  </si>
  <si>
    <t>weight (kg)</t>
  </si>
  <si>
    <t>qty</t>
  </si>
  <si>
    <t>crate typ</t>
  </si>
  <si>
    <t>crate dimensions</t>
  </si>
  <si>
    <t>Typ_2</t>
  </si>
  <si>
    <t>L 2920 W 390 H 2680</t>
  </si>
  <si>
    <t>Length 
in mm</t>
  </si>
  <si>
    <t>Width 
in mm</t>
  </si>
  <si>
    <t>Height 
in mm</t>
  </si>
  <si>
    <t>Tara weight 
in KG</t>
  </si>
  <si>
    <t>Crate #</t>
  </si>
  <si>
    <t>Shipping Style</t>
  </si>
  <si>
    <t>Open Top Crate</t>
  </si>
  <si>
    <t>Standard Wooden Crate</t>
  </si>
  <si>
    <t>Length 
in inches</t>
  </si>
  <si>
    <t>Width 
in inches</t>
  </si>
  <si>
    <t>Height 
in inches</t>
  </si>
  <si>
    <t>Maximum
Glass-Lites per crate</t>
  </si>
  <si>
    <t>Maximum
Glass weight
in KG</t>
  </si>
  <si>
    <t>Weight
Crate + Glass
in KG</t>
  </si>
  <si>
    <t>Weight
Crate + Glass
in LB</t>
  </si>
  <si>
    <t>Length 
in ft</t>
  </si>
  <si>
    <t>Width 
in ft</t>
  </si>
  <si>
    <t>Height 
in ft</t>
  </si>
  <si>
    <t>Maximum Glass weight in LB</t>
  </si>
  <si>
    <t>Crate Type</t>
  </si>
  <si>
    <t>Grand Total</t>
  </si>
  <si>
    <t>PIECE WEIGHT WITH CRATE</t>
  </si>
  <si>
    <t>glass weight (lb)</t>
  </si>
  <si>
    <t>Crate Weight (lb)</t>
  </si>
  <si>
    <t>GC</t>
  </si>
  <si>
    <t>.</t>
  </si>
  <si>
    <t>..</t>
  </si>
  <si>
    <t>Container Number</t>
  </si>
  <si>
    <t>Ship</t>
  </si>
  <si>
    <t>Port</t>
  </si>
  <si>
    <t>Aston</t>
  </si>
  <si>
    <t>PO Sublot-GL</t>
  </si>
  <si>
    <t>Glass Type</t>
  </si>
  <si>
    <t>PO Sublot</t>
  </si>
  <si>
    <t>1116GLA02-10-0011</t>
  </si>
  <si>
    <t xml:space="preserve">PO 40535 1116_Chop NPT Phase 2 Sublot 2.01 GLA02 </t>
  </si>
  <si>
    <t>Typ_7</t>
  </si>
  <si>
    <t>L 2760 W 480 H 2360</t>
  </si>
  <si>
    <t>1116GLB01-10-0001</t>
  </si>
  <si>
    <t xml:space="preserve">PO 40538 1116_Chop NPT Phase 2 Sublot 2.02 GLB01 </t>
  </si>
  <si>
    <t>Typ_8</t>
  </si>
  <si>
    <t>L 3160 W 390 H 2680</t>
  </si>
  <si>
    <t>1116GLZ01-10-0001</t>
  </si>
  <si>
    <t>PO 40536 1116_Chop NPT Phase 2 Sublot 2.05 &amp; 2.09 GLZ01</t>
  </si>
  <si>
    <t xml:space="preserve">PO 40538 1116_Chop NPT Phase 2 Sublot 2.02 GLZ01 </t>
  </si>
  <si>
    <t>1116GLA02-10-0009</t>
  </si>
  <si>
    <t>PO 40536 1116_Chop NPT Phase 2 Sublot 2.05 &amp; 2.09 GLA02</t>
  </si>
  <si>
    <t>1116GLA01-10-0008</t>
  </si>
  <si>
    <t>PO 40536 1116_Chop NPT Phase 2 Sublot 2.05 / 2.09 GLA01</t>
  </si>
  <si>
    <t>1116GLZ02-10-0004</t>
  </si>
  <si>
    <t>PO 40536 1116_Chop NPT Phase 2 Sublot 2.05 &amp; 2.09 GLZ02</t>
  </si>
  <si>
    <t xml:space="preserve">PO 40538 1116_Chop NPT Phase 2 Sublot 2.02 GLZ02 </t>
  </si>
  <si>
    <t>1116GLZ02-10-0012</t>
  </si>
  <si>
    <t>PO 40535 1116_Chop NPT Phase 2 Sublot 2.01 GLA02</t>
  </si>
  <si>
    <t>PO 40538 1116_Chop NPT Phase 2 Sublot 2.02 GLB01</t>
  </si>
  <si>
    <t>PO 40538 1116_Chop NPT Phase 2 Sublot 2.02 GLZ01</t>
  </si>
  <si>
    <t>PO 40536 1116_Chop NPT Phase 2 Sublot 2.05 &amp; 2.09 GLA01</t>
  </si>
  <si>
    <t>PO 40538 1116_Chop NPT Phase 2 Sublot 2.02 GLZ02</t>
  </si>
  <si>
    <t>1116GLA01-10-0003</t>
  </si>
  <si>
    <t xml:space="preserve">PO 40535 1116_Chop NPT Phase 2 Sublot 2.01 GLA01 </t>
  </si>
  <si>
    <t>1116GLA01-10-0005</t>
  </si>
  <si>
    <t>1116GLZ02-10-0016</t>
  </si>
  <si>
    <t xml:space="preserve">PO 40535 1116_Chop NPT Phase 2 Sublot 2.01 GLZ02 </t>
  </si>
  <si>
    <t>1116GLZ01-10-0004</t>
  </si>
  <si>
    <t xml:space="preserve">PO 40535 1116_Chop NPT Phase 2 Sublot 2.01 GLZ01 </t>
  </si>
  <si>
    <t>Typ_6</t>
  </si>
  <si>
    <t>L 3960 W 360 H 2680</t>
  </si>
  <si>
    <t>1116GLB01-10-0005</t>
  </si>
  <si>
    <t xml:space="preserve">PO 40535 1116_Chop NPT Phase 2 Sublot 2.01 GLB01 </t>
  </si>
  <si>
    <t>1116GLB01-10-0004</t>
  </si>
  <si>
    <t>1116GLT01-10-0010</t>
  </si>
  <si>
    <t xml:space="preserve">PO 40535 1116_Chop NPT Phase 2 Sublot 2.01 GLT01 </t>
  </si>
  <si>
    <t>1116GLT07-10-0008</t>
  </si>
  <si>
    <t>PO 40536 1116_Chop NPT Phase 2 Sublot 2.05 &amp; 2.09 GLT07</t>
  </si>
  <si>
    <t>Typ_9</t>
  </si>
  <si>
    <t>L 3910 W 760 H 1510</t>
  </si>
  <si>
    <t>1116GLA02-10-0008</t>
  </si>
  <si>
    <t>Typ_10</t>
  </si>
  <si>
    <t>L 3110 W 760 H 2110</t>
  </si>
  <si>
    <t>1116GLA07-10-0003</t>
  </si>
  <si>
    <t>PO 40536 1116_Chop NPT Phase 2 Sublot 2.05 &amp; 2.09 GLA07</t>
  </si>
  <si>
    <t>1116GLA07-10-0004</t>
  </si>
  <si>
    <t>1116GLZ02-10-0015</t>
  </si>
  <si>
    <t>1116GLZ02-10-0018</t>
  </si>
  <si>
    <t>1116GLT01-10-0011</t>
  </si>
  <si>
    <t>PO 40536 1116_Chop NPT Phase 2 Sublot 2.05 &amp; 2.09 GLT01</t>
  </si>
  <si>
    <t>Typ_4</t>
  </si>
  <si>
    <t>L 2770 W 760 H 1310</t>
  </si>
  <si>
    <t>1116GLA07-10-0005</t>
  </si>
  <si>
    <t>1116GLZ19-10-0001</t>
  </si>
  <si>
    <t>PO 40536 1116_Chop NPT Phase 2 Sublot 2.05 &amp; 2.09 GLZ19</t>
  </si>
  <si>
    <t>1116GLZ19-10-0002</t>
  </si>
  <si>
    <t>1116GLA01-10-0007</t>
  </si>
  <si>
    <t>Typ_11</t>
  </si>
  <si>
    <t>L 2730 W 760 H 2340</t>
  </si>
  <si>
    <t>1116GLZ01-10-0008</t>
  </si>
  <si>
    <t>1116GLA02-10-0002</t>
  </si>
  <si>
    <t>Typ_3</t>
  </si>
  <si>
    <t>L 2670 W 760 H 2230</t>
  </si>
  <si>
    <t>1116GLA02-10-0001</t>
  </si>
  <si>
    <t>Typ_5</t>
  </si>
  <si>
    <t>L 2040 W 760 H 1310</t>
  </si>
  <si>
    <t>PO 40535 1116_Chop NPT Phase 2 Sublot 2.01 GLA01</t>
  </si>
  <si>
    <t>PO 40535 1116_Chop NPT Phase 2 Sublot 2.01 GLZ02</t>
  </si>
  <si>
    <t>PO 40535 1116_Chop NPT Phase 2 Sublot 2.01 GLZ01</t>
  </si>
  <si>
    <t>PO 40535 1116_Chop NPT Phase 2 Sublot 2.01 GLB01</t>
  </si>
  <si>
    <t>PO 40535 1116_Chop NPT Phase 2 Sublot 2.01 GLT01</t>
  </si>
  <si>
    <t>1116GLZ01-10-0006</t>
  </si>
  <si>
    <t>1116GLA02-10-0006</t>
  </si>
  <si>
    <t>1116GLA02-10-0010</t>
  </si>
  <si>
    <t>1116GLT01-10-0001</t>
  </si>
  <si>
    <t xml:space="preserve">PO 40538 1116_Chop NPT Phase 2 Sublot 2.02 GLT01 </t>
  </si>
  <si>
    <t xml:space="preserve">PO 40540 1116_Chop NPT Phase 2 Sublot 2.03 GLT01 </t>
  </si>
  <si>
    <t>PO 40538 1116_Chop NPT Phase 2 Sublot 2.02 GLT01</t>
  </si>
  <si>
    <t>PO 40540 1116_Chop NPT Phase 2 Sublot 2.03 GLT01</t>
  </si>
  <si>
    <t>Open Top Crate Total</t>
  </si>
  <si>
    <t>PO</t>
  </si>
  <si>
    <t># POs in Crate</t>
  </si>
  <si>
    <t>Weight</t>
  </si>
  <si>
    <t>Crate Number</t>
  </si>
  <si>
    <t>Pieces</t>
  </si>
  <si>
    <t>Values</t>
  </si>
  <si>
    <t>Total Pieces</t>
  </si>
  <si>
    <t>Sublot</t>
  </si>
  <si>
    <t>Total Weight</t>
  </si>
  <si>
    <t>1116GLA01-10-0006</t>
  </si>
  <si>
    <t>Typ 2</t>
  </si>
  <si>
    <t>PO 40536 1116_Chop NPT Phase 2 Sublot 2.05 &amp; 2.09 GLB01</t>
  </si>
  <si>
    <t>1116GLB01-10-0006</t>
  </si>
  <si>
    <t>Typ 7</t>
  </si>
  <si>
    <t>Typ 8</t>
  </si>
  <si>
    <t xml:space="preserve">PO 40540 1116_Chop NPT Phase 2 Sublot 2.03 GLZ01 </t>
  </si>
  <si>
    <t>PO 40540 1116_Chop NPT Phase 2 Sublot 2.03 GLZ01</t>
  </si>
  <si>
    <t>1116GLA01-10-0001</t>
  </si>
  <si>
    <t xml:space="preserve">PO 40538 1116_Chop NPT Phase 2 Sublot 2.02 GLA01 </t>
  </si>
  <si>
    <t>PO 40538 1116_Chop NPT Phase 2 Sublot 2.02 GLA01</t>
  </si>
  <si>
    <t>UPDATED Sublot</t>
  </si>
  <si>
    <t>New Sublot</t>
  </si>
  <si>
    <t>2.03</t>
  </si>
  <si>
    <t>2.02</t>
  </si>
  <si>
    <t xml:space="preserve">        "300520164,2.03"</t>
  </si>
  <si>
    <t xml:space="preserve">        "300520896,2.02"</t>
  </si>
  <si>
    <t xml:space="preserve">        "300521625,2.05&amp;2.09"</t>
  </si>
  <si>
    <t xml:space="preserve">        "300521697,2.03"</t>
  </si>
  <si>
    <t xml:space="preserve">        "300521718,2.02"</t>
  </si>
  <si>
    <t xml:space="preserve">        "300521852,2.03"</t>
  </si>
  <si>
    <t xml:space="preserve">        "300521971,2.03"</t>
  </si>
  <si>
    <t xml:space="preserve">        "300522629,2.03"</t>
  </si>
  <si>
    <t xml:space="preserve">        "300520083,2.03"</t>
  </si>
  <si>
    <t>2.05&amp;2.09</t>
  </si>
  <si>
    <t>Single Column Sublot</t>
  </si>
  <si>
    <t>2.01</t>
  </si>
  <si>
    <t>Typ 3</t>
  </si>
  <si>
    <t>1116GLA02-10-0003</t>
  </si>
  <si>
    <t>1116GLA02-10-0004</t>
  </si>
  <si>
    <t>1116GLA02-10-0007</t>
  </si>
  <si>
    <t>1116GLZ02-10-0017</t>
  </si>
  <si>
    <t>1116GLA02-10-0005</t>
  </si>
  <si>
    <t>Typ 4</t>
  </si>
  <si>
    <t>1116GLA01-10-0004</t>
  </si>
  <si>
    <t>1116GLZ01-10-0005</t>
  </si>
  <si>
    <t xml:space="preserve">PO 40540 1116_Chop NPT Phase 2 Sublot 2.03 GLZ02 </t>
  </si>
  <si>
    <t>1116GLZ02-10-0008</t>
  </si>
  <si>
    <t xml:space="preserve">PO 40544 1116_Chop NPT Phase 2 Sublot 2.06 GLZ02 </t>
  </si>
  <si>
    <t>Typ_12</t>
  </si>
  <si>
    <t>L 2410 W 760 H 1310</t>
  </si>
  <si>
    <t>1098GLZ01-10-0006</t>
  </si>
  <si>
    <t xml:space="preserve">PO 41545 Project 1098 - 270 FNCR 25-112 </t>
  </si>
  <si>
    <t>Typ_6 (NYU Ambu.)</t>
  </si>
  <si>
    <t>L 5210 W 560 H 1870</t>
  </si>
  <si>
    <t>1116GLZ01-10-0007</t>
  </si>
  <si>
    <t>Typ_1 (IAH)</t>
  </si>
  <si>
    <t>L 4160 W 760 H 1910</t>
  </si>
  <si>
    <t>L 2670 W 760 H 2240</t>
  </si>
  <si>
    <t>1116GLA02-10-0012</t>
  </si>
  <si>
    <t xml:space="preserve">PO 40545 1116_Chop NPT Phase 2 Sublot 2.07 GLZ02 </t>
  </si>
  <si>
    <t>PO 40540 1116_Chop NPT Phase 2 Sublot 2.03 GLZ02</t>
  </si>
  <si>
    <t>PO 40544 1116_Chop NPT Phase 2 Sublot 2.06 GLZ02</t>
  </si>
  <si>
    <t>PO 41545 Project 1098 - 270 FNCR 25-112</t>
  </si>
  <si>
    <t>Typ_6_(NYU_Ambu.)</t>
  </si>
  <si>
    <t>Typ_1_(IAH)</t>
  </si>
  <si>
    <t>PO 40545 1116_Chop NPT Phase 2 Sublot 2.07 GLZ02</t>
  </si>
  <si>
    <t>(blank)</t>
  </si>
  <si>
    <t>2.06</t>
  </si>
  <si>
    <t>2.07</t>
  </si>
  <si>
    <t xml:space="preserve">        "300520037,2.05&amp;2.09"</t>
  </si>
  <si>
    <t xml:space="preserve">        "300522204,2.03"</t>
  </si>
  <si>
    <t>Column Labels</t>
  </si>
  <si>
    <t>Row Labels</t>
  </si>
  <si>
    <t>Sum of qty</t>
  </si>
  <si>
    <t>Count of BUILDING ADDRESS</t>
  </si>
  <si>
    <t>shipped?</t>
  </si>
  <si>
    <t>TRUE</t>
  </si>
  <si>
    <t>Unloaded?</t>
  </si>
  <si>
    <t>1239MGLZ04-10-0008</t>
  </si>
  <si>
    <t>PO 41399 - 1239_383 Madison - PMU Glass Order - GL Z04</t>
  </si>
  <si>
    <t>Typ 7(Madison)</t>
  </si>
  <si>
    <t>L 1810 W 560 H 1670</t>
  </si>
  <si>
    <t>Typ 6</t>
  </si>
  <si>
    <t xml:space="preserve">PO 40542 1116_Chop NPT Phase 2 Sublot 2.04 GLZ02 </t>
  </si>
  <si>
    <t xml:space="preserve">PO 40542 1116_Chop NPT Phase 2 Sublot 2.04 GLZ01 </t>
  </si>
  <si>
    <t xml:space="preserve">PO 40542 1116_Chop NPT Phase 2 Sublot 2.04 GLT01 </t>
  </si>
  <si>
    <t>1 x          JFK Typ2                              L: 3210 W: 760 H: 2210</t>
  </si>
  <si>
    <t>3 x          MD Anderson Typ2         L: 3410 W: 760 H: 2030</t>
  </si>
  <si>
    <t>3 x          MD Anderson Typ4         L: 3810 W: 760 H: 1410</t>
  </si>
  <si>
    <t>1 x          Sherwin Williams Typ3 L: 3210 W: 760 H: 1600</t>
  </si>
  <si>
    <t>Typ_7(Madison)</t>
  </si>
  <si>
    <t>PO 40542 1116_Chop NPT Phase 2 Sublot 2.04 GLZ02</t>
  </si>
  <si>
    <t>PO 40542 1116_Chop NPT Phase 2 Sublot 2.04 GLZ01</t>
  </si>
  <si>
    <t>PO 40542 1116_Chop NPT Phase 2 Sublot 2.04 GLT01</t>
  </si>
  <si>
    <t>2.04</t>
  </si>
  <si>
    <t>300521104,2.01</t>
  </si>
  <si>
    <t xml:space="preserve">        "300521810,2.04"</t>
  </si>
  <si>
    <t xml:space="preserve">        "300521872,2.04"</t>
  </si>
  <si>
    <t xml:space="preserve">        "300521971,2.04"</t>
  </si>
  <si>
    <t xml:space="preserve">        "300522188,2.04"</t>
  </si>
  <si>
    <t>1116GLT07-10-0001</t>
  </si>
  <si>
    <t xml:space="preserve">PO 40544 1116_Chop NPT Phase 2 Sublot 2.06 GLT07 </t>
  </si>
  <si>
    <t>Typ_13</t>
  </si>
  <si>
    <t>L 3110 W 760 H 1310</t>
  </si>
  <si>
    <t xml:space="preserve">PO 40545 1116_Chop NPT Phase 2 Sublot 2.07 GLT07 </t>
  </si>
  <si>
    <t>1116GLA07-10-0002</t>
  </si>
  <si>
    <t xml:space="preserve">PO 40544 1116_Chop NPT Phase 2 Sublot 2.06 GLA07 </t>
  </si>
  <si>
    <t xml:space="preserve">PO 40546 1116_Chop NPT Phase 2 Sublot 2.08 GLA07 </t>
  </si>
  <si>
    <t>Typ 13</t>
  </si>
  <si>
    <t>1116GLZ02-10-0014</t>
  </si>
  <si>
    <t xml:space="preserve">PO 40546 1116_Chop NPT Phase 2 Sublot 2.08 GLZ02 </t>
  </si>
  <si>
    <t>1116GLZ02-10-0013</t>
  </si>
  <si>
    <t>PO 40544 1116_Chop NPT Phase 2 Sublot 2.06 GLT07</t>
  </si>
  <si>
    <t>PO 40545 1116_Chop NPT Phase 2 Sublot 2.07 GLT07</t>
  </si>
  <si>
    <t>PO 40544 1116_Chop NPT Phase 2 Sublot 2.06 GLA07</t>
  </si>
  <si>
    <t>PO 40546 1116_Chop NPT Phase 2 Sublot 2.08 GLA07</t>
  </si>
  <si>
    <t>PO 40546 1116_Chop NPT Phase 2 Sublot 2.08 GLZ02</t>
  </si>
  <si>
    <t>300521115,2.07</t>
  </si>
  <si>
    <t xml:space="preserve">        "300521946,2.07"</t>
  </si>
  <si>
    <t xml:space="preserve">        "300522256,2.06"</t>
  </si>
  <si>
    <t xml:space="preserve">        "300524871,2.01"</t>
  </si>
  <si>
    <t>2.08</t>
  </si>
  <si>
    <t>300520037,2.05&amp;2.09</t>
  </si>
  <si>
    <t xml:space="preserve">        "300521104,2.01"</t>
  </si>
  <si>
    <t xml:space="preserve">        "300521115,2.07"</t>
  </si>
  <si>
    <t xml:space="preserve">        "300522188,2.03"</t>
  </si>
  <si>
    <t xml:space="preserve">        "300522204,2.02"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</si>
</sst>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Aptos Narrow"/>
      <family val="2"/>
      <scheme val="minor"/>
    </font>
    <font>
      <sz val="8"/>
      <name val="Aptos Narrow"/>
      <family val="2"/>
      <scheme val="minor"/>
    </font>
  </fonts>
  <fills count="14">
    <fill>
      <patternFill patternType="none"/>
    </fill>
    <fill>
      <patternFill patternType="gray125"/>
    </fill>
    <fill>
      <patternFill patternType="solid">
        <fgColor theme="8"/>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3" fontId="0" fillId="0" borderId="0" xfId="0" applyNumberFormat="1"/>
    <xf numFmtId="0" fontId="0" fillId="0" borderId="0" xfId="0" pivotButton="1"/>
    <xf numFmtId="0" fontId="0" fillId="0" borderId="0" xfId="0" applyAlignment="1">
      <alignment horizontal="left"/>
    </xf>
    <xf numFmtId="0" fontId="0" fillId="4" borderId="0" xfId="0" applyFill="1"/>
    <xf numFmtId="3" fontId="0" fillId="3" borderId="0" xfId="0" applyNumberFormat="1" applyFill="1"/>
    <xf numFmtId="0" fontId="0" fillId="5" borderId="0" xfId="0" applyFill="1"/>
    <xf numFmtId="3" fontId="0" fillId="5" borderId="0" xfId="0" applyNumberFormat="1" applyFill="1"/>
    <xf numFmtId="3" fontId="0" fillId="4" borderId="0" xfId="0" applyNumberFormat="1" applyFill="1"/>
    <xf numFmtId="4" fontId="0" fillId="4" borderId="0" xfId="0" applyNumberFormat="1" applyFill="1"/>
    <xf numFmtId="3" fontId="0" fillId="6" borderId="0" xfId="0" applyNumberFormat="1" applyFill="1"/>
    <xf numFmtId="0" fontId="0" fillId="7" borderId="0" xfId="0" applyFill="1"/>
    <xf numFmtId="0" fontId="0" fillId="8" borderId="0" xfId="0" applyFill="1"/>
    <xf numFmtId="164" fontId="0" fillId="0" borderId="0" xfId="0" applyNumberFormat="1"/>
    <xf numFmtId="14" fontId="0" fillId="0" borderId="0" xfId="0" applyNumberFormat="1"/>
    <xf numFmtId="0" fontId="0" fillId="0" borderId="0" xfId="0" applyAlignment="1">
      <alignment horizontal="left" indent="1"/>
    </xf>
    <xf numFmtId="0" fontId="0" fillId="0" borderId="0" xfId="0" applyAlignment="1">
      <alignment horizontal="left" indent="2"/>
    </xf>
    <xf numFmtId="3" fontId="0" fillId="9" borderId="0" xfId="0" applyNumberFormat="1" applyFill="1"/>
    <xf numFmtId="0" fontId="0" fillId="10" borderId="0" xfId="0" applyFill="1"/>
    <xf numFmtId="3" fontId="0" fillId="10" borderId="0" xfId="0" applyNumberFormat="1" applyFill="1"/>
    <xf numFmtId="0" fontId="0" fillId="11" borderId="0" xfId="0" applyFill="1"/>
    <xf numFmtId="0" fontId="0" fillId="3" borderId="0" xfId="0" applyFill="1"/>
    <xf numFmtId="0" fontId="0" fillId="9" borderId="0" xfId="0" applyFill="1"/>
    <xf numFmtId="0" fontId="0" fillId="9" borderId="0" xfId="0" quotePrefix="1" applyFill="1"/>
    <xf numFmtId="0" fontId="0" fillId="12" borderId="0" xfId="0" applyFill="1"/>
    <xf numFmtId="0" fontId="0" fillId="13" borderId="0" xfId="0" applyFill="1"/>
  </cellXfs>
  <cellStyles count="1">
    <cellStyle name="Normal" xfId="0" builtinId="0"/>
  </cellStyles>
  <dxfs count="116">
    <dxf>
      <numFmt numFmtId="3" formatCode="#,##0"/>
      <fill>
        <patternFill patternType="solid">
          <fgColor indexed="64"/>
          <bgColor theme="8"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fill>
        <patternFill patternType="solid">
          <fgColor indexed="64"/>
          <bgColor theme="8" tint="0.59999389629810485"/>
        </patternFill>
      </fill>
    </dxf>
    <dxf>
      <numFmt numFmtId="3" formatCode="#,##0"/>
    </dxf>
    <dxf>
      <numFmt numFmtId="3" formatCode="#,##0"/>
    </dxf>
    <dxf>
      <numFmt numFmtId="3" formatCode="#,##0"/>
    </dxf>
    <dxf>
      <numFmt numFmtId="3" formatCode="#,##0"/>
    </dxf>
    <dxf>
      <numFmt numFmtId="3" formatCode="#,##0"/>
    </dxf>
    <dxf>
      <numFmt numFmtId="19" formatCode="m/d/yyyy"/>
    </dxf>
    <dxf>
      <numFmt numFmtId="19" formatCode="m/d/yyyy"/>
    </dxf>
    <dxf>
      <numFmt numFmtId="19" formatCode="m/d/yyyy"/>
    </dxf>
    <dxf>
      <numFmt numFmtId="3" formatCode="#,##0"/>
    </dxf>
    <dxf>
      <fill>
        <patternFill patternType="solid">
          <fgColor indexed="64"/>
          <bgColor theme="9" tint="0.59999389629810485"/>
        </patternFill>
      </fill>
    </dxf>
    <dxf>
      <numFmt numFmtId="0" formatCode="General"/>
      <fill>
        <patternFill patternType="solid">
          <fgColor indexed="64"/>
          <bgColor theme="8" tint="0.59999389629810485"/>
        </patternFill>
      </fill>
    </dxf>
    <dxf>
      <fill>
        <patternFill patternType="solid">
          <bgColor theme="5" tint="0.59999389629810485"/>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none">
          <bgColor auto="1"/>
        </patternFill>
      </fill>
    </dxf>
    <dxf>
      <fill>
        <patternFill patternType="none">
          <bgColor auto="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8"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7" tint="0.59999389629810485"/>
        </patternFill>
      </fill>
    </dxf>
    <dxf>
      <fill>
        <patternFill patternType="solid">
          <bgColor rgb="FFFFFF00"/>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7"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8" tint="0.59999389629810485"/>
        </patternFill>
      </fill>
    </dxf>
    <dxf>
      <fill>
        <patternFill patternType="solid">
          <bgColor rgb="FFFFFF00"/>
        </patternFill>
      </fill>
    </dxf>
    <dxf>
      <fill>
        <patternFill patternType="solid">
          <bgColor theme="8" tint="0.59999389629810485"/>
        </patternFill>
      </fill>
    </dxf>
    <dxf>
      <fill>
        <patternFill>
          <bgColor theme="9" tint="0.59999389629810485"/>
        </patternFill>
      </fill>
    </dxf>
    <dxf>
      <fill>
        <patternFill>
          <bgColor theme="9"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6" tint="0.59999389629810485"/>
        </patternFill>
      </fill>
    </dxf>
    <dxf>
      <fill>
        <patternFill patternType="solid">
          <bgColor theme="8" tint="0.59999389629810485"/>
        </patternFill>
      </fill>
    </dxf>
    <dxf>
      <fill>
        <patternFill patternType="solid">
          <bgColor theme="8" tint="0.59999389629810485"/>
        </patternFill>
      </fill>
    </dxf>
    <dxf>
      <fill>
        <patternFill patternType="solid">
          <bgColor theme="8" tint="0.59999389629810485"/>
        </patternFill>
      </fill>
    </dxf>
    <dxf>
      <numFmt numFmtId="0" formatCode="General"/>
    </dxf>
    <dxf>
      <numFmt numFmtId="0" formatCode="General"/>
    </dxf>
    <dxf>
      <numFmt numFmtId="0" formatCode="General"/>
    </dxf>
    <dxf>
      <numFmt numFmtId="3" formatCode="#,##0"/>
      <fill>
        <patternFill patternType="solid">
          <fgColor indexed="64"/>
          <bgColor theme="8" tint="0.79998168889431442"/>
        </patternFill>
      </fill>
    </dxf>
    <dxf>
      <numFmt numFmtId="0" formatCode="General"/>
      <fill>
        <patternFill patternType="solid">
          <fgColor indexed="64"/>
          <bgColor theme="6" tint="0.79998168889431442"/>
        </patternFill>
      </fill>
    </dxf>
    <dxf>
      <numFmt numFmtId="164" formatCode="mm/dd/yy;@"/>
    </dxf>
    <dxf>
      <numFmt numFmtId="164" formatCode="mm/dd/yy;@"/>
    </dxf>
    <dxf>
      <numFmt numFmtId="164" formatCode="mm/dd/yy;@"/>
    </dxf>
    <dxf>
      <numFmt numFmtId="164" formatCode="mm/dd/yy;@"/>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4" formatCode="#,##0.0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numFmt numFmtId="3" formatCode="#,##0"/>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48</xdr:col>
      <xdr:colOff>285750</xdr:colOff>
      <xdr:row>0</xdr:row>
      <xdr:rowOff>180975</xdr:rowOff>
    </xdr:from>
    <xdr:to>
      <xdr:col>50</xdr:col>
      <xdr:colOff>476250</xdr:colOff>
      <xdr:row>14</xdr:row>
      <xdr:rowOff>180975</xdr:rowOff>
    </xdr:to>
    <mc:AlternateContent xmlns:mc="http://schemas.openxmlformats.org/markup-compatibility/2006" xmlns:a14="http://schemas.microsoft.com/office/drawing/2010/main">
      <mc:Choice Requires="a14">
        <xdr:graphicFrame macro="">
          <xdr:nvGraphicFramePr>
            <xdr:cNvPr id="2" name="Container Number">
              <a:extLst>
                <a:ext uri="{FF2B5EF4-FFF2-40B4-BE49-F238E27FC236}">
                  <a16:creationId xmlns:a16="http://schemas.microsoft.com/office/drawing/2014/main" id="{76A0BF25-6C95-AF4B-F5A5-43A88AF4CC9B}"/>
                </a:ext>
              </a:extLst>
            </xdr:cNvPr>
            <xdr:cNvGraphicFramePr/>
          </xdr:nvGraphicFramePr>
          <xdr:xfrm>
            <a:off x="0" y="0"/>
            <a:ext cx="0" cy="0"/>
          </xdr:xfrm>
          <a:graphic>
            <a:graphicData uri="http://schemas.microsoft.com/office/drawing/2010/slicer">
              <sle:slicer xmlns:sle="http://schemas.microsoft.com/office/drawing/2010/slicer" name="Container Number"/>
            </a:graphicData>
          </a:graphic>
        </xdr:graphicFrame>
      </mc:Choice>
      <mc:Fallback xmlns="">
        <xdr:sp macro="" textlink="">
          <xdr:nvSpPr>
            <xdr:cNvPr id="0" name=""/>
            <xdr:cNvSpPr>
              <a:spLocks noTextEdit="1"/>
            </xdr:cNvSpPr>
          </xdr:nvSpPr>
          <xdr:spPr>
            <a:xfrm>
              <a:off x="37471350" y="180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Takeoff%2025.04.07.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84.29303645833" createdVersion="8" refreshedVersion="8" minRefreshableVersion="3" recordCount="7330" xr:uid="{855BCB03-7844-449B-9936-A9AF5F344261}">
  <cacheSource type="worksheet">
    <worksheetSource name="Takeoff" r:id="rId2"/>
  </cacheSource>
  <cacheFields count="33">
    <cacheField name="Sublot" numFmtId="0">
      <sharedItems containsMixedTypes="1" containsNumber="1" minValue="1.01" maxValue="2.2999999999999998" count="41">
        <s v="Phase 4"/>
        <n v="2.2999999999999998"/>
        <n v="2.0099999999999998"/>
        <n v="2.0499999999999998"/>
        <n v="2.09"/>
        <n v="2.06"/>
        <n v="2.02"/>
        <n v="2.0699999999999998"/>
        <n v="2.0299999999999998"/>
        <n v="2.08"/>
        <n v="2.04"/>
        <n v="1.31"/>
        <n v="1.1399999999999999"/>
        <n v="1.01"/>
        <n v="1.3"/>
        <n v="1.1299999999999999"/>
        <n v="1.33"/>
        <n v="1.1499999999999999"/>
        <n v="1.4"/>
        <n v="1.41"/>
        <n v="1.02"/>
        <n v="1.1599999999999999"/>
        <n v="1.03"/>
        <n v="1.17"/>
        <n v="1.04"/>
        <n v="1.05"/>
        <n v="1.18"/>
        <n v="1.06"/>
        <n v="1.32"/>
        <n v="1.07"/>
        <n v="1.19"/>
        <n v="1.08"/>
        <n v="1.2"/>
        <n v="1.43"/>
        <n v="1.0900000000000001"/>
        <n v="1.21"/>
        <n v="1.1000000000000001"/>
        <n v="1.1100000000000001"/>
        <n v="1.22"/>
        <n v="1.1200000000000001"/>
        <s v="Phase 3"/>
      </sharedItems>
    </cacheField>
    <cacheField name="PHASE" numFmtId="0">
      <sharedItems containsSemiMixedTypes="0" containsString="0" containsNumber="1" containsInteger="1" minValue="1" maxValue="4"/>
    </cacheField>
    <cacheField name="LEVEL" numFmtId="0">
      <sharedItems containsMixedTypes="1" containsNumber="1" containsInteger="1" minValue="1" maxValue="29"/>
    </cacheField>
    <cacheField name="SEQ." numFmtId="0">
      <sharedItems containsSemiMixedTypes="0" containsString="0" containsNumber="1" containsInteger="1" minValue="1" maxValue="179"/>
    </cacheField>
    <cacheField name="BUILDING ADDRESS" numFmtId="0">
      <sharedItems/>
    </cacheField>
    <cacheField name="UA NUMBER" numFmtId="0">
      <sharedItems containsMixedTypes="1" containsNumber="1" containsInteger="1" minValue="0" maxValue="0"/>
    </cacheField>
    <cacheField name="WALL TYPE" numFmtId="0">
      <sharedItems/>
    </cacheField>
    <cacheField name="ELEVATION" numFmtId="0">
      <sharedItems/>
    </cacheField>
    <cacheField name="WIDTH (IN)" numFmtId="0">
      <sharedItems containsSemiMixedTypes="0" containsString="0" containsNumber="1" minValue="36" maxValue="176"/>
    </cacheField>
    <cacheField name="HEIGHT (IN)" numFmtId="0">
      <sharedItems containsSemiMixedTypes="0" containsString="0" containsNumber="1" minValue="52.374499999999998" maxValue="270"/>
    </cacheField>
    <cacheField name="WALL TYPE DESCRIPTION" numFmtId="0">
      <sharedItems/>
    </cacheField>
    <cacheField name="SHAPE" numFmtId="0">
      <sharedItems/>
    </cacheField>
    <cacheField name="INFILL" numFmtId="0">
      <sharedItems/>
    </cacheField>
    <cacheField name="GLASS LOCATION" numFmtId="0">
      <sharedItems containsBlank="1"/>
    </cacheField>
    <cacheField name="LEFT OFFSET" numFmtId="0">
      <sharedItems containsString="0" containsBlank="1" containsNumber="1" minValue="0.63029999999999997" maxValue="97.473299999999995"/>
    </cacheField>
    <cacheField name="RIGHT OFFSET" numFmtId="0">
      <sharedItems containsString="0" containsBlank="1" containsNumber="1" minValue="0.625" maxValue="93.5"/>
    </cacheField>
    <cacheField name="BOTTOM OFFEST" numFmtId="0">
      <sharedItems containsString="0" containsBlank="1" containsNumber="1" minValue="-1" maxValue="4.25"/>
    </cacheField>
    <cacheField name="TOP OFFEST" numFmtId="0">
      <sharedItems containsString="0" containsBlank="1" containsNumber="1" minValue="-1" maxValue="3.6875"/>
    </cacheField>
    <cacheField name="WP Offset" numFmtId="0">
      <sharedItems containsString="0" containsBlank="1" containsNumber="1" minValue="0" maxValue="252.18299999999999"/>
    </cacheField>
    <cacheField name="FRIT TYPE" numFmtId="0">
      <sharedItems containsBlank="1" containsMixedTypes="1" containsNumber="1" minValue="1" maxValue="3.3"/>
    </cacheField>
    <cacheField name="GLASS TYPE " numFmtId="0">
      <sharedItems containsBlank="1"/>
    </cacheField>
    <cacheField name="GL SHAPE" numFmtId="0">
      <sharedItems containsSemiMixedTypes="0" containsString="0" containsNumber="1" containsInteger="1" minValue="10" maxValue="42"/>
    </cacheField>
    <cacheField name="GLASS PART NUMBERS" numFmtId="0">
      <sharedItems containsBlank="1"/>
    </cacheField>
    <cacheField name="GLASS WIDTH (IN)" numFmtId="164">
      <sharedItems containsString="0" containsBlank="1" containsNumber="1" minValue="10.625" maxValue="174.25"/>
    </cacheField>
    <cacheField name="CURVED GLASS WIDTH (IN)" numFmtId="0">
      <sharedItems containsString="0" containsBlank="1" containsNumber="1" minValue="19.362399999999994" maxValue="121.6101"/>
    </cacheField>
    <cacheField name="Radius" numFmtId="164">
      <sharedItems containsString="0" containsBlank="1" containsNumber="1" minValue="48" maxValue="325"/>
    </cacheField>
    <cacheField name="GLASS HEIGHT (IN)" numFmtId="164">
      <sharedItems containsString="0" containsBlank="1" containsNumber="1" minValue="10.942000000000007" maxValue="272"/>
    </cacheField>
    <cacheField name="GLASS AREA" numFmtId="2">
      <sharedItems containsSemiMixedTypes="0" containsString="0" containsNumber="1" minValue="0" maxValue="186.31532118055554"/>
    </cacheField>
    <cacheField name="GLASS WEIGHT (LBS)" numFmtId="0">
      <sharedItems containsSemiMixedTypes="0" containsString="0" containsNumber="1" minValue="0" maxValue="2235.7838541666665"/>
    </cacheField>
    <cacheField name="ENGINEERING STATUS" numFmtId="0">
      <sharedItems/>
    </cacheField>
    <cacheField name="MATCHES MODEL" numFmtId="0">
      <sharedItems/>
    </cacheField>
    <cacheField name="MODELED PART NUMBER" numFmtId="0">
      <sharedItems containsBlank="1" count="222">
        <m/>
        <s v="1116GLA01-10-0011"/>
        <s v="1116GLA04-30-0002"/>
        <s v="1116GLA05-30-0002"/>
        <s v="1116GLA01-10-0003"/>
        <s v="1116GLA02-10-0012"/>
        <s v="1116GLA13-10-0002"/>
        <s v="1116GLA14-10-0001"/>
        <s v="1116GLT15-40-0007"/>
        <s v="1116GLT15-42-0002"/>
        <s v="1116GLT15-40-0006"/>
        <s v="1116GLT15-42-0001"/>
        <s v="1116GLA04-30-0003"/>
        <s v="1116GLA05-30-0003"/>
        <s v="1116GLB01-10-0004"/>
        <s v="1116GLA02-10-0011"/>
        <s v="1116GLA07-10-0003"/>
        <s v="1116GLA02-10-0005"/>
        <s v="1116GLA02-10-0001"/>
        <s v="1116GLB01-10-0005"/>
        <s v="1116GLA02-10-0002"/>
        <s v="1116GLA01-10-0005"/>
        <s v="1116GLA07-10-0004"/>
        <s v="1116GLA01-10-0008"/>
        <s v="1116GLA07-10-0005"/>
        <s v="1116GLB01-10-0006"/>
        <s v="1116GLA01-10-0006"/>
        <s v="1116GLA02-10-0003"/>
        <s v="1116GLA01-10-0007"/>
        <s v="1116GLA02-10-0004"/>
        <s v="1116GLA13-10-0001"/>
        <s v="1116GLT15-40-0005"/>
        <s v="1116GLT15-40-0004"/>
        <s v="1116GLT15-40-0003"/>
        <s v="1116GLT15-40-0002"/>
        <s v="1116GLT15-40-0001"/>
        <s v="1116GLZ04-30-0004"/>
        <s v="1116GLZ05-30-0005"/>
        <s v="1116GLT01-10-0010"/>
        <s v="1116GLZ02-10-0016"/>
        <s v="1116GLT07-10-0008"/>
        <s v="1116GLZ02-10-0015"/>
        <s v="1116GLZ01-10-0004"/>
        <s v="1116GLZ01-10-0006"/>
        <s v="1116GLA02-10-0006"/>
        <s v="1116GLA02-10-0010"/>
        <s v="1116GLZ01-10-0007"/>
        <s v="1116GLA02-10-0007"/>
        <s v="1116GLZ02-10-0018"/>
        <s v="1116GLA02-10-0009"/>
        <s v="1116GLA02-10-0008"/>
        <s v="1116GLA05-30-0001"/>
        <s v="1116GLZ19-10-0001"/>
        <s v="1116GLZ19-10-0002"/>
        <s v="1116GLA04-30-0004"/>
        <s v="1116GLB05-30-0001"/>
        <s v="1116GLA07-10-0002"/>
        <s v="1116GLZ02-10-0008"/>
        <s v="1116GLA01-10-0001"/>
        <s v="1116GLZ02-10-0004"/>
        <s v="1116GLB01-10-0001"/>
        <s v="1116GLA01-10-0009"/>
        <s v="1116GLZ27-10-0001"/>
        <s v="1116GLZ27-10-0002"/>
        <s v="1116GLA01-10-0004"/>
        <s v="1116GLZ02-10-0017"/>
        <s v="1116GLZ04-30-0005"/>
        <s v="1116GLZ05-30-0006"/>
        <s v="1116GLZ01-10-0001"/>
        <s v="1116GLT07-10-0001"/>
        <s v="1116GLT01-10-0001"/>
        <s v="1116GLZ04-30-0001"/>
        <s v="1116GLA04-30-0005"/>
        <s v="1116GLZ01-10-0005"/>
        <s v="1116GLZ01-10-0008"/>
        <s v="1116GLT01-10-0011"/>
        <s v="1116GLZ02-10-0012"/>
        <s v="1116GLZ02-10-0013"/>
        <s v="1116GLZ02-10-0014"/>
        <s v="1116GLC05-30-0001"/>
        <s v="1116GLZ05-30-0007"/>
        <s v="1116GLZ06-10-0001"/>
        <s v="1116GLA04-30-0001"/>
        <s v="1116GLZ05-30-0001"/>
        <s v="1116GLA07-10-0001"/>
        <s v="1116GLZ02-10-0009"/>
        <s v="1116GLB06-10-0001"/>
        <s v="1116GLB01-10-0002"/>
        <s v="1116GLZ02-10-0005"/>
        <s v="1116GLB06-10-0002"/>
        <s v="1116GLB01-10-0003"/>
        <s v="1116GLZ02-10-0006"/>
        <s v="1116GLT09-30-0001"/>
        <s v="1116GLD05-30-0001"/>
        <s v="1116GLZ27-10-0003"/>
        <s v="1116GLA01-10-0010"/>
        <s v="1116GLA01-10-0002"/>
        <s v="1116GLT04-30-0001"/>
        <s v="1116GLT07-10-0002"/>
        <s v="1116GLT04-30-0002"/>
        <s v="1116GLT07-10-0003"/>
        <s v="1116GLT01-10-0002"/>
        <s v="1116GLT01-10-0003"/>
        <s v="1116GLT09-30-0002"/>
        <s v="1116GLT01-10-0004"/>
        <s v="1116GLB04-30-0001"/>
        <s v="1116GLB05-30-0002"/>
        <s v="1116GLZ25-10-0001"/>
        <s v="1116GLZ02-10-0010"/>
        <s v="1116GLZ02-10-0001"/>
        <s v="1116GLB04-30-0002"/>
        <s v="1116GLZ05-30-0002"/>
        <s v="1116GLZ25-10-0002"/>
        <s v="1116GLZ02-10-0011"/>
        <s v="1116GLZ02-10-0002"/>
        <s v="1116GLZ03-10-0001"/>
        <s v="1116GLZ02-10-0003"/>
        <s v="1116GLZ03-10-0002"/>
        <s v="1116GLZ02-10-0007"/>
        <s v="1116GLZ26-30-0001"/>
        <s v="1116GLD05-30-0002"/>
        <s v="1116GLZ03-10-0003"/>
        <s v="1116GLT04-30-0003"/>
        <s v="1116GLT07-10-0004"/>
        <s v="1116GLT04-30-0004"/>
        <s v="1116GLB05-30-0003"/>
        <s v="1116GLT07-10-0005"/>
        <s v="1116GLT01-10-0005"/>
        <s v="1116GLT09-30-0003"/>
        <s v="1116GLT01-10-0006"/>
        <s v="1116GLZ04-30-0002"/>
        <s v="1116GLZ01-10-0002"/>
        <s v="1116GLZ06-10-0002"/>
        <s v="1116GLZ04-30-0003"/>
        <s v="1116GLT01-10-0007"/>
        <s v="1116GLZ06-10-0003"/>
        <s v="1116GLZ01-10-0003"/>
        <s v="1116GLT04-30-0005"/>
        <s v="1116GLT07-10-0006"/>
        <s v="1116GLT04-30-0006"/>
        <s v="1116GLT07-10-0007"/>
        <s v="1116GLT01-10-0008"/>
        <s v="1116GLT09-30-0004"/>
        <s v="1116GLT01-10-0009"/>
        <s v="1116GLB04-30-0003"/>
        <s v="1116GLZ25-10-0003"/>
        <s v="1116GLB04-30-0004"/>
        <s v="1116GLZ25-10-0004"/>
        <s v="1116GLZ03-10-0004"/>
        <s v="1116GLZ26-30-0002"/>
        <s v="1116GLZ03-10-0005"/>
        <s v="1116GLB05-30-0005"/>
        <s v="1116GLZ02-10-0026"/>
        <s v="1116GLZ02-10-0027"/>
        <s v="1116GLB05-30-0006"/>
        <s v="1116GLZ02-10-0028"/>
        <s v="1116GLZ02-10-0030"/>
        <s v="1116GLZ02-10-0031"/>
        <s v="1116GLD05-30-0004"/>
        <s v="1116GLB05-30-0007"/>
        <s v="1116GLD05-30-0003"/>
        <s v="1116GLZ02-10-0025"/>
        <s v="1116GLZ02-10-0024"/>
        <s v="1116GLB04-30-0005"/>
        <s v="1116GLZ03-10-0006"/>
        <s v="1116GLT07-10-0009"/>
        <s v="1116GLZ02-10-0019"/>
        <s v="1116GLZ02-10-0020"/>
        <s v="1116GLZ05-30-0008"/>
        <s v="1116GLA07-10-0006"/>
        <s v="1116GLB01-10-0007"/>
        <s v="1116GLB01-10-0010"/>
        <s v="1116GLA04-30-0006"/>
        <s v="1116GLZ05-30-0009"/>
        <s v="1116GLB01-10-0008"/>
        <s v="1116GLZ02-10-0022"/>
        <s v="1116GLA04-30-0007"/>
        <s v="1116GLZ05-30-0010"/>
        <s v="1116GLA07-10-0007"/>
        <s v="1116GLB01-10-0009"/>
        <s v="1116GLA07-10-0008"/>
        <s v="1116GLZ02-10-0029"/>
        <s v="1116GLA04-30-0008"/>
        <s v="1116GLB04-30-0006"/>
        <s v="1116GLT04-30-0007"/>
        <s v="1116GLB04-30-0007"/>
        <s v="1116GLT07-10-0012"/>
        <s v="1116GLT01-10-0018"/>
        <s v="1116GLB04-30-0008"/>
        <s v="1116GLZ03-10-0008"/>
        <s v="1116GLT04-30-0008"/>
        <s v="1116GLB04-30-0009"/>
        <s v="1116GLT04-30-0009"/>
        <s v="1116GLB04-30-0010"/>
        <s v="1116GLT01-10-0012"/>
        <s v="1116GLZ03-10-0007"/>
        <s v="1116GLT04-30-0010"/>
        <s v="1116GLB04-30-0011"/>
        <s v="1116GLT07-10-0010"/>
        <s v="1116GLT01-10-0013"/>
        <s v="1116GLT07-10-0011"/>
        <s v="1116GLZ02-10-0032"/>
        <s v="1116GLT04-30-0011"/>
        <s v="1116GLB04-30-0012"/>
        <s v="1116GLB04-30-0013"/>
        <s v="1116GLD05-30-0005"/>
        <s v="1116GLT01-10-0014"/>
        <s v="1116GLZ02-10-0033"/>
        <s v="1116GLA19-10-0003"/>
        <s v="1116GLT01-10-0015"/>
        <s v="1116GLT04-30-0012"/>
        <s v="1116GLZ05-30-0011"/>
        <s v="1116GLT01-10-0016"/>
        <s v="1116GLZ02-10-0023"/>
        <s v="1116GLT01-10-0017"/>
        <s v="1116GLZ22-30-0001"/>
        <s v="1116GLZ05-30-0012"/>
        <s v="1116GLT07-10-0013"/>
        <s v="1116GLA19-10-0002"/>
        <s v="1116GLZ02-10-0034"/>
        <s v="1116GLA19-10-0001"/>
        <s v="1116GLZ02-10-0035"/>
      </sharedItems>
    </cacheField>
    <cacheField name="shipped?" numFmtId="0">
      <sharedItems count="2">
        <b v="0"/>
        <b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mpei, Carly" refreshedDate="45790.302343634263" createdVersion="8" refreshedVersion="8" minRefreshableVersion="3" recordCount="1022" xr:uid="{144344A2-970E-40EC-A108-9B75773A3809}">
  <cacheSource type="worksheet">
    <worksheetSource name="Crate_BOMs"/>
  </cacheSource>
  <cacheFields count="33">
    <cacheField name="Container Number" numFmtId="0">
      <sharedItems containsSemiMixedTypes="0" containsString="0" containsNumber="1" containsInteger="1" minValue="2" maxValue="17" count="15">
        <n v="2"/>
        <n v="3"/>
        <n v="4"/>
        <n v="5"/>
        <n v="6"/>
        <n v="7"/>
        <n v="8"/>
        <n v="11"/>
        <n v="9"/>
        <n v="10"/>
        <n v="12"/>
        <n v="13"/>
        <n v="14"/>
        <n v="17"/>
        <n v="16"/>
      </sharedItems>
    </cacheField>
    <cacheField name="crate no." numFmtId="0">
      <sharedItems containsSemiMixedTypes="0" containsString="0" containsNumber="1" containsInteger="1" minValue="300520037" maxValue="300524964" count="129">
        <n v="300521921"/>
        <n v="300521995"/>
        <n v="300521125"/>
        <n v="300521917"/>
        <n v="300521906"/>
        <n v="300521918"/>
        <n v="300522029"/>
        <n v="300521821"/>
        <n v="300520170"/>
        <n v="300521372"/>
        <n v="300522568"/>
        <n v="300521804"/>
        <n v="300520896"/>
        <n v="300521576"/>
        <n v="300520083"/>
        <n v="300522302"/>
        <n v="300521187"/>
        <n v="300520183"/>
        <n v="300520830"/>
        <n v="300521119"/>
        <n v="300521167"/>
        <n v="300520594"/>
        <n v="300520446"/>
        <n v="300521524"/>
        <n v="300521719"/>
        <n v="300520388"/>
        <n v="300520912"/>
        <n v="300522060"/>
        <n v="300522629"/>
        <n v="300521625"/>
        <n v="300520164"/>
        <n v="300520917"/>
        <n v="300524179"/>
        <n v="300520681"/>
        <n v="300522149"/>
        <n v="300521718"/>
        <n v="300521697"/>
        <n v="300521852"/>
        <n v="300521366"/>
        <n v="300521373"/>
        <n v="300521620"/>
        <n v="300521808"/>
        <n v="300520984"/>
        <n v="300522034"/>
        <n v="300521971"/>
        <n v="300522174"/>
        <n v="300522203"/>
        <n v="300522228"/>
        <n v="300522505"/>
        <n v="300522778"/>
        <n v="300521290"/>
        <n v="300522621"/>
        <n v="300522348"/>
        <n v="300521604"/>
        <n v="300521421"/>
        <n v="300521960"/>
        <n v="300524964"/>
        <n v="300520184"/>
        <n v="300520037"/>
        <n v="300521805"/>
        <n v="300522204"/>
        <n v="300520391"/>
        <n v="300521104"/>
        <n v="300523923"/>
        <n v="300520672"/>
        <n v="300521265"/>
        <n v="300522071"/>
        <n v="300522181"/>
        <n v="300521763"/>
        <n v="300524871"/>
        <n v="300521773"/>
        <n v="300521363"/>
        <n v="300521630"/>
        <n v="300521872"/>
        <n v="300521810"/>
        <n v="300522188"/>
        <n v="300522130"/>
        <n v="300522121"/>
        <n v="300521295"/>
        <n v="300522559"/>
        <n v="300522662"/>
        <n v="300524544"/>
        <n v="300523363"/>
        <n v="300521712"/>
        <n v="300521966"/>
        <n v="300522200"/>
        <n v="300521895"/>
        <n v="300522232"/>
        <n v="300522509"/>
        <n v="300522213"/>
        <n v="300522058"/>
        <n v="300522132"/>
        <n v="300522452"/>
        <n v="300522458"/>
        <n v="300522311"/>
        <n v="300522576"/>
        <n v="300522055"/>
        <n v="300522077"/>
        <n v="300522081"/>
        <n v="300522300"/>
        <n v="300521695"/>
        <n v="300522745"/>
        <n v="300520944"/>
        <n v="300521792"/>
        <n v="300522287"/>
        <n v="300522829"/>
        <n v="300524934"/>
        <n v="300524945"/>
        <n v="300520199"/>
        <n v="300522690"/>
        <n v="300521115"/>
        <n v="300521776"/>
        <n v="300522256"/>
        <n v="300522840"/>
        <n v="300521343"/>
        <n v="300522114"/>
        <n v="300522345"/>
        <n v="300524947"/>
        <n v="300521958"/>
        <n v="300521946"/>
        <n v="300522069"/>
        <n v="300520666"/>
        <n v="300522589"/>
        <n v="300520155"/>
        <n v="300521054"/>
        <n v="300522210"/>
        <n v="300522217"/>
        <n v="300522634"/>
        <n v="300522072"/>
      </sharedItems>
    </cacheField>
    <cacheField name="o-no ip" numFmtId="0">
      <sharedItems containsSemiMixedTypes="0" containsString="0" containsNumber="1" containsInteger="1" minValue="2394164" maxValue="2398362"/>
    </cacheField>
    <cacheField name="pos" numFmtId="0">
      <sharedItems containsSemiMixedTypes="0" containsString="0" containsNumber="1" containsInteger="1" minValue="1" maxValue="11"/>
    </cacheField>
    <cacheField name="glass code" numFmtId="0">
      <sharedItems count="51">
        <s v="1116GLA01-10-0003"/>
        <s v="1116GLA01-10-0005"/>
        <s v="1116GLZ02-10-0016"/>
        <s v="1116GLZ01-10-0004"/>
        <s v="1116GLB01-10-0005"/>
        <s v="1116GLB01-10-0004"/>
        <s v="1116GLT01-10-0010"/>
        <s v="1116GLA02-10-0011"/>
        <s v="1116GLB01-10-0001"/>
        <s v="1116GLZ01-10-0001"/>
        <s v="1116GLA02-10-0009"/>
        <s v="1116GLA01-10-0008"/>
        <s v="1116GLZ02-10-0004"/>
        <s v="1116GLZ02-10-0012"/>
        <s v="1116GLT07-10-0008"/>
        <s v="1116GLA02-10-0008"/>
        <s v="1116GLA07-10-0003"/>
        <s v="1116GLA07-10-0004"/>
        <s v="1116GLZ02-10-0015"/>
        <s v="1116GLZ02-10-0018"/>
        <s v="1116GLT01-10-0011"/>
        <s v="1116GLA07-10-0005"/>
        <s v="1116GLZ19-10-0001"/>
        <s v="1116GLZ19-10-0002"/>
        <s v="1116GLA01-10-0007"/>
        <s v="1116GLZ01-10-0008"/>
        <s v="1116GLA02-10-0002"/>
        <s v="1116GLA02-10-0001"/>
        <s v="1116GLZ01-10-0006"/>
        <s v="1116GLA02-10-0006"/>
        <s v="1116GLA02-10-0010"/>
        <s v="1116GLT01-10-0001"/>
        <s v="1116GLA01-10-0006"/>
        <s v="1116GLB01-10-0006"/>
        <s v="1116GLA01-10-0001"/>
        <s v="1116GLA02-10-0003"/>
        <s v="1116GLA02-10-0004"/>
        <s v="1116GLA02-10-0007"/>
        <s v="1116GLZ02-10-0017"/>
        <s v="1116GLA02-10-0005"/>
        <s v="1116GLA01-10-0004"/>
        <s v="1116GLZ01-10-0005"/>
        <s v="1116GLZ02-10-0008"/>
        <s v="1098GLZ01-10-0006"/>
        <s v="1116GLZ01-10-0007"/>
        <s v="1116GLA02-10-0012"/>
        <s v="1239MGLZ04-10-0008"/>
        <s v="1116GLT07-10-0001"/>
        <s v="1116GLA07-10-0002"/>
        <s v="1116GLZ02-10-0014"/>
        <s v="1116GLZ02-10-0013"/>
      </sharedItems>
    </cacheField>
    <cacheField name="no" numFmtId="0">
      <sharedItems/>
    </cacheField>
    <cacheField name="height" numFmtId="0">
      <sharedItems containsSemiMixedTypes="0" containsString="0" containsNumber="1" containsInteger="1" minValue="860" maxValue="4661"/>
    </cacheField>
    <cacheField name="width" numFmtId="0">
      <sharedItems containsSemiMixedTypes="0" containsString="0" containsNumber="1" containsInteger="1" minValue="870" maxValue="2496"/>
    </cacheField>
    <cacheField name="height in." numFmtId="0">
      <sharedItems containsSemiMixedTypes="0" containsString="0" containsNumber="1" containsInteger="1" minValue="34" maxValue="184"/>
    </cacheField>
    <cacheField name="width in." numFmtId="0">
      <sharedItems containsSemiMixedTypes="0" containsString="0" containsNumber="1" containsInteger="1" minValue="34" maxValue="98"/>
    </cacheField>
    <cacheField name="weight (kg)" numFmtId="0">
      <sharedItems containsSemiMixedTypes="0" containsString="0" containsNumber="1" containsInteger="1" minValue="52" maxValue="514"/>
    </cacheField>
    <cacheField name="qty" numFmtId="0">
      <sharedItems containsSemiMixedTypes="0" containsString="0" containsNumber="1" containsInteger="1" minValue="1" maxValue="1"/>
    </cacheField>
    <cacheField name="crate typ" numFmtId="0">
      <sharedItems count="15">
        <s v="Typ_2"/>
        <s v="Typ_6"/>
        <s v="Typ_7"/>
        <s v="Typ_8"/>
        <s v="Typ_9"/>
        <s v="Typ_10"/>
        <s v="Typ_4"/>
        <s v="Typ_11"/>
        <s v="Typ_3"/>
        <s v="Typ_5"/>
        <s v="Typ_12"/>
        <s v="Typ_6_(NYU_Ambu.)"/>
        <s v="Typ_1_(IAH)"/>
        <s v="Typ_7(Madison)"/>
        <s v="Typ_13"/>
      </sharedItems>
    </cacheField>
    <cacheField name="crate dimensions" numFmtId="0">
      <sharedItems/>
    </cacheField>
    <cacheField name="glass weight (lb)" numFmtId="3">
      <sharedItems containsSemiMixedTypes="0" containsString="0" containsNumber="1" minValue="114.64037623999999" maxValue="1133.1760266799999"/>
    </cacheField>
    <cacheField name="Ship" numFmtId="14">
      <sharedItems containsNonDate="0" containsDate="1" containsString="0" containsBlank="1" minDate="2025-03-20T00:00:00" maxDate="2025-05-06T00:00:00"/>
    </cacheField>
    <cacheField name="Port" numFmtId="14">
      <sharedItems containsNonDate="0" containsDate="1" containsString="0" containsBlank="1" minDate="2025-04-10T00:00:00" maxDate="2025-05-21T00:00:00"/>
    </cacheField>
    <cacheField name="Aston" numFmtId="14">
      <sharedItems containsNonDate="0" containsDate="1" containsString="0" containsBlank="1" minDate="2025-04-17T00:00:00" maxDate="2025-05-28T00:00:00" count="8">
        <d v="2025-04-17T00:00:00"/>
        <d v="2025-04-30T00:00:00"/>
        <d v="2025-04-22T00:00:00"/>
        <d v="2025-05-07T00:00:00"/>
        <d v="2025-05-13T00:00:00"/>
        <d v="2025-05-27T00:00:00"/>
        <m/>
        <d v="2025-04-27T00:00:00" u="1"/>
      </sharedItems>
    </cacheField>
    <cacheField name="Shipping Style" numFmtId="0">
      <sharedItems containsBlank="1" count="3">
        <s v="Open Top Crate"/>
        <s v="Standard Wooden Crate"/>
        <m/>
      </sharedItems>
    </cacheField>
    <cacheField name="Maximum_x000a_Glass-Lites per crate" numFmtId="0">
      <sharedItems containsString="0" containsBlank="1" containsNumber="1" containsInteger="1" minValue="4" maxValue="13"/>
    </cacheField>
    <cacheField name="Crate Weight (lb)" numFmtId="3">
      <sharedItems containsString="0" containsBlank="1" containsNumber="1" minValue="242.50848819999999" maxValue="582.02037167999993"/>
    </cacheField>
    <cacheField name="Weight_x000a_Crate + Glass_x000a_in LB" numFmtId="3">
      <sharedItems containsString="0" containsBlank="1" containsNumber="1" minValue="6613.8678599999994" maxValue="6613.8678599999994"/>
    </cacheField>
    <cacheField name="Length _x000a_in ft" numFmtId="3">
      <sharedItems containsString="0" containsBlank="1" containsNumber="1" minValue="6.673228560000001" maxValue="12.992126400000002"/>
    </cacheField>
    <cacheField name="Width _x000a_in ft" numFmtId="3">
      <sharedItems containsString="0" containsBlank="1" containsNumber="1" minValue="1.09580056" maxValue="2.4934384000000001"/>
    </cacheField>
    <cacheField name="Height _x000a_in ft" numFmtId="3">
      <sharedItems containsString="0" containsBlank="1" containsNumber="1" minValue="4.2782153599999999" maxValue="8.7926511999999999"/>
    </cacheField>
    <cacheField name="PIECE WEIGHT WITH CRATE" numFmtId="3">
      <sharedItems containsSemiMixedTypes="0" containsString="0" containsNumber="1" minValue="166.57148684444445" maxValue="1715.1963983599999"/>
    </cacheField>
    <cacheField name="PO Sublot-GL" numFmtId="3">
      <sharedItems/>
    </cacheField>
    <cacheField name="Glass Type" numFmtId="3">
      <sharedItems/>
    </cacheField>
    <cacheField name="PO Sublot" numFmtId="3">
      <sharedItems count="14">
        <s v="2.01"/>
        <s v="2.02"/>
        <s v="2.05&amp;2.09"/>
        <s v="2.03"/>
        <s v="2.06"/>
        <s v=""/>
        <s v="2.07"/>
        <s v="2.04"/>
        <s v="2.08"/>
        <s v="sOrder-GL" u="1"/>
        <s v="2.01 " u="1"/>
        <s v="2.02 " u="1"/>
        <s v="2.05 &amp; 2.09 " u="1"/>
        <s v="2.03 " u="1"/>
      </sharedItems>
    </cacheField>
    <cacheField name="PO" numFmtId="3">
      <sharedItems/>
    </cacheField>
    <cacheField name="# POs in Crate" numFmtId="3">
      <sharedItems containsSemiMixedTypes="0" containsString="0" containsNumber="1" containsInteger="1" minValue="1" maxValue="3"/>
    </cacheField>
    <cacheField name="UPDATED Sublot" numFmtId="4">
      <sharedItems/>
    </cacheField>
    <cacheField name="Single Column Sublot" numFmtId="3">
      <sharedItems count="11">
        <s v="2.01"/>
        <s v="2.02"/>
        <s v="2.05&amp;2.09"/>
        <s v="2.03"/>
        <s v="2.04"/>
        <s v="2.06"/>
        <s v="2.07"/>
        <s v="2.08"/>
        <s v="" u="1"/>
        <e v="#N/A" u="1"/>
        <s v="sOrder-GL" u="1"/>
      </sharedItems>
    </cacheField>
  </cacheFields>
  <extLst>
    <ext xmlns:x14="http://schemas.microsoft.com/office/spreadsheetml/2009/9/main" uri="{725AE2AE-9491-48be-B2B4-4EB974FC3084}">
      <x14:pivotCacheDefinition pivotCacheId="127377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30">
  <r>
    <x v="0"/>
    <n v="4"/>
    <n v="1"/>
    <n v="1"/>
    <s v="1116L-001-001"/>
    <n v="0"/>
    <s v="EWS-10"/>
    <s v="Southwest"/>
    <n v="88.5"/>
    <n v="270"/>
    <s v="EWS-10, REC., VISION, BIRD SAFE UV, LOBBY"/>
    <s v="Rec."/>
    <s v="Vision"/>
    <s v="Infill 1"/>
    <n v="0.875"/>
    <n v="0.875"/>
    <n v="1.1875"/>
    <n v="1.1875"/>
    <m/>
    <m/>
    <s v="GL-20Z"/>
    <n v="10"/>
    <s v="TO-1116GLZ20-10-1612"/>
    <n v="86.75"/>
    <m/>
    <m/>
    <n v="267.625"/>
    <n v="161.22547743055554"/>
    <n v="1934.7057291666665"/>
    <s v="NOT RELEASED"/>
    <s v="NOT CHECKED"/>
    <x v="0"/>
    <x v="0"/>
  </r>
  <r>
    <x v="0"/>
    <n v="4"/>
    <n v="1"/>
    <n v="1"/>
    <s v="1116L-001-001"/>
    <n v="0"/>
    <s v="EWS-10"/>
    <s v="Southwest"/>
    <n v="88.5"/>
    <n v="270"/>
    <s v="EWS-10, REC., VISION, BIRD SAFE UV, LOBBY"/>
    <s v="Rec."/>
    <s v="Vision"/>
    <s v="Infill 2 - Fin"/>
    <m/>
    <m/>
    <n v="-1"/>
    <n v="-1"/>
    <m/>
    <m/>
    <s v="GL-21Z"/>
    <n v="10"/>
    <s v="TO-1116GLZ21-10-3434"/>
    <n v="18"/>
    <m/>
    <m/>
    <n v="272"/>
    <n v="34"/>
    <n v="408"/>
    <s v="NOT RELEASED"/>
    <s v="NOT CHECKED"/>
    <x v="0"/>
    <x v="0"/>
  </r>
  <r>
    <x v="0"/>
    <n v="4"/>
    <n v="1"/>
    <n v="2"/>
    <s v="1116L-001-002"/>
    <n v="0"/>
    <s v="EWS-10"/>
    <s v="West"/>
    <n v="69.75"/>
    <n v="270"/>
    <s v="EWS-10, REC., VISION, BIRD SAFE UV, LOBBY"/>
    <s v="Rec."/>
    <s v="Vision"/>
    <s v="Infill 1"/>
    <n v="0.875"/>
    <n v="0.875"/>
    <n v="1.1875"/>
    <n v="1.1875"/>
    <m/>
    <m/>
    <s v="GL-20Z"/>
    <n v="10"/>
    <s v="TO-1116GLZ20-10-1263"/>
    <n v="68"/>
    <m/>
    <m/>
    <n v="267.625"/>
    <n v="126.37847222222223"/>
    <n v="1516.5416666666667"/>
    <s v="NOT RELEASED"/>
    <s v="NOT CHECKED"/>
    <x v="0"/>
    <x v="0"/>
  </r>
  <r>
    <x v="0"/>
    <n v="4"/>
    <n v="1"/>
    <n v="2"/>
    <s v="1116L-001-002"/>
    <n v="0"/>
    <s v="EWS-10"/>
    <s v="West"/>
    <n v="69.75"/>
    <n v="270"/>
    <s v="EWS-10, REC., VISION, BIRD SAFE UV, LOBBY"/>
    <s v="Rec."/>
    <s v="Vision"/>
    <s v="Infill 2 - Fin"/>
    <m/>
    <m/>
    <n v="-1"/>
    <n v="-1"/>
    <m/>
    <m/>
    <s v="GL-21Z"/>
    <n v="10"/>
    <s v="TO-1116GLZ21-10-3434"/>
    <n v="18"/>
    <m/>
    <m/>
    <n v="272"/>
    <n v="34"/>
    <n v="408"/>
    <s v="NOT RELEASED"/>
    <s v="NOT CHECKED"/>
    <x v="0"/>
    <x v="0"/>
  </r>
  <r>
    <x v="0"/>
    <n v="4"/>
    <n v="1"/>
    <n v="3"/>
    <s v="1116L-001-003"/>
    <n v="0"/>
    <s v="EWS-10"/>
    <s v="West"/>
    <n v="100.5"/>
    <n v="270"/>
    <s v="EWS-10, REC., VISION, DOOR - BIRD SAFE UV, LOBBY"/>
    <s v="Rec."/>
    <s v="Vision"/>
    <s v="Infill 1"/>
    <n v="0.875"/>
    <n v="0.875"/>
    <n v="1.1875"/>
    <n v="1.1875"/>
    <m/>
    <m/>
    <s v="GL-20Z"/>
    <n v="10"/>
    <s v="TO-1116GLZ20-10-1845"/>
    <n v="98.75"/>
    <m/>
    <m/>
    <n v="267.625"/>
    <n v="183.52756076388889"/>
    <n v="2202.3307291666665"/>
    <s v="NOT RELEASED"/>
    <s v="NOT CHECKED"/>
    <x v="0"/>
    <x v="0"/>
  </r>
  <r>
    <x v="0"/>
    <n v="4"/>
    <n v="1"/>
    <n v="3"/>
    <s v="1116L-001-003"/>
    <n v="0"/>
    <s v="EWS-10"/>
    <s v="West"/>
    <n v="100.5"/>
    <n v="270"/>
    <s v="EWS-10, REC., VISION, DOOR - BIRD SAFE UV, LOBBY"/>
    <s v="Rec."/>
    <s v="Vision"/>
    <s v="Infill 2 - Fin"/>
    <m/>
    <m/>
    <n v="-1"/>
    <n v="-1"/>
    <m/>
    <m/>
    <s v="GL-21Z"/>
    <n v="10"/>
    <s v="TO-1116GLZ21-10-3434"/>
    <n v="18"/>
    <m/>
    <m/>
    <n v="272"/>
    <n v="34"/>
    <n v="408"/>
    <s v="NOT RELEASED"/>
    <s v="NOT CHECKED"/>
    <x v="0"/>
    <x v="0"/>
  </r>
  <r>
    <x v="0"/>
    <n v="4"/>
    <n v="1"/>
    <n v="4"/>
    <s v="1116L-001-004"/>
    <n v="0"/>
    <s v="EWS-10"/>
    <s v="West"/>
    <n v="102"/>
    <n v="270"/>
    <s v="EWS-10, REC., VISION, DOOR - BIRD SAFE UV, LOBBY"/>
    <s v="Rec."/>
    <s v="Vision"/>
    <s v="Infill 1"/>
    <n v="0.875"/>
    <n v="0.875"/>
    <n v="1.1875"/>
    <n v="1.1875"/>
    <m/>
    <m/>
    <s v="GL-20Z"/>
    <n v="10"/>
    <s v="TO-1116GLZ20-10-1863"/>
    <n v="100.25"/>
    <m/>
    <m/>
    <n v="267.625"/>
    <n v="186.31532118055554"/>
    <n v="2235.7838541666665"/>
    <s v="NOT RELEASED"/>
    <s v="NOT CHECKED"/>
    <x v="0"/>
    <x v="0"/>
  </r>
  <r>
    <x v="0"/>
    <n v="4"/>
    <n v="1"/>
    <n v="5"/>
    <s v="1116L-001-005"/>
    <n v="0"/>
    <s v="EWS-10"/>
    <s v="West"/>
    <n v="176"/>
    <n v="186"/>
    <s v="EWS-10, REC., VISION, BIRD SAFE FRIT, LOBBY"/>
    <s v="Rec."/>
    <s v="Vision"/>
    <s v="Infill 1"/>
    <n v="0.875"/>
    <n v="0.875"/>
    <n v="1.1875"/>
    <n v="1.1875"/>
    <n v="92"/>
    <m/>
    <s v="GL-20Z"/>
    <n v="10"/>
    <s v="TO-1116GLZ20-10-1118"/>
    <n v="174.25"/>
    <m/>
    <m/>
    <n v="91.625"/>
    <n v="110.87261284722223"/>
    <n v="1330.4713541666667"/>
    <s v="NOT RELEASED"/>
    <s v="NOT CHECKED"/>
    <x v="0"/>
    <x v="0"/>
  </r>
  <r>
    <x v="0"/>
    <n v="4"/>
    <n v="1"/>
    <n v="6"/>
    <s v="1116L-001-006"/>
    <n v="0"/>
    <s v="WT-01.5"/>
    <s v="Southwest"/>
    <n v="55.25"/>
    <n v="162"/>
    <s v="WT-01.5, REC., SBX, HEAVY, BIRD SAFE FRIT"/>
    <s v="Rec."/>
    <s v="SBX"/>
    <s v="Infill 1 "/>
    <n v="0.875"/>
    <n v="0.875"/>
    <n v="1.1875"/>
    <n v="1.1875"/>
    <m/>
    <m/>
    <s v="GL-11T"/>
    <n v="10"/>
    <s v="TO-1116GLT11-10-5930"/>
    <n v="53.5"/>
    <m/>
    <m/>
    <n v="159.625"/>
    <n v="59.305121527777779"/>
    <n v="711.66145833333337"/>
    <s v="NOT RELEASED"/>
    <s v="NOT CHECKED"/>
    <x v="0"/>
    <x v="0"/>
  </r>
  <r>
    <x v="0"/>
    <n v="4"/>
    <n v="1"/>
    <n v="7"/>
    <s v="1116L-001-007"/>
    <n v="0"/>
    <s v="WT-03.2"/>
    <s v="Southwest"/>
    <n v="69.760300000000001"/>
    <n v="162"/>
    <s v="WT-03.2, CURVED, SBX, HEAVY, BIRD SAFE FRIT"/>
    <s v="Curved"/>
    <s v="SBX"/>
    <s v="Infill 1"/>
    <n v="0.91925000000000001"/>
    <n v="0.91925000000000001"/>
    <n v="1.1875"/>
    <n v="1.1875"/>
    <m/>
    <m/>
    <s v="GL-12T"/>
    <n v="30"/>
    <s v="TO-1116GLT12-30-7529"/>
    <m/>
    <n v="67.921800000000005"/>
    <n v="48"/>
    <n v="159.625"/>
    <n v="75.291786979166673"/>
    <n v="903.50144375000013"/>
    <s v="NOT RELEASED"/>
    <s v="NOT CHECKED"/>
    <x v="0"/>
    <x v="0"/>
  </r>
  <r>
    <x v="0"/>
    <n v="4"/>
    <n v="1"/>
    <n v="8"/>
    <s v="1116L-001-008"/>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9"/>
    <s v="1116L-001-009"/>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10"/>
    <s v="1116L-001-010"/>
    <n v="0"/>
    <s v="WT-01.5"/>
    <s v="West"/>
    <n v="100"/>
    <n v="162"/>
    <s v="WT-01.5, REC., SBX, BIRD SAFE FRIT"/>
    <s v="Rec."/>
    <s v="SBX"/>
    <s v="Infill 1 "/>
    <n v="0.875"/>
    <n v="0.875"/>
    <n v="1.1875"/>
    <n v="1.1875"/>
    <m/>
    <m/>
    <s v="GL-11T"/>
    <n v="10"/>
    <s v="TO-1116GLT11-10-1099"/>
    <n v="98.25"/>
    <m/>
    <m/>
    <n v="159.625"/>
    <n v="108.91080729166667"/>
    <n v="1306.9296875"/>
    <s v="NOT RELEASED"/>
    <s v="NOT CHECKED"/>
    <x v="0"/>
    <x v="0"/>
  </r>
  <r>
    <x v="0"/>
    <n v="4"/>
    <n v="1"/>
    <n v="11"/>
    <s v="1116L-001-011"/>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12"/>
    <s v="1116L-001-012"/>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13"/>
    <s v="1116L-001-013"/>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14"/>
    <s v="1116L-001-014"/>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15"/>
    <s v="1116L-001-015"/>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16"/>
    <s v="1116L-001-016"/>
    <n v="0"/>
    <s v="WT-01.5"/>
    <s v="West"/>
    <n v="100"/>
    <n v="162"/>
    <s v="WT-01.5, REC., SBX, BIRD SAFE FRIT"/>
    <s v="Rec."/>
    <s v="SBX"/>
    <s v="Infill 1 "/>
    <n v="0.875"/>
    <n v="0.875"/>
    <n v="1.1875"/>
    <n v="1.1875"/>
    <m/>
    <m/>
    <s v="GL-11T"/>
    <n v="10"/>
    <s v="TO-1116GLT11-10-1099"/>
    <n v="98.25"/>
    <m/>
    <m/>
    <n v="159.625"/>
    <n v="108.91080729166667"/>
    <n v="1306.9296875"/>
    <s v="NOT RELEASED"/>
    <s v="NOT CHECKED"/>
    <x v="0"/>
    <x v="0"/>
  </r>
  <r>
    <x v="0"/>
    <n v="4"/>
    <n v="1"/>
    <n v="17"/>
    <s v="1116L-001-017"/>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18"/>
    <s v="1116L-001-018"/>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19"/>
    <s v="1116L-001-019"/>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20"/>
    <s v="1116L-001-020"/>
    <n v="0"/>
    <s v="WT-01.5"/>
    <s v="West"/>
    <n v="100"/>
    <n v="162"/>
    <s v="WT-01.5, REC., VISION, BIRD SAFE FRIT"/>
    <s v="Rec."/>
    <s v="Vision"/>
    <s v="Infill 1 "/>
    <n v="0.875"/>
    <n v="0.875"/>
    <n v="0.9375"/>
    <n v="1.1875"/>
    <m/>
    <m/>
    <s v="GL-11T"/>
    <n v="10"/>
    <s v="TO-1116GLT11-10-1090"/>
    <n v="98.25"/>
    <m/>
    <m/>
    <n v="159.875"/>
    <n v="109.08138020833333"/>
    <n v="1308.9765625"/>
    <s v="NOT RELEASED"/>
    <s v="NOT CHECKED"/>
    <x v="0"/>
    <x v="0"/>
  </r>
  <r>
    <x v="0"/>
    <n v="4"/>
    <n v="1"/>
    <n v="21"/>
    <s v="1116L-001-021"/>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22"/>
    <s v="1116L-001-022"/>
    <n v="0"/>
    <s v="WT-01.5"/>
    <s v="West"/>
    <n v="100"/>
    <n v="162"/>
    <s v="WT-01.5, REC., DOOR, BIRD SAFE FRIT"/>
    <s v="Rec."/>
    <s v="Door"/>
    <s v="Infill 1 "/>
    <n v="0.875"/>
    <n v="0.875"/>
    <n v="0.9375"/>
    <n v="1.1875"/>
    <n v="96"/>
    <m/>
    <s v="GL-11T"/>
    <n v="10"/>
    <s v="TO-1116GLT11-10-4458"/>
    <n v="98.25"/>
    <m/>
    <m/>
    <n v="63.875"/>
    <n v="43.581380208333336"/>
    <n v="522.9765625"/>
    <s v="NOT RELEASED"/>
    <s v="NOT CHECKED"/>
    <x v="0"/>
    <x v="0"/>
  </r>
  <r>
    <x v="0"/>
    <n v="4"/>
    <n v="1"/>
    <n v="23"/>
    <s v="1116L-001-023"/>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24"/>
    <s v="1116L-001-024"/>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25"/>
    <s v="1116L-001-025"/>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26"/>
    <s v="1116L-001-026"/>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27"/>
    <s v="1116L-001-027"/>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1"/>
    <n v="28"/>
    <s v="1116L-001-028"/>
    <n v="0"/>
    <s v="WT-01.5"/>
    <s v="West"/>
    <n v="100"/>
    <n v="162"/>
    <s v="WT-01.5, REC., SBX, BIRD SAFE FRIT"/>
    <s v="Rec."/>
    <s v="SBX"/>
    <s v="Infill 1 "/>
    <n v="0.875"/>
    <n v="0.875"/>
    <n v="1.1875"/>
    <n v="1.1875"/>
    <m/>
    <m/>
    <s v="GL-11T"/>
    <n v="10"/>
    <s v="TO-1116GLT11-10-1099"/>
    <n v="98.25"/>
    <m/>
    <m/>
    <n v="159.625"/>
    <n v="108.91080729166667"/>
    <n v="1306.9296875"/>
    <s v="NOT RELEASED"/>
    <s v="NOT CHECKED"/>
    <x v="0"/>
    <x v="0"/>
  </r>
  <r>
    <x v="0"/>
    <n v="4"/>
    <n v="1"/>
    <n v="29"/>
    <s v="1116L-001-029"/>
    <n v="0"/>
    <s v="WT-02.1"/>
    <s v="West"/>
    <n v="36"/>
    <n v="162"/>
    <s v="WT-02.1, REC., SBX-L, BIRD SAFE FRIT"/>
    <s v="Rec."/>
    <s v="SBX-L"/>
    <s v="Infill 1 "/>
    <n v="0.875"/>
    <n v="0.875"/>
    <n v="1.1875"/>
    <n v="1.1875"/>
    <m/>
    <n v="1"/>
    <s v="GL-07A"/>
    <n v="10"/>
    <s v="TO-1116GLA07-10-3896"/>
    <n v="34.25"/>
    <m/>
    <m/>
    <n v="159.625"/>
    <n v="37.966362847222221"/>
    <n v="455.59635416666663"/>
    <s v="NOT RELEASED"/>
    <s v="NOT CHECKED"/>
    <x v="0"/>
    <x v="0"/>
  </r>
  <r>
    <x v="0"/>
    <n v="4"/>
    <n v="1"/>
    <n v="30"/>
    <s v="1116L-001-030"/>
    <n v="0"/>
    <s v="WT-01.5"/>
    <s v="West"/>
    <n v="100"/>
    <n v="162"/>
    <s v="WT-01.5, REC., VISION, BIRD SAFE FRIT"/>
    <s v="Rec."/>
    <s v="Vision"/>
    <s v="Infill 1 "/>
    <n v="0.875"/>
    <n v="0.875"/>
    <n v="1.1875"/>
    <n v="1.1875"/>
    <m/>
    <m/>
    <s v="GL-11T"/>
    <n v="10"/>
    <s v="TO-1116GLT11-10-1099"/>
    <n v="98.25"/>
    <m/>
    <m/>
    <n v="159.625"/>
    <n v="108.91080729166667"/>
    <n v="1306.9296875"/>
    <s v="NOT RELEASED"/>
    <s v="NOT CHECKED"/>
    <x v="0"/>
    <x v="0"/>
  </r>
  <r>
    <x v="0"/>
    <n v="4"/>
    <n v="1"/>
    <n v="31"/>
    <s v="1116L-001-031"/>
    <n v="0"/>
    <s v="WT-02.1"/>
    <s v="West"/>
    <n v="36"/>
    <n v="162"/>
    <s v="WT-02.1, REC., SBX-R, BIRD SAFE FRIT"/>
    <s v="Rec."/>
    <s v="SBX-R"/>
    <s v="Infill 1 "/>
    <n v="0.875"/>
    <n v="0.875"/>
    <n v="1.1875"/>
    <n v="1.1875"/>
    <m/>
    <n v="1"/>
    <s v="GL-07A"/>
    <n v="10"/>
    <s v="TO-1116GLA07-10-3896"/>
    <n v="34.25"/>
    <m/>
    <m/>
    <n v="159.625"/>
    <n v="37.966362847222221"/>
    <n v="455.59635416666663"/>
    <s v="NOT RELEASED"/>
    <s v="NOT CHECKED"/>
    <x v="0"/>
    <x v="0"/>
  </r>
  <r>
    <x v="0"/>
    <n v="4"/>
    <n v="2"/>
    <n v="1"/>
    <s v="1116L-002-001"/>
    <n v="0"/>
    <s v="WT-03.8"/>
    <s v="West"/>
    <n v="135.09569999999999"/>
    <n v="111.375"/>
    <s v="WT-03.8, CURVED, VISION, BIRD SAFE FRIT"/>
    <s v="Curved"/>
    <s v="Vision"/>
    <s v="Infill 1"/>
    <n v="97.473299999999995"/>
    <n v="0.88500000000000001"/>
    <n v="1.1875"/>
    <n v="1.1875"/>
    <n v="17.375"/>
    <m/>
    <s v="GL-12T"/>
    <n v="30"/>
    <s v="TO-1116GLT12-30-1231"/>
    <m/>
    <n v="19.362399999999994"/>
    <n v="86"/>
    <n v="91.625"/>
    <n v="12.319999305555552"/>
    <n v="147.83999166666661"/>
    <s v="NOT RELEASED"/>
    <s v="NOT CHECKED"/>
    <x v="0"/>
    <x v="0"/>
  </r>
  <r>
    <x v="0"/>
    <n v="4"/>
    <n v="2"/>
    <n v="1"/>
    <s v="1116L-002-001"/>
    <n v="0"/>
    <s v="WT-03.8"/>
    <s v="West"/>
    <n v="135.09569999999999"/>
    <n v="111.375"/>
    <s v="WT-03.8, CURVED, VISION, BIRD SAFE FRIT"/>
    <s v="Curved"/>
    <s v="Vision"/>
    <s v="Infill 2"/>
    <n v="0.97370000000000001"/>
    <n v="38.122399999999999"/>
    <n v="1.1875"/>
    <n v="1.1875"/>
    <n v="17.375"/>
    <m/>
    <s v="GL-12T"/>
    <n v="30"/>
    <s v="TO-1116GLT12-30-5002"/>
    <m/>
    <n v="78.624599999999987"/>
    <n v="86"/>
    <n v="91.625"/>
    <n v="50.027631770833324"/>
    <n v="600.33158124999989"/>
    <s v="NOT RELEASED"/>
    <s v="NOT CHECKED"/>
    <x v="0"/>
    <x v="0"/>
  </r>
  <r>
    <x v="0"/>
    <n v="4"/>
    <n v="2"/>
    <n v="2"/>
    <s v="1116L-002-002"/>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
    <s v="1116L-002-003"/>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4"/>
    <s v="1116L-002-004"/>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5"/>
    <s v="1116L-002-005"/>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6"/>
    <s v="1116L-002-006"/>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7"/>
    <s v="1116L-002-007"/>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8"/>
    <s v="1116L-002-008"/>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9"/>
    <s v="1116L-002-009"/>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0"/>
    <s v="1116L-002-010"/>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11"/>
    <s v="1116L-002-011"/>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2"/>
    <s v="1116L-002-012"/>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13"/>
    <s v="1116L-002-013"/>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14"/>
    <s v="1116L-002-014"/>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15"/>
    <s v="1116L-002-015"/>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6"/>
    <s v="1116L-002-016"/>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17"/>
    <s v="1116L-002-017"/>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18"/>
    <s v="1116L-002-018"/>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19"/>
    <s v="1116L-002-019"/>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20"/>
    <s v="1116L-002-020"/>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21"/>
    <s v="1116L-002-021"/>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22"/>
    <s v="1116L-002-022"/>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23"/>
    <s v="1116L-002-023"/>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24"/>
    <s v="1116L-002-024"/>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25"/>
    <s v="1116L-002-025"/>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26"/>
    <s v="1116L-002-026"/>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27"/>
    <s v="1116L-002-027"/>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28"/>
    <s v="1116L-002-028"/>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29"/>
    <s v="1116L-002-029"/>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30"/>
    <s v="1116L-002-030"/>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1"/>
    <s v="1116L-002-031"/>
    <n v="0"/>
    <s v="WT-01.7"/>
    <s v="West"/>
    <n v="100"/>
    <n v="111.375"/>
    <s v="WT-01.7, REC., SBX, BIRD SAFE FRIT"/>
    <s v="Rec."/>
    <s v="SBX"/>
    <s v="Infill 1"/>
    <n v="0.875"/>
    <n v="0.875"/>
    <n v="1.1875"/>
    <n v="1.1875"/>
    <n v="17.375"/>
    <m/>
    <s v="GL-11T"/>
    <n v="10"/>
    <s v="TO-1116GLT11-10-6351"/>
    <n v="98.25"/>
    <m/>
    <m/>
    <n v="91.625"/>
    <n v="62.514973958333336"/>
    <n v="750.1796875"/>
    <s v="NOT RELEASED"/>
    <s v="NOT CHECKED"/>
    <x v="0"/>
    <x v="0"/>
  </r>
  <r>
    <x v="0"/>
    <n v="4"/>
    <n v="2"/>
    <n v="32"/>
    <s v="1116L-002-032"/>
    <n v="0"/>
    <s v="WT-02.3"/>
    <s v="West"/>
    <n v="36"/>
    <n v="111.375"/>
    <s v="WT-02.3, REC., SBX-R, BIRD SAFE FRIT"/>
    <s v="Rec."/>
    <s v="SBX-R"/>
    <s v="Infill 1"/>
    <n v="0.875"/>
    <n v="0.875"/>
    <n v="1.1875"/>
    <n v="1.1875"/>
    <n v="17.375"/>
    <n v="1"/>
    <s v="GL-07A"/>
    <n v="10"/>
    <s v="TO-1116GLA07-10-2279"/>
    <n v="34.25"/>
    <m/>
    <m/>
    <n v="91.625"/>
    <n v="21.792751736111111"/>
    <n v="261.51302083333331"/>
    <s v="NOT RELEASED"/>
    <s v="NOT CHECKED"/>
    <x v="0"/>
    <x v="0"/>
  </r>
  <r>
    <x v="0"/>
    <n v="4"/>
    <n v="2"/>
    <n v="33"/>
    <s v="1116L-002-033"/>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34"/>
    <s v="1116L-002-034"/>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5"/>
    <s v="1116L-002-035"/>
    <n v="0"/>
    <s v="WT-01.7"/>
    <s v="West"/>
    <n v="100"/>
    <n v="111.375"/>
    <s v="WT-01.7, REC., VISION, BIRD SAFE FRIT"/>
    <s v="Rec."/>
    <s v="Vision"/>
    <s v="Infill 1"/>
    <n v="0.875"/>
    <n v="0.875"/>
    <n v="1.1875"/>
    <n v="1.1875"/>
    <n v="17.375"/>
    <m/>
    <s v="GL-11T"/>
    <n v="10"/>
    <s v="TO-1116GLT11-10-6351"/>
    <n v="98.25"/>
    <m/>
    <m/>
    <n v="91.625"/>
    <n v="62.514973958333336"/>
    <n v="750.1796875"/>
    <s v="NOT RELEASED"/>
    <s v="NOT CHECKED"/>
    <x v="0"/>
    <x v="0"/>
  </r>
  <r>
    <x v="0"/>
    <n v="4"/>
    <n v="2"/>
    <n v="36"/>
    <s v="1116L-002-036"/>
    <n v="0"/>
    <s v="WT-02.3"/>
    <s v="West"/>
    <n v="36"/>
    <n v="111.375"/>
    <s v="WT-02.3, REC., SBX-L, BIRD SAFE FRIT"/>
    <s v="Rec."/>
    <s v="SBX-L"/>
    <s v="Infill 1"/>
    <n v="0.875"/>
    <n v="0.875"/>
    <n v="1.1875"/>
    <n v="1.1875"/>
    <n v="17.375"/>
    <n v="1"/>
    <s v="GL-07A"/>
    <n v="10"/>
    <s v="TO-1116GLA07-10-2279"/>
    <n v="34.25"/>
    <m/>
    <m/>
    <n v="91.625"/>
    <n v="21.792751736111111"/>
    <n v="261.51302083333331"/>
    <s v="NOT RELEASED"/>
    <s v="NOT CHECKED"/>
    <x v="0"/>
    <x v="0"/>
  </r>
  <r>
    <x v="0"/>
    <n v="4"/>
    <n v="2"/>
    <n v="37"/>
    <s v="1116L-002-037"/>
    <n v="0"/>
    <s v="WT-01.7"/>
    <s v="West"/>
    <n v="68"/>
    <n v="111.375"/>
    <s v="WT-01.7, REC., VISION, BIRD SAFE FRIT"/>
    <s v="Rec."/>
    <s v="Vision"/>
    <s v="Infill 1"/>
    <n v="0.875"/>
    <n v="0.875"/>
    <n v="1.1875"/>
    <n v="0.9375"/>
    <n v="17.375"/>
    <n v="1"/>
    <s v="GL-01A"/>
    <n v="10"/>
    <s v="TO-1116GLA01-10-4226"/>
    <n v="66.25"/>
    <m/>
    <m/>
    <n v="91.875"/>
    <n v="42.268880208333336"/>
    <n v="507.2265625"/>
    <s v="RELEASED"/>
    <s v="MATCHES"/>
    <x v="1"/>
    <x v="0"/>
  </r>
  <r>
    <x v="1"/>
    <n v="2"/>
    <n v="2"/>
    <n v="38"/>
    <s v="1116L-002-038"/>
    <s v="1116UA31013"/>
    <s v="WT-03.1"/>
    <s v="Northwest"/>
    <n v="72.254499999999993"/>
    <n v="172"/>
    <s v="WT-03.1, CURVED, VISION, BIRD SAFE FRIT"/>
    <s v="Curved"/>
    <s v="Vision"/>
    <s v="Infill 1"/>
    <n v="0.92925000000000002"/>
    <n v="0.92925000000000002"/>
    <n v="1.1875"/>
    <n v="0.9375"/>
    <n v="72"/>
    <n v="1"/>
    <s v="GL-04A"/>
    <n v="30"/>
    <s v="TO-1116GLA04-30-4884"/>
    <m/>
    <n v="70.395999999999987"/>
    <n v="138"/>
    <n v="97.875"/>
    <n v="47.847281249999995"/>
    <n v="574.16737499999999"/>
    <s v="RELEASED"/>
    <s v="MATCHES"/>
    <x v="2"/>
    <x v="0"/>
  </r>
  <r>
    <x v="1"/>
    <n v="2"/>
    <n v="2"/>
    <n v="38"/>
    <s v="1116L-002-038"/>
    <s v="1116UA31013"/>
    <s v="WT-03.1"/>
    <s v="Northwest"/>
    <n v="72.254499999999993"/>
    <n v="172"/>
    <s v="WT-03.1, CURVED, VISION, BIRD SAFE FRIT"/>
    <s v="Curved"/>
    <s v="Vision"/>
    <s v="Infill 2"/>
    <n v="0.92925000000000002"/>
    <n v="0.92925000000000002"/>
    <n v="0.9375"/>
    <n v="1.1875"/>
    <n v="100"/>
    <n v="3.3"/>
    <s v="GL-05A"/>
    <n v="30"/>
    <s v="TO-1116GLA05-30-3415"/>
    <m/>
    <n v="70.395999999999987"/>
    <n v="138"/>
    <n v="69.875"/>
    <n v="34.159170138888882"/>
    <n v="409.91004166666659"/>
    <s v="RELEASED"/>
    <s v="MATCHES"/>
    <x v="3"/>
    <x v="0"/>
  </r>
  <r>
    <x v="1"/>
    <n v="2"/>
    <n v="2"/>
    <n v="39"/>
    <s v="1116L-002-039"/>
    <s v="1116UA31013"/>
    <s v="WT-03.1"/>
    <s v="Northwest"/>
    <n v="72.260900000000007"/>
    <n v="172"/>
    <s v="WT-03.1, CURVED, VISION, BIRD SAFE FRIT"/>
    <s v="Curved"/>
    <s v="Vision"/>
    <s v="Infill 1"/>
    <n v="0.93245"/>
    <n v="0.93245"/>
    <n v="1.1875"/>
    <n v="0.9375"/>
    <n v="72"/>
    <n v="1"/>
    <s v="GL-04A"/>
    <n v="30"/>
    <s v="TO-1116GLA04-30-4884"/>
    <m/>
    <n v="70.396000000000001"/>
    <n v="138"/>
    <n v="97.875"/>
    <n v="47.847281250000002"/>
    <n v="574.16737499999999"/>
    <s v="RELEASED"/>
    <s v="MATCHES"/>
    <x v="2"/>
    <x v="0"/>
  </r>
  <r>
    <x v="1"/>
    <n v="2"/>
    <n v="2"/>
    <n v="39"/>
    <s v="1116L-002-039"/>
    <s v="1116UA31013"/>
    <s v="WT-03.1"/>
    <s v="Northwest"/>
    <n v="72.260900000000007"/>
    <n v="172"/>
    <s v="WT-03.1, CURVED, VISION, BIRD SAFE FRIT"/>
    <s v="Curved"/>
    <s v="Vision"/>
    <s v="Infill 2"/>
    <n v="0.93245"/>
    <n v="0.93245"/>
    <n v="0.9375"/>
    <n v="1.1875"/>
    <n v="100"/>
    <n v="3.3"/>
    <s v="GL-05A"/>
    <n v="30"/>
    <s v="TO-1116GLA05-30-3415"/>
    <m/>
    <n v="70.396000000000001"/>
    <n v="138"/>
    <n v="69.875"/>
    <n v="34.159170138888889"/>
    <n v="409.91004166666664"/>
    <s v="RELEASED"/>
    <s v="MATCHES"/>
    <x v="3"/>
    <x v="0"/>
  </r>
  <r>
    <x v="1"/>
    <n v="2"/>
    <n v="2"/>
    <n v="40"/>
    <s v="1116L-002-040"/>
    <s v="1116UA31013"/>
    <s v="WT-03.1"/>
    <s v="Northwest"/>
    <n v="72.254499999999993"/>
    <n v="172"/>
    <s v="WT-03.1, CURVED, VISION, BIRD SAFE FRIT"/>
    <s v="Curved"/>
    <s v="Vision"/>
    <s v="Infill 1"/>
    <n v="0.92925000000000002"/>
    <n v="0.92925000000000002"/>
    <n v="1.1875"/>
    <n v="0.9375"/>
    <n v="72"/>
    <n v="1"/>
    <s v="GL-04A"/>
    <n v="30"/>
    <s v="TO-1116GLA04-30-4884"/>
    <m/>
    <n v="70.395999999999987"/>
    <n v="138"/>
    <n v="97.875"/>
    <n v="47.847281249999995"/>
    <n v="574.16737499999999"/>
    <s v="RELEASED"/>
    <s v="MATCHES"/>
    <x v="2"/>
    <x v="0"/>
  </r>
  <r>
    <x v="1"/>
    <n v="2"/>
    <n v="2"/>
    <n v="40"/>
    <s v="1116L-002-040"/>
    <s v="1116UA31013"/>
    <s v="WT-03.1"/>
    <s v="Northwest"/>
    <n v="72.254499999999993"/>
    <n v="172"/>
    <s v="WT-03.1, CURVED, VISION, BIRD SAFE FRIT"/>
    <s v="Curved"/>
    <s v="Vision"/>
    <s v="Infill 2"/>
    <n v="0.92925000000000002"/>
    <n v="0.92925000000000002"/>
    <n v="0.9375"/>
    <n v="1.1875"/>
    <n v="100"/>
    <n v="3.3"/>
    <s v="GL-05A"/>
    <n v="30"/>
    <s v="TO-1116GLA05-30-3415"/>
    <m/>
    <n v="70.395999999999987"/>
    <n v="138"/>
    <n v="69.875"/>
    <n v="34.159170138888882"/>
    <n v="409.91004166666659"/>
    <s v="RELEASED"/>
    <s v="MATCHES"/>
    <x v="3"/>
    <x v="0"/>
  </r>
  <r>
    <x v="2"/>
    <n v="2"/>
    <n v="2"/>
    <n v="41"/>
    <s v="1116L-002-041"/>
    <s v="1116UA11017"/>
    <s v="WT-01.1"/>
    <s v="North "/>
    <n v="100"/>
    <n v="172"/>
    <s v="WT-01.1, REC., VISION, END, BIRD SAFE FRIT"/>
    <s v="Rec."/>
    <s v="Vision"/>
    <s v="Infill 1"/>
    <n v="0.875"/>
    <n v="0.875"/>
    <n v="1.1875"/>
    <n v="0.9375"/>
    <n v="72"/>
    <n v="1"/>
    <s v="GL-01A"/>
    <n v="10"/>
    <s v="TO-1116GLA01-10-6777"/>
    <n v="98.25"/>
    <m/>
    <m/>
    <n v="97.875"/>
    <n v="66.779296875"/>
    <n v="801.3515625"/>
    <s v="RELEASED"/>
    <s v="MATCHES"/>
    <x v="4"/>
    <x v="1"/>
  </r>
  <r>
    <x v="2"/>
    <n v="2"/>
    <n v="2"/>
    <n v="41"/>
    <s v="1116L-002-041"/>
    <s v="1116UA11017"/>
    <s v="WT-01.1"/>
    <s v="North "/>
    <n v="100"/>
    <n v="172"/>
    <s v="WT-01.1, REC., VISION, END, BIRD SAFE FRIT"/>
    <s v="Rec."/>
    <s v="Vision"/>
    <s v="Infill 2"/>
    <n v="0.875"/>
    <n v="0.875"/>
    <n v="0.9375"/>
    <n v="1.1875"/>
    <n v="100"/>
    <n v="3.3"/>
    <s v="GL-02A"/>
    <n v="10"/>
    <s v="TO-1116GLA02-10-4867"/>
    <n v="98.25"/>
    <m/>
    <m/>
    <n v="69.875"/>
    <n v="47.675130208333336"/>
    <n v="572.1015625"/>
    <s v="RELEASED"/>
    <s v="MATCHES"/>
    <x v="5"/>
    <x v="1"/>
  </r>
  <r>
    <x v="0"/>
    <n v="4"/>
    <n v="3"/>
    <n v="1"/>
    <s v="1116L-003-001"/>
    <n v="0"/>
    <s v="WT-07.1"/>
    <s v="South"/>
    <n v="90"/>
    <n v="265"/>
    <s v="WT-07.1, REC., VISION, BIRD SAFE UV"/>
    <s v="Rec."/>
    <s v="Vision"/>
    <s v="Infill 1 - Vision"/>
    <n v="0.875"/>
    <n v="0.875"/>
    <n v="0.9375"/>
    <n v="0.9375"/>
    <n v="157"/>
    <m/>
    <s v="GL-13A"/>
    <n v="10"/>
    <s v="TO-1116GLA13-10-6503"/>
    <n v="88.25"/>
    <m/>
    <m/>
    <n v="106.125"/>
    <n v="65.038411458333329"/>
    <n v="780.4609375"/>
    <s v="RELEASED"/>
    <s v="MATCHES"/>
    <x v="6"/>
    <x v="0"/>
  </r>
  <r>
    <x v="0"/>
    <n v="4"/>
    <n v="3"/>
    <n v="1"/>
    <s v="1116L-003-001"/>
    <n v="0"/>
    <s v="WT-07.1"/>
    <s v="South"/>
    <n v="90"/>
    <n v="265"/>
    <s v="WT-07.1, REC., VISION, BIRD SAFE UV"/>
    <s v="Rec."/>
    <s v="Vision"/>
    <s v="Infill 2 - Upper Spandrel"/>
    <n v="0.875"/>
    <n v="0.875"/>
    <n v="0.9375"/>
    <n v="0.9375"/>
    <n v="218.3125"/>
    <m/>
    <s v="GL-14A"/>
    <n v="10"/>
    <s v="TO-1116GLA14-10-2746"/>
    <n v="88.25"/>
    <m/>
    <m/>
    <n v="44.8125"/>
    <n v="27.463216145833332"/>
    <n v="329.55859375"/>
    <s v="RELEASED"/>
    <s v="MATCHES"/>
    <x v="7"/>
    <x v="0"/>
  </r>
  <r>
    <x v="0"/>
    <n v="4"/>
    <n v="3"/>
    <n v="2"/>
    <s v="1116L-003-002"/>
    <n v="0"/>
    <s v="WT-07.1"/>
    <s v="South"/>
    <n v="90"/>
    <n v="265"/>
    <s v="WT-07.1, REC., VISION, BIRD SAFE UV"/>
    <s v="Rec."/>
    <s v="Vision"/>
    <s v="Infill 1 - Vision"/>
    <n v="0.875"/>
    <n v="0.875"/>
    <n v="0.9375"/>
    <n v="0.9375"/>
    <n v="157"/>
    <m/>
    <s v="GL-13A"/>
    <n v="10"/>
    <s v="TO-1116GLA13-10-6503"/>
    <n v="88.25"/>
    <m/>
    <m/>
    <n v="106.125"/>
    <n v="65.038411458333329"/>
    <n v="780.4609375"/>
    <s v="NOT RELEASED"/>
    <s v="NOT CHECKED"/>
    <x v="6"/>
    <x v="0"/>
  </r>
  <r>
    <x v="0"/>
    <n v="4"/>
    <n v="3"/>
    <n v="2"/>
    <s v="1116L-003-002"/>
    <n v="0"/>
    <s v="WT-07.1"/>
    <s v="South"/>
    <n v="90"/>
    <n v="265"/>
    <s v="WT-07.1, REC., VISION, BIRD SAFE UV"/>
    <s v="Rec."/>
    <s v="Vision"/>
    <s v="Infill 2 - Upper Spandrel"/>
    <n v="0.875"/>
    <n v="0.875"/>
    <n v="0.9375"/>
    <n v="0.9375"/>
    <n v="218.3125"/>
    <m/>
    <s v="GL-14A"/>
    <n v="10"/>
    <s v="TO-1116GLA14-10-2746"/>
    <n v="88.25"/>
    <m/>
    <m/>
    <n v="44.8125"/>
    <n v="27.463216145833332"/>
    <n v="329.55859375"/>
    <s v="NOT RELEASED"/>
    <s v="NOT CHECKED"/>
    <x v="0"/>
    <x v="0"/>
  </r>
  <r>
    <x v="0"/>
    <n v="4"/>
    <n v="3"/>
    <n v="3"/>
    <s v="1116L-003-003"/>
    <n v="0"/>
    <s v="WT-07.1"/>
    <s v="South"/>
    <n v="90"/>
    <n v="265"/>
    <s v="WT-07.1, REC., VISION, BIRD SAFE UV"/>
    <s v="Rec."/>
    <s v="Vision"/>
    <s v="Infill 1 - Vision"/>
    <n v="0.875"/>
    <n v="0.875"/>
    <n v="0.9375"/>
    <n v="0.9375"/>
    <n v="157"/>
    <m/>
    <s v="GL-13A"/>
    <n v="10"/>
    <s v="TO-1116GLA13-10-6503"/>
    <n v="88.25"/>
    <m/>
    <m/>
    <n v="106.125"/>
    <n v="65.038411458333329"/>
    <n v="780.4609375"/>
    <s v="NOT RELEASED"/>
    <s v="NOT CHECKED"/>
    <x v="6"/>
    <x v="0"/>
  </r>
  <r>
    <x v="0"/>
    <n v="4"/>
    <n v="3"/>
    <n v="3"/>
    <s v="1116L-003-003"/>
    <n v="0"/>
    <s v="WT-07.1"/>
    <s v="South"/>
    <n v="90"/>
    <n v="265"/>
    <s v="WT-07.1, REC., VISION, BIRD SAFE UV"/>
    <s v="Rec."/>
    <s v="Vision"/>
    <s v="Infill 2 - Upper Spandrel"/>
    <n v="0.875"/>
    <n v="0.875"/>
    <n v="0.9375"/>
    <n v="0.9375"/>
    <n v="218.3125"/>
    <m/>
    <s v="GL-14A"/>
    <n v="10"/>
    <s v="TO-1116GLA14-10-2746"/>
    <n v="88.25"/>
    <m/>
    <m/>
    <n v="44.8125"/>
    <n v="27.463216145833332"/>
    <n v="329.55859375"/>
    <s v="NOT RELEASED"/>
    <s v="NOT CHECKED"/>
    <x v="0"/>
    <x v="0"/>
  </r>
  <r>
    <x v="0"/>
    <n v="4"/>
    <n v="3"/>
    <n v="4"/>
    <s v="1116L-003-004"/>
    <n v="0"/>
    <s v="WT-07.1"/>
    <s v="South"/>
    <n v="50"/>
    <n v="265"/>
    <s v="WT-07.1, REC., VISION, HEAVY, BIRD SAFE UV"/>
    <s v="Rec."/>
    <s v="Vision"/>
    <s v="Infill 1 - Vision"/>
    <n v="0.875"/>
    <n v="0.875"/>
    <n v="0.9375"/>
    <n v="0.9375"/>
    <n v="157"/>
    <m/>
    <s v="GL-13A"/>
    <n v="10"/>
    <s v="TO-1116GLA13-10-3655"/>
    <n v="48.25"/>
    <m/>
    <m/>
    <n v="106.125"/>
    <n v="35.559244791666664"/>
    <n v="426.7109375"/>
    <s v="NOT RELEASED"/>
    <s v="NOT CHECKED"/>
    <x v="0"/>
    <x v="0"/>
  </r>
  <r>
    <x v="0"/>
    <n v="4"/>
    <n v="3"/>
    <n v="4"/>
    <s v="1116L-003-004"/>
    <n v="0"/>
    <s v="WT-07.1"/>
    <s v="South"/>
    <n v="50"/>
    <n v="265"/>
    <s v="WT-07.1, REC., VISION, HEAVY, BIRD SAFE UV"/>
    <s v="Rec."/>
    <s v="Vision"/>
    <s v="Infill 2 - Upper Spandrel"/>
    <n v="0.875"/>
    <n v="0.875"/>
    <n v="0.9375"/>
    <n v="0.9375"/>
    <n v="218.3125"/>
    <m/>
    <s v="GL-14A"/>
    <n v="10"/>
    <s v="TO-1116GLA14-10-1501"/>
    <n v="48.25"/>
    <m/>
    <m/>
    <n v="44.8125"/>
    <n v="15.015299479166666"/>
    <n v="180.18359375"/>
    <s v="NOT RELEASED"/>
    <s v="NOT CHECKED"/>
    <x v="0"/>
    <x v="0"/>
  </r>
  <r>
    <x v="0"/>
    <n v="4"/>
    <n v="3"/>
    <n v="5"/>
    <s v="1116L-003-005"/>
    <n v="0"/>
    <s v="WT-07.1"/>
    <s v="Southwest"/>
    <n v="64.5"/>
    <n v="265"/>
    <s v="WT-07.1, REC., VISION, HEAVY, HEAVY, BIRD SAFE UV"/>
    <s v="Rec."/>
    <s v="Vision"/>
    <s v="Infill 1 - Vision"/>
    <n v="0.875"/>
    <n v="0.875"/>
    <n v="0.9375"/>
    <n v="0.9375"/>
    <n v="157"/>
    <m/>
    <s v="GL-13A"/>
    <n v="10"/>
    <s v="TO-1116GLA13-10-4624"/>
    <n v="62.75"/>
    <m/>
    <m/>
    <n v="106.125"/>
    <n v="46.245442708333336"/>
    <n v="554.9453125"/>
    <s v="NOT RELEASED"/>
    <s v="NOT CHECKED"/>
    <x v="0"/>
    <x v="0"/>
  </r>
  <r>
    <x v="0"/>
    <n v="4"/>
    <n v="3"/>
    <n v="5"/>
    <s v="1116L-003-005"/>
    <n v="0"/>
    <s v="WT-07.1"/>
    <s v="Southwest"/>
    <n v="64.5"/>
    <n v="265"/>
    <s v="WT-07.1, REC., VISION, HEAVY, HEAVY, BIRD SAFE UV"/>
    <s v="Rec."/>
    <s v="Vision"/>
    <s v="Infill 2 - Upper Spandrel"/>
    <n v="0.875"/>
    <n v="0.875"/>
    <n v="0.9375"/>
    <n v="0.9375"/>
    <n v="218.3125"/>
    <m/>
    <s v="GL-14A"/>
    <n v="10"/>
    <s v="TO-1116GLA14-10-2052"/>
    <n v="62.75"/>
    <m/>
    <m/>
    <n v="44.8125"/>
    <n v="19.527669270833332"/>
    <n v="234.33203125"/>
    <s v="NOT RELEASED"/>
    <s v="NOT CHECKED"/>
    <x v="0"/>
    <x v="0"/>
  </r>
  <r>
    <x v="0"/>
    <n v="4"/>
    <n v="3"/>
    <n v="6"/>
    <s v="1116L-003-006"/>
    <n v="0"/>
    <s v="WT-07.3"/>
    <s v="Southwest"/>
    <n v="93.764899999999997"/>
    <n v="265"/>
    <s v="WT-07.3, CURVED, VISION, HEAVY, HEAVY, BIRD SAFE UV"/>
    <s v="Curved"/>
    <s v="Vision"/>
    <s v="Infill 1 - Vision"/>
    <n v="0.89405000000000001"/>
    <n v="0.89405000000000001"/>
    <n v="0.9375"/>
    <n v="0.9375"/>
    <n v="157"/>
    <m/>
    <s v="GL-16Z"/>
    <n v="30"/>
    <s v="TO-1116GLZ16-30-6878"/>
    <m/>
    <n v="91.976799999999997"/>
    <n v="325"/>
    <n v="106.125"/>
    <n v="67.784985416666657"/>
    <n v="813.41982499999995"/>
    <s v="NOT RELEASED"/>
    <s v="NOT CHECKED"/>
    <x v="0"/>
    <x v="0"/>
  </r>
  <r>
    <x v="0"/>
    <n v="4"/>
    <n v="3"/>
    <n v="6"/>
    <s v="1116L-003-006"/>
    <n v="0"/>
    <s v="WT-07.3"/>
    <s v="Southwest"/>
    <n v="93.764899999999997"/>
    <n v="265"/>
    <s v="WT-07.3, CURVED, VISION, HEAVY, HEAVY, BIRD SAFE UV"/>
    <s v="Curved"/>
    <s v="Vision"/>
    <s v="Infill 2 - Upper Spandrel"/>
    <n v="0.89405000000000001"/>
    <n v="0.89405000000000001"/>
    <n v="0.9375"/>
    <n v="0.9375"/>
    <n v="218.3125"/>
    <m/>
    <s v="GL-18Z"/>
    <n v="30"/>
    <s v="TO-1116GLZ18-30-2962"/>
    <m/>
    <n v="91.976799999999997"/>
    <n v="325"/>
    <n v="44.8125"/>
    <n v="28.622988541666668"/>
    <n v="343.47586250000001"/>
    <s v="NOT RELEASED"/>
    <s v="NOT CHECKED"/>
    <x v="0"/>
    <x v="0"/>
  </r>
  <r>
    <x v="0"/>
    <n v="4"/>
    <n v="3"/>
    <n v="7"/>
    <s v="1116L-003-007"/>
    <n v="0"/>
    <s v="WT-07.3"/>
    <s v="Southwest"/>
    <n v="93.639399999999995"/>
    <n v="265"/>
    <s v="WT-07.3, CURVED, VISION, HEAVY, HEAVY, BIRD SAFE UV"/>
    <s v="Curved"/>
    <s v="Vision"/>
    <s v="Infill 1 - Vision"/>
    <n v="0.89405000000000001"/>
    <n v="0.89405000000000001"/>
    <n v="0.9375"/>
    <n v="0.9375"/>
    <n v="157"/>
    <s v="GL-16Z"/>
    <s v="GL-16Z"/>
    <n v="30"/>
    <s v="TO-1116GLZ16-30-6869"/>
    <m/>
    <n v="91.851299999999995"/>
    <n v="325"/>
    <n v="106.125"/>
    <n v="67.692494531250006"/>
    <n v="812.30993437500001"/>
    <s v="NOT RELEASED"/>
    <s v="NOT CHECKED"/>
    <x v="0"/>
    <x v="0"/>
  </r>
  <r>
    <x v="0"/>
    <n v="4"/>
    <n v="3"/>
    <n v="7"/>
    <s v="1116L-003-007"/>
    <n v="0"/>
    <s v="WT-07.3"/>
    <s v="Southwest"/>
    <n v="93.639399999999995"/>
    <n v="265"/>
    <s v="WT-07.3, CURVED, VISION, HEAVY, HEAVY, BIRD SAFE UV"/>
    <s v="Curved"/>
    <s v="Vision"/>
    <s v="Infill 2 - Upper Spandrel"/>
    <n v="0.89405000000000001"/>
    <n v="0.89405000000000001"/>
    <n v="0.9375"/>
    <n v="0.9375"/>
    <n v="218.3125"/>
    <s v="GL-18Z"/>
    <s v="GL-18Z"/>
    <n v="30"/>
    <s v="TO-1116GLZ18-30-2958"/>
    <m/>
    <n v="91.851299999999995"/>
    <n v="325"/>
    <n v="44.8125"/>
    <n v="28.583933203125"/>
    <n v="343.00719843749999"/>
    <s v="NOT RELEASED"/>
    <s v="NOT CHECKED"/>
    <x v="0"/>
    <x v="0"/>
  </r>
  <r>
    <x v="0"/>
    <n v="4"/>
    <n v="3"/>
    <n v="8"/>
    <s v="1116L-003-008"/>
    <n v="0"/>
    <s v="WT-05.1"/>
    <s v="West"/>
    <n v="90"/>
    <n v="265"/>
    <s v="WT-05.1, REC., VISION, TRANSITION COPING, HEAVY, HEAVY, BIRD SAFE UV"/>
    <s v="Rec."/>
    <s v="Vision"/>
    <s v="Infill 1 - Vision"/>
    <n v="0.875"/>
    <n v="0.875"/>
    <n v="0.9375"/>
    <n v="0.9375"/>
    <n v="155.74349999999998"/>
    <m/>
    <s v="GL-13B"/>
    <n v="42"/>
    <s v="TO-1116GLB13-42-6680"/>
    <n v="88.25"/>
    <m/>
    <m/>
    <n v="107.38150000000002"/>
    <n v="65.808453993055565"/>
    <n v="789.70144791666678"/>
    <s v="NOT RELEASED"/>
    <s v="NOT CHECKED"/>
    <x v="0"/>
    <x v="0"/>
  </r>
  <r>
    <x v="0"/>
    <n v="4"/>
    <n v="3"/>
    <n v="8"/>
    <s v="1116L-003-008"/>
    <n v="0"/>
    <s v="WT-05.1"/>
    <s v="West"/>
    <n v="90"/>
    <n v="265"/>
    <s v="WT-05.1, REC., VISION, TRANSITION COPING, HEAVY, HEAVY, BIRD SAFE UV"/>
    <s v="Rec."/>
    <s v="Vision"/>
    <s v="Infill 2 - Upper Spandrel"/>
    <n v="0.875"/>
    <n v="0.875"/>
    <n v="0.9375"/>
    <n v="0.9375"/>
    <n v="218.3125"/>
    <m/>
    <s v="GL-14A"/>
    <n v="10"/>
    <s v="TO-1116GLA14-10-2746"/>
    <n v="88.25"/>
    <m/>
    <m/>
    <n v="44.8125"/>
    <n v="27.463216145833332"/>
    <n v="329.55859375"/>
    <s v="NOT RELEASED"/>
    <s v="NOT CHECKED"/>
    <x v="0"/>
    <x v="0"/>
  </r>
  <r>
    <x v="0"/>
    <n v="4"/>
    <n v="3"/>
    <n v="9"/>
    <s v="1116L-003-009"/>
    <n v="0"/>
    <s v="WT-07.2"/>
    <s v="West"/>
    <n v="90"/>
    <n v="265"/>
    <s v="WT-07.2, REC., VISION, TRANSITION COPING, HEAVY, HEAVY, BIRD SAFE UV"/>
    <s v="Rec."/>
    <s v="Vision"/>
    <s v="Infill 1 - Vision"/>
    <n v="0.875"/>
    <n v="0.875"/>
    <n v="0.9375"/>
    <n v="0.9375"/>
    <n v="154.48660000000001"/>
    <m/>
    <s v="GL-13B"/>
    <n v="42"/>
    <s v="TO-1116GLB13-42-6757"/>
    <n v="88.25"/>
    <m/>
    <m/>
    <n v="108.63839999999999"/>
    <n v="66.578741666666659"/>
    <n v="798.94489999999996"/>
    <s v="NOT RELEASED"/>
    <s v="NOT CHECKED"/>
    <x v="0"/>
    <x v="0"/>
  </r>
  <r>
    <x v="0"/>
    <n v="4"/>
    <n v="3"/>
    <n v="9"/>
    <s v="1116L-003-009"/>
    <n v="0"/>
    <s v="WT-07.2"/>
    <s v="West"/>
    <n v="90"/>
    <n v="265"/>
    <s v="WT-07.2, REC., VISION, TRANSITION COPING, HEAVY, HEAVY, BIRD SAFE UV"/>
    <s v="Rec."/>
    <s v="Vision"/>
    <s v="Infill 2 - Upper Spandrel"/>
    <n v="0.875"/>
    <n v="0.875"/>
    <n v="0.9375"/>
    <n v="0.9375"/>
    <n v="218.3125"/>
    <m/>
    <s v="GL-14A"/>
    <n v="10"/>
    <s v="TO-1116GLA14-10-2746"/>
    <n v="88.25"/>
    <m/>
    <m/>
    <n v="44.8125"/>
    <n v="27.463216145833332"/>
    <n v="329.55859375"/>
    <s v="NOT RELEASED"/>
    <s v="NOT CHECKED"/>
    <x v="0"/>
    <x v="0"/>
  </r>
  <r>
    <x v="0"/>
    <n v="4"/>
    <n v="3"/>
    <n v="10"/>
    <s v="1116L-003-010"/>
    <n v="0"/>
    <s v="WT-07.2"/>
    <s v="West"/>
    <n v="90"/>
    <n v="265"/>
    <s v="WT-07.2, REC., VISION, TRANSITION COPING, HEAVY, HEAVY, BIRD SAFE UV"/>
    <s v="Rec."/>
    <s v="Vision"/>
    <s v="Infill 1 - Vision"/>
    <n v="0.875"/>
    <n v="0.875"/>
    <n v="0.9375"/>
    <n v="0.9375"/>
    <n v="153.23009999999999"/>
    <m/>
    <s v="GL-13B"/>
    <n v="42"/>
    <s v="TO-1116GLB13-42-6734"/>
    <n v="88.25"/>
    <m/>
    <m/>
    <n v="109.89490000000001"/>
    <n v="67.348784201388895"/>
    <n v="808.18541041666674"/>
    <s v="NOT RELEASED"/>
    <s v="NOT CHECKED"/>
    <x v="0"/>
    <x v="0"/>
  </r>
  <r>
    <x v="0"/>
    <n v="4"/>
    <n v="3"/>
    <n v="10"/>
    <s v="1116L-003-010"/>
    <n v="0"/>
    <s v="WT-07.2"/>
    <s v="West"/>
    <n v="90"/>
    <n v="265"/>
    <s v="WT-07.2, REC., VISION, TRANSITION COPING, HEAVY, HEAVY, BIRD SAFE UV"/>
    <s v="Rec."/>
    <s v="Vision"/>
    <s v="Infill 2 - Upper Spandrel"/>
    <n v="0.875"/>
    <n v="0.875"/>
    <n v="0.9375"/>
    <n v="0.9375"/>
    <n v="218.3125"/>
    <m/>
    <s v="GL-14A"/>
    <n v="10"/>
    <s v="TO-1116GLA14-10-2746"/>
    <n v="88.25"/>
    <m/>
    <m/>
    <n v="44.8125"/>
    <n v="27.463216145833332"/>
    <n v="329.55859375"/>
    <s v="NOT RELEASED"/>
    <s v="NOT CHECKED"/>
    <x v="0"/>
    <x v="0"/>
  </r>
  <r>
    <x v="0"/>
    <n v="4"/>
    <n v="3"/>
    <n v="11"/>
    <s v="1116L-003-011"/>
    <n v="0"/>
    <s v="WT-07.2"/>
    <s v="West"/>
    <n v="90"/>
    <n v="265"/>
    <s v="WT-07.2, REC., VISION, TRANSITION COPING, HEAVY, BIRD SAFE UV"/>
    <s v="Rec."/>
    <s v="Vision"/>
    <s v="Infill 1 - Vision"/>
    <n v="0.875"/>
    <n v="0.875"/>
    <n v="0.9375"/>
    <n v="0.9375"/>
    <n v="151.97319999999999"/>
    <m/>
    <s v="GL-13B"/>
    <n v="42"/>
    <s v="TO-1116GLB13-42-6811"/>
    <n v="88.25"/>
    <m/>
    <m/>
    <n v="111.15180000000001"/>
    <n v="68.119071875000003"/>
    <n v="817.42886250000004"/>
    <s v="NOT RELEASED"/>
    <s v="NOT CHECKED"/>
    <x v="0"/>
    <x v="0"/>
  </r>
  <r>
    <x v="0"/>
    <n v="4"/>
    <n v="3"/>
    <n v="11"/>
    <s v="1116L-003-011"/>
    <n v="0"/>
    <s v="WT-07.2"/>
    <s v="West"/>
    <n v="90"/>
    <n v="265"/>
    <s v="WT-07.2, REC., VISION, TRANSITION COPING, HEAVY, BIRD SAFE UV"/>
    <s v="Rec."/>
    <s v="Vision"/>
    <s v="Infill 2 - Upper Spandrel"/>
    <n v="0.875"/>
    <n v="0.875"/>
    <n v="0.9375"/>
    <n v="0.9375"/>
    <n v="218.3125"/>
    <m/>
    <s v="GL-14A"/>
    <n v="10"/>
    <s v="TO-1116GLA14-10-2746"/>
    <n v="88.25"/>
    <m/>
    <m/>
    <n v="44.8125"/>
    <n v="27.463216145833332"/>
    <n v="329.55859375"/>
    <s v="NOT RELEASED"/>
    <s v="NOT CHECKED"/>
    <x v="0"/>
    <x v="0"/>
  </r>
  <r>
    <x v="0"/>
    <n v="4"/>
    <n v="3"/>
    <n v="12"/>
    <s v="1116L-003-012"/>
    <n v="0"/>
    <s v="WT-07.2"/>
    <s v="West"/>
    <n v="90"/>
    <n v="265"/>
    <s v="WT-07.2, REC., VISION, TRANSITION COPING, BIRD SAFE UV"/>
    <s v="Rec."/>
    <s v="Vision"/>
    <s v="Infill 1 - Vision"/>
    <n v="0.875"/>
    <n v="0.875"/>
    <n v="0.9375"/>
    <n v="0.9375"/>
    <n v="150.7165"/>
    <m/>
    <s v="GL-13B"/>
    <n v="42"/>
    <s v="TO-1116GLB13-42-6988"/>
    <n v="88.25"/>
    <m/>
    <m/>
    <n v="112.4085"/>
    <n v="68.889236979166668"/>
    <n v="826.67084375000002"/>
    <s v="NOT RELEASED"/>
    <s v="NOT CHECKED"/>
    <x v="0"/>
    <x v="0"/>
  </r>
  <r>
    <x v="0"/>
    <n v="4"/>
    <n v="3"/>
    <n v="12"/>
    <s v="1116L-003-012"/>
    <n v="0"/>
    <s v="WT-07.2"/>
    <s v="West"/>
    <n v="90"/>
    <n v="265"/>
    <s v="WT-07.2, REC., VISION, TRANSITION COPING, BIRD SAFE UV"/>
    <s v="Rec."/>
    <s v="Vision"/>
    <s v="Infill 2 - Upper Spandrel"/>
    <n v="0.875"/>
    <n v="0.875"/>
    <n v="0.9375"/>
    <n v="0.9375"/>
    <n v="218.3125"/>
    <m/>
    <s v="GL-14A"/>
    <n v="10"/>
    <s v="TO-1116GLA14-10-2746"/>
    <n v="88.25"/>
    <m/>
    <m/>
    <n v="44.8125"/>
    <n v="27.463216145833332"/>
    <n v="329.55859375"/>
    <s v="NOT RELEASED"/>
    <s v="NOT CHECKED"/>
    <x v="0"/>
    <x v="0"/>
  </r>
  <r>
    <x v="0"/>
    <n v="4"/>
    <n v="3"/>
    <n v="13"/>
    <s v="1116L-003-013"/>
    <n v="0"/>
    <s v="WT-07.2"/>
    <s v="West"/>
    <n v="90"/>
    <n v="265"/>
    <s v="WT-07.2, REC., VISION, COPING, BIRD SAFE UV"/>
    <s v="Rec."/>
    <s v="Vision"/>
    <s v="Infill 1 - Vision"/>
    <n v="0.875"/>
    <n v="0.875"/>
    <n v="0.9375"/>
    <n v="0.9375"/>
    <n v="149.4599"/>
    <m/>
    <s v="GL-13B"/>
    <n v="42"/>
    <s v="TO-1116GLB13-42-7065"/>
    <n v="88.25"/>
    <m/>
    <m/>
    <n v="113.6651"/>
    <n v="69.659340798611112"/>
    <n v="835.91208958333334"/>
    <s v="NOT RELEASED"/>
    <s v="NOT CHECKED"/>
    <x v="0"/>
    <x v="0"/>
  </r>
  <r>
    <x v="0"/>
    <n v="4"/>
    <n v="3"/>
    <n v="13"/>
    <s v="1116L-003-013"/>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4"/>
    <s v="1116L-003-014"/>
    <n v="0"/>
    <s v="WT-07.2"/>
    <s v="West"/>
    <n v="90"/>
    <n v="265"/>
    <s v="WT-07.2, REC., VISION, COPING, BIRD SAFE UV"/>
    <s v="Rec."/>
    <s v="Vision"/>
    <s v="Infill 1 - Vision"/>
    <n v="0.875"/>
    <n v="0.875"/>
    <n v="0.9375"/>
    <n v="0.9375"/>
    <n v="148.20310000000001"/>
    <m/>
    <s v="GL-13B"/>
    <n v="42"/>
    <s v="TO-1116GLB13-42-7042"/>
    <n v="88.25"/>
    <m/>
    <m/>
    <n v="114.92189999999999"/>
    <n v="70.429567187499998"/>
    <n v="845.15480624999998"/>
    <s v="NOT RELEASED"/>
    <s v="NOT CHECKED"/>
    <x v="0"/>
    <x v="0"/>
  </r>
  <r>
    <x v="0"/>
    <n v="4"/>
    <n v="3"/>
    <n v="14"/>
    <s v="1116L-003-014"/>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5"/>
    <s v="1116L-003-015"/>
    <n v="0"/>
    <s v="WT-07.2"/>
    <s v="West"/>
    <n v="90"/>
    <n v="265"/>
    <s v="WT-07.2, REC., VISION, COPING, BIRD SAFE UV"/>
    <s v="Rec."/>
    <s v="Vision"/>
    <s v="Infill 1 - Vision"/>
    <n v="0.875"/>
    <n v="0.875"/>
    <n v="0.9375"/>
    <n v="0.9375"/>
    <n v="146.94639999999998"/>
    <m/>
    <s v="GL-13B"/>
    <n v="42"/>
    <s v="TO-1116GLB13-42-7119"/>
    <n v="88.25"/>
    <m/>
    <m/>
    <n v="116.17860000000002"/>
    <n v="71.199732291666677"/>
    <n v="854.39678750000007"/>
    <s v="NOT RELEASED"/>
    <s v="NOT CHECKED"/>
    <x v="0"/>
    <x v="0"/>
  </r>
  <r>
    <x v="0"/>
    <n v="4"/>
    <n v="3"/>
    <n v="15"/>
    <s v="1116L-003-015"/>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6"/>
    <s v="1116L-003-016"/>
    <n v="0"/>
    <s v="WT-07.2"/>
    <s v="West"/>
    <n v="90"/>
    <n v="265"/>
    <s v="WT-07.2, REC., VISION, COPING, BIRD SAFE UV"/>
    <s v="Rec."/>
    <s v="Vision"/>
    <s v="Infill 1 - Vision"/>
    <n v="0.875"/>
    <n v="0.875"/>
    <n v="0.9375"/>
    <n v="0.9375"/>
    <n v="145.68959999999998"/>
    <m/>
    <s v="GL-13B"/>
    <n v="42"/>
    <s v="TO-1116GLB13-42-7296"/>
    <n v="88.25"/>
    <m/>
    <m/>
    <n v="117.43540000000002"/>
    <n v="71.969958680555564"/>
    <n v="863.63950416666671"/>
    <s v="NOT RELEASED"/>
    <s v="NOT CHECKED"/>
    <x v="0"/>
    <x v="0"/>
  </r>
  <r>
    <x v="0"/>
    <n v="4"/>
    <n v="3"/>
    <n v="16"/>
    <s v="1116L-003-016"/>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7"/>
    <s v="1116L-003-017"/>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17"/>
    <s v="1116L-003-017"/>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7"/>
    <s v="1116L-003-017"/>
    <n v="0"/>
    <s v="WT-07.2"/>
    <s v="West"/>
    <n v="90"/>
    <n v="265"/>
    <s v="WT-07.2, REC., VISION, COPING, BIRD SAFE UV"/>
    <s v="Rec."/>
    <s v="Vision"/>
    <s v="Infill 3 - Lower Spandrel"/>
    <n v="0.875"/>
    <n v="0.875"/>
    <n v="0.9375"/>
    <n v="0.9375"/>
    <n v="252.18299999999999"/>
    <m/>
    <s v="GL-14A"/>
    <n v="42"/>
    <s v="TO-1116GLA14-42-705"/>
    <n v="88.25"/>
    <m/>
    <m/>
    <n v="10.942000000000007"/>
    <n v="6.7057743055555603"/>
    <n v="80.46929166666672"/>
    <s v="NOT RELEASED"/>
    <s v="NOT CHECKED"/>
    <x v="0"/>
    <x v="0"/>
  </r>
  <r>
    <x v="0"/>
    <n v="4"/>
    <n v="3"/>
    <n v="18"/>
    <s v="1116L-003-018"/>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18"/>
    <s v="1116L-003-018"/>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8"/>
    <s v="1116L-003-018"/>
    <n v="0"/>
    <s v="WT-07.2"/>
    <s v="West"/>
    <n v="90"/>
    <n v="265"/>
    <s v="WT-07.2, REC., VISION, COPING, BIRD SAFE UV"/>
    <s v="Rec."/>
    <s v="Vision"/>
    <s v="Infill 3 - Lower Spandrel"/>
    <n v="0.875"/>
    <n v="0.875"/>
    <n v="0.9375"/>
    <n v="0.9375"/>
    <n v="250.92609999999999"/>
    <m/>
    <s v="GL-14A"/>
    <n v="42"/>
    <s v="TO-1116GLA14-42-776"/>
    <n v="88.25"/>
    <m/>
    <m/>
    <n v="12.198900000000009"/>
    <n v="7.4760619791666727"/>
    <n v="89.712743750000072"/>
    <s v="NOT RELEASED"/>
    <s v="NOT CHECKED"/>
    <x v="0"/>
    <x v="0"/>
  </r>
  <r>
    <x v="0"/>
    <n v="4"/>
    <n v="3"/>
    <n v="19"/>
    <s v="1116L-003-019"/>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19"/>
    <s v="1116L-003-019"/>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19"/>
    <s v="1116L-003-019"/>
    <n v="0"/>
    <s v="WT-07.2"/>
    <s v="West"/>
    <n v="90"/>
    <n v="265"/>
    <s v="WT-07.2, REC., VISION, COPING, BIRD SAFE UV"/>
    <s v="Rec."/>
    <s v="Vision"/>
    <s v="Infill 3 - Lower Spandrel"/>
    <n v="0.875"/>
    <n v="0.875"/>
    <n v="0.9375"/>
    <n v="0.9375"/>
    <n v="249.6696"/>
    <m/>
    <s v="GL-14A"/>
    <n v="42"/>
    <s v="TO-1116GLA14-42-846"/>
    <n v="88.25"/>
    <m/>
    <m/>
    <n v="13.455399999999997"/>
    <n v="8.2461045138888878"/>
    <n v="98.953254166666653"/>
    <s v="NOT RELEASED"/>
    <s v="NOT CHECKED"/>
    <x v="0"/>
    <x v="0"/>
  </r>
  <r>
    <x v="0"/>
    <n v="4"/>
    <n v="3"/>
    <n v="20"/>
    <s v="1116L-003-020"/>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0"/>
    <s v="1116L-003-020"/>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0"/>
    <s v="1116L-003-020"/>
    <n v="0"/>
    <s v="WT-07.2"/>
    <s v="West"/>
    <n v="90"/>
    <n v="265"/>
    <s v="WT-07.2, REC., VISION, COPING, BIRD SAFE UV"/>
    <s v="Rec."/>
    <s v="Vision"/>
    <s v="Infill 3 - Lower Spandrel"/>
    <n v="0.875"/>
    <n v="0.875"/>
    <n v="0.9375"/>
    <n v="0.9375"/>
    <n v="248.4127"/>
    <m/>
    <s v="GL-14A"/>
    <n v="42"/>
    <s v="TO-1116GLA14-42-916"/>
    <n v="88.25"/>
    <m/>
    <m/>
    <n v="14.712299999999999"/>
    <n v="9.0163921874999993"/>
    <n v="108.19670624999999"/>
    <s v="NOT RELEASED"/>
    <s v="NOT CHECKED"/>
    <x v="0"/>
    <x v="0"/>
  </r>
  <r>
    <x v="0"/>
    <n v="4"/>
    <n v="3"/>
    <n v="21"/>
    <s v="1116L-003-021"/>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1"/>
    <s v="1116L-003-021"/>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1"/>
    <s v="1116L-003-021"/>
    <n v="0"/>
    <s v="WT-07.2"/>
    <s v="West"/>
    <n v="90"/>
    <n v="265"/>
    <s v="WT-07.2, REC., VISION, COPING, BIRD SAFE UV"/>
    <s v="Rec."/>
    <s v="Vision"/>
    <s v="Infill 3 - Lower Spandrel"/>
    <n v="0.875"/>
    <n v="0.875"/>
    <n v="0.9375"/>
    <n v="0.9375"/>
    <n v="247.15600000000001"/>
    <m/>
    <s v="GL-14A"/>
    <n v="42"/>
    <s v="TO-1116GLA14-42-1086"/>
    <n v="88.25"/>
    <m/>
    <m/>
    <n v="15.968999999999994"/>
    <n v="9.7865572916666626"/>
    <n v="117.43868749999996"/>
    <s v="NOT RELEASED"/>
    <s v="NOT CHECKED"/>
    <x v="0"/>
    <x v="0"/>
  </r>
  <r>
    <x v="0"/>
    <n v="4"/>
    <n v="3"/>
    <n v="22"/>
    <s v="1116L-003-022"/>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2"/>
    <s v="1116L-003-022"/>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2"/>
    <s v="1116L-003-022"/>
    <n v="0"/>
    <s v="WT-07.2"/>
    <s v="West"/>
    <n v="90"/>
    <n v="265"/>
    <s v="WT-07.2, REC., VISION, COPING, BIRD SAFE UV"/>
    <s v="Rec."/>
    <s v="Vision"/>
    <s v="Infill 3 - Lower Spandrel"/>
    <n v="0.875"/>
    <n v="0.875"/>
    <n v="0.9375"/>
    <n v="0.9375"/>
    <n v="245.8724"/>
    <m/>
    <s v="GL-14A"/>
    <n v="42"/>
    <s v="TO-1116GLA14-42-1157"/>
    <n v="88.25"/>
    <m/>
    <m/>
    <n v="17.252600000000001"/>
    <n v="10.573207986111111"/>
    <n v="126.87849583333333"/>
    <s v="NOT RELEASED"/>
    <s v="NOT CHECKED"/>
    <x v="0"/>
    <x v="0"/>
  </r>
  <r>
    <x v="0"/>
    <n v="4"/>
    <n v="3"/>
    <n v="23"/>
    <s v="1116L-003-023"/>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3"/>
    <s v="1116L-003-023"/>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3"/>
    <s v="1116L-003-023"/>
    <n v="0"/>
    <s v="WT-07.2"/>
    <s v="West"/>
    <n v="90"/>
    <n v="265"/>
    <s v="WT-07.2, REC., VISION, COPING, BIRD SAFE UV"/>
    <s v="Rec."/>
    <s v="Vision"/>
    <s v="Infill 3 - Lower Spandrel"/>
    <n v="0.875"/>
    <n v="0.875"/>
    <n v="0.9375"/>
    <n v="0.9375"/>
    <n v="244.64249999999998"/>
    <m/>
    <s v="GL-14A"/>
    <n v="42"/>
    <s v="TO-1116GLA14-42-1132"/>
    <n v="88.25"/>
    <m/>
    <m/>
    <n v="18.482500000000016"/>
    <n v="11.326948784722232"/>
    <n v="135.92338541666678"/>
    <s v="NOT RELEASED"/>
    <s v="NOT CHECKED"/>
    <x v="0"/>
    <x v="0"/>
  </r>
  <r>
    <x v="0"/>
    <n v="4"/>
    <n v="3"/>
    <n v="24"/>
    <s v="1116L-003-024"/>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4"/>
    <s v="1116L-003-024"/>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4"/>
    <s v="1116L-003-024"/>
    <n v="0"/>
    <s v="WT-07.2"/>
    <s v="West"/>
    <n v="90"/>
    <n v="265"/>
    <s v="WT-07.2, REC., VISION, COPING, BIRD SAFE UV"/>
    <s v="Rec."/>
    <s v="Vision"/>
    <s v="Infill 3 - Lower Spandrel"/>
    <n v="0.875"/>
    <n v="0.875"/>
    <n v="0.9375"/>
    <n v="0.9375"/>
    <n v="243.3862"/>
    <m/>
    <s v="GL-14A"/>
    <n v="42"/>
    <s v="TO-1116GLA14-42-1209"/>
    <n v="88.25"/>
    <m/>
    <m/>
    <n v="19.738799999999998"/>
    <n v="12.096868749999999"/>
    <n v="145.16242499999998"/>
    <s v="NOT RELEASED"/>
    <s v="NOT CHECKED"/>
    <x v="0"/>
    <x v="0"/>
  </r>
  <r>
    <x v="0"/>
    <n v="4"/>
    <n v="3"/>
    <n v="25"/>
    <s v="1116L-003-025"/>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5"/>
    <s v="1116L-003-025"/>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5"/>
    <s v="1116L-003-025"/>
    <n v="0"/>
    <s v="WT-07.2"/>
    <s v="West"/>
    <n v="90"/>
    <n v="265"/>
    <s v="WT-07.2, REC., VISION, COPING, BIRD SAFE UV"/>
    <s v="Rec."/>
    <s v="Vision"/>
    <s v="Infill 3 - Lower Spandrel"/>
    <n v="0.875"/>
    <n v="0.875"/>
    <n v="0.9375"/>
    <n v="0.9375"/>
    <n v="242.12909999999999"/>
    <m/>
    <s v="GL-14A"/>
    <n v="42"/>
    <s v="TO-1116GLA14-42-1386"/>
    <n v="88.25"/>
    <m/>
    <m/>
    <n v="20.995900000000006"/>
    <n v="12.867278993055558"/>
    <n v="154.40734791666671"/>
    <s v="NOT RELEASED"/>
    <s v="NOT CHECKED"/>
    <x v="0"/>
    <x v="0"/>
  </r>
  <r>
    <x v="0"/>
    <n v="4"/>
    <n v="3"/>
    <n v="26"/>
    <s v="1116L-003-026"/>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6"/>
    <s v="1116L-003-026"/>
    <n v="0"/>
    <s v="WT-07.2"/>
    <s v="West"/>
    <n v="90"/>
    <n v="265"/>
    <s v="WT-07.2, REC., VISION, COPING, BIRD SAFE UV"/>
    <s v="Rec."/>
    <s v="Vision"/>
    <s v="Infill 2 - Upper Spandrel"/>
    <n v="0.875"/>
    <n v="0.875"/>
    <n v="0.9375"/>
    <n v="0.9375"/>
    <n v="218.3125"/>
    <m/>
    <s v="GL-14A"/>
    <n v="10"/>
    <s v="TO-1116GLA14-10-2746"/>
    <n v="88.25"/>
    <m/>
    <m/>
    <n v="44.8125"/>
    <n v="27.463216145833332"/>
    <n v="329.55859375"/>
    <s v="NOT RELEASED"/>
    <s v="NOT CHECKED"/>
    <x v="0"/>
    <x v="0"/>
  </r>
  <r>
    <x v="0"/>
    <n v="4"/>
    <n v="3"/>
    <n v="26"/>
    <s v="1116L-003-026"/>
    <n v="0"/>
    <s v="WT-07.2"/>
    <s v="West"/>
    <n v="90"/>
    <n v="265"/>
    <s v="WT-07.2, REC., VISION, COPING, BIRD SAFE UV"/>
    <s v="Rec."/>
    <s v="Vision"/>
    <s v="Infill 3 - Lower Spandrel"/>
    <n v="0.875"/>
    <n v="0.875"/>
    <n v="0.9375"/>
    <n v="0.9375"/>
    <n v="240.8724"/>
    <m/>
    <s v="GL-14A"/>
    <n v="42"/>
    <s v="TO-1116GLA14-42-1463"/>
    <n v="88.25"/>
    <m/>
    <m/>
    <n v="22.252600000000001"/>
    <n v="13.637444097222222"/>
    <n v="163.64932916666666"/>
    <s v="NOT RELEASED"/>
    <s v="NOT CHECKED"/>
    <x v="0"/>
    <x v="0"/>
  </r>
  <r>
    <x v="0"/>
    <n v="4"/>
    <n v="3"/>
    <n v="27"/>
    <s v="1116L-003-027"/>
    <n v="0"/>
    <s v="WT-07.3"/>
    <s v="West"/>
    <n v="115.81100000000001"/>
    <n v="265"/>
    <s v="WT-07.3, CURVED, VISION, COPING, BIRD SAFE UV"/>
    <s v="Curved"/>
    <s v="Vision"/>
    <s v="Infill 1 - Vision"/>
    <n v="0.81294999999999995"/>
    <n v="0.81294999999999995"/>
    <n v="0.9375"/>
    <n v="0.9375"/>
    <n v="157.25"/>
    <m/>
    <s v="GL-16B"/>
    <n v="30"/>
    <s v="TO-1116GLB16-30-845"/>
    <m/>
    <n v="114.18510000000001"/>
    <n v="325"/>
    <n v="105.875"/>
    <n v="83.95380182291666"/>
    <n v="1007.4456218749999"/>
    <s v="NOT RELEASED"/>
    <s v="NOT CHECKED"/>
    <x v="0"/>
    <x v="0"/>
  </r>
  <r>
    <x v="0"/>
    <n v="4"/>
    <n v="3"/>
    <n v="27"/>
    <s v="1116L-003-027"/>
    <n v="0"/>
    <s v="WT-07.3"/>
    <s v="West"/>
    <n v="115.81100000000001"/>
    <n v="265"/>
    <s v="WT-07.3, CURVED, VISION, COPING, BIRD SAFE UV"/>
    <s v="Curved"/>
    <s v="Vision"/>
    <s v="Infill 2 - Upper Spandrel"/>
    <n v="0.81294999999999995"/>
    <n v="0.81294999999999995"/>
    <n v="0.9375"/>
    <n v="0.9375"/>
    <n v="218.3125"/>
    <m/>
    <s v="GL-18Z"/>
    <n v="30"/>
    <s v="TO-1116GLZ18-30-3653"/>
    <m/>
    <n v="114.18510000000001"/>
    <n v="325"/>
    <n v="44.8125"/>
    <n v="35.534165234375003"/>
    <n v="426.40998281250006"/>
    <s v="NOT RELEASED"/>
    <s v="NOT CHECKED"/>
    <x v="0"/>
    <x v="0"/>
  </r>
  <r>
    <x v="0"/>
    <n v="4"/>
    <n v="3"/>
    <n v="27"/>
    <s v="1116L-003-027"/>
    <n v="0"/>
    <s v="WT-07.3"/>
    <s v="West"/>
    <n v="115.81100000000001"/>
    <n v="265"/>
    <s v="WT-07.3, CURVED, VISION, COPING, BIRD SAFE UV"/>
    <s v="Curved"/>
    <s v="Vision"/>
    <s v="Infill 3 - Lower Spandrel"/>
    <n v="0.81294999999999995"/>
    <n v="0.81294999999999995"/>
    <n v="0.9375"/>
    <n v="0.9375"/>
    <n v="240.8723"/>
    <m/>
    <s v="GL-18Z"/>
    <n v="30"/>
    <s v="TO-1116GLZ18-30-184"/>
    <m/>
    <n v="114.18510000000001"/>
    <n v="325"/>
    <n v="22.252700000000004"/>
    <n v="17.645324824791672"/>
    <n v="211.74389789750006"/>
    <s v="NOT RELEASED"/>
    <s v="NOT CHECKED"/>
    <x v="0"/>
    <x v="0"/>
  </r>
  <r>
    <x v="0"/>
    <n v="4"/>
    <n v="3"/>
    <n v="28"/>
    <s v="1116L-003-028"/>
    <n v="0"/>
    <s v="WT-07.2"/>
    <s v="West"/>
    <n v="90"/>
    <n v="265"/>
    <s v="WT-07.2, REC., VISION, COPING, BIRD SAFE UV"/>
    <s v="Rec."/>
    <s v="Vision"/>
    <s v="Infill 1 - Vision"/>
    <n v="0.875"/>
    <n v="0.875"/>
    <n v="0.9375"/>
    <n v="0.9375"/>
    <n v="157.25"/>
    <m/>
    <s v="GL-13A"/>
    <n v="10"/>
    <s v="TO-1116GLA13-10-6588"/>
    <n v="88.25"/>
    <m/>
    <m/>
    <n v="105.875"/>
    <n v="64.885199652777771"/>
    <n v="778.62239583333326"/>
    <s v="NOT RELEASED"/>
    <s v="NOT CHECKED"/>
    <x v="0"/>
    <x v="0"/>
  </r>
  <r>
    <x v="0"/>
    <n v="4"/>
    <n v="3"/>
    <n v="28"/>
    <s v="1116L-003-028"/>
    <n v="0"/>
    <s v="WT-07.2"/>
    <s v="West"/>
    <n v="90"/>
    <n v="265"/>
    <s v="WT-07.2, REC., VISION, COPING, BIRD SAFE UV"/>
    <s v="Rec."/>
    <s v="Vision"/>
    <s v="Infill 2 - Upper Spandrel"/>
    <n v="0.875"/>
    <n v="0.875"/>
    <n v="0.9375"/>
    <n v="0.9375"/>
    <n v="214.1695"/>
    <m/>
    <s v="GL-14A"/>
    <n v="40"/>
    <s v="TO-1116GLA14-40-3000"/>
    <n v="88.25"/>
    <m/>
    <m/>
    <n v="48.955500000000001"/>
    <n v="30.002242187499998"/>
    <n v="360.02690624999997"/>
    <s v="NOT RELEASED"/>
    <s v="NOT CHECKED"/>
    <x v="0"/>
    <x v="0"/>
  </r>
  <r>
    <x v="0"/>
    <n v="4"/>
    <n v="3"/>
    <n v="28"/>
    <s v="1116L-003-028"/>
    <n v="0"/>
    <s v="WT-07.2"/>
    <s v="West"/>
    <n v="90"/>
    <n v="265"/>
    <s v="WT-07.2, REC., VISION, COPING, BIRD SAFE UV"/>
    <s v="Rec."/>
    <s v="Vision"/>
    <s v="Infill 3 - Lower Spandrel"/>
    <n v="0.875"/>
    <n v="0.875"/>
    <n v="0.9375"/>
    <n v="0.9375"/>
    <n v="235.39359999999999"/>
    <m/>
    <s v="GL-14A"/>
    <n v="42"/>
    <s v="TO-1116GLA14-42-1799"/>
    <n v="88.25"/>
    <m/>
    <m/>
    <n v="27.731400000000008"/>
    <n v="16.995111458333341"/>
    <n v="203.94133750000009"/>
    <s v="NOT RELEASED"/>
    <s v="NOT CHECKED"/>
    <x v="0"/>
    <x v="0"/>
  </r>
  <r>
    <x v="0"/>
    <n v="4"/>
    <n v="3"/>
    <n v="29"/>
    <s v="1116L-003-029"/>
    <n v="0"/>
    <s v="WT-07.2"/>
    <s v="West"/>
    <n v="90"/>
    <n v="265"/>
    <s v="WT-07.2, REC., VISION, COPING, BIRD SAFE UV, REMOVABLE ADJACENT"/>
    <s v="Rec."/>
    <s v="Vision"/>
    <s v="Infill 1 - Vision"/>
    <n v="0.875"/>
    <n v="0.875"/>
    <n v="0.9375"/>
    <n v="0.9375"/>
    <n v="157.25"/>
    <m/>
    <s v="GL-13A"/>
    <n v="10"/>
    <s v="TO-1116GLA13-10-6588"/>
    <n v="88.25"/>
    <m/>
    <m/>
    <n v="105.875"/>
    <n v="64.885199652777771"/>
    <n v="778.62239583333326"/>
    <s v="NOT RELEASED"/>
    <s v="NOT CHECKED"/>
    <x v="0"/>
    <x v="0"/>
  </r>
  <r>
    <x v="0"/>
    <n v="4"/>
    <n v="3"/>
    <n v="29"/>
    <s v="1116L-003-029"/>
    <n v="0"/>
    <s v="WT-07.2"/>
    <s v="West"/>
    <n v="90"/>
    <n v="265"/>
    <s v="WT-07.2, REC., VISION, COPING, BIRD SAFE UV, REMOVABLE ADJACENT"/>
    <s v="Rec."/>
    <s v="Vision"/>
    <s v="Infill 2 - Upper Spandrel"/>
    <n v="0.875"/>
    <n v="0.875"/>
    <n v="0.9375"/>
    <n v="0.9375"/>
    <n v="210.0153"/>
    <m/>
    <s v="GL-14A"/>
    <n v="40"/>
    <s v="TO-1116GLA14-40-3354"/>
    <n v="88.25"/>
    <m/>
    <m/>
    <n v="53.109700000000004"/>
    <n v="32.548132118055563"/>
    <n v="390.57758541666675"/>
    <s v="NOT RELEASED"/>
    <s v="NOT CHECKED"/>
    <x v="0"/>
    <x v="0"/>
  </r>
  <r>
    <x v="0"/>
    <n v="4"/>
    <n v="3"/>
    <n v="29"/>
    <s v="1116L-003-029"/>
    <n v="0"/>
    <s v="WT-07.2"/>
    <s v="West"/>
    <n v="90"/>
    <n v="265"/>
    <s v="WT-07.2, REC., VISION, COPING, BIRD SAFE UV, REMOVABLE ADJACENT"/>
    <s v="Rec."/>
    <s v="Vision"/>
    <s v="Infill 3 - Lower Spandrel"/>
    <n v="0.875"/>
    <n v="0.875"/>
    <n v="0.9375"/>
    <n v="0.9375"/>
    <n v="229.8939"/>
    <m/>
    <s v="GL-14A"/>
    <n v="42"/>
    <s v="TO-1116GLA14-42-2036"/>
    <n v="88.25"/>
    <m/>
    <m/>
    <n v="33.231099999999998"/>
    <n v="20.365587326388887"/>
    <n v="244.38704791666663"/>
    <s v="NOT RELEASED"/>
    <s v="NOT CHECKED"/>
    <x v="0"/>
    <x v="0"/>
  </r>
  <r>
    <x v="0"/>
    <n v="4"/>
    <n v="3"/>
    <n v="30"/>
    <s v="1116L-003-030"/>
    <n v="0"/>
    <s v="WT-07.2"/>
    <s v="West"/>
    <n v="90"/>
    <n v="265"/>
    <s v="WT-07.2, REC., VISION, COPING, BIRD SAFE UV, REMOVABLE"/>
    <s v="Rec."/>
    <s v="Vision"/>
    <s v="Infill 1 - Vision"/>
    <n v="0.875"/>
    <n v="0.875"/>
    <n v="0.9375"/>
    <n v="0.9375"/>
    <n v="157.25"/>
    <m/>
    <s v="GL-13A"/>
    <n v="10"/>
    <s v="TO-1116GLA13-10-6588"/>
    <n v="88.25"/>
    <m/>
    <m/>
    <n v="105.875"/>
    <n v="64.885199652777771"/>
    <n v="778.62239583333326"/>
    <s v="NOT RELEASED"/>
    <s v="NOT CHECKED"/>
    <x v="0"/>
    <x v="0"/>
  </r>
  <r>
    <x v="0"/>
    <n v="4"/>
    <n v="3"/>
    <n v="30"/>
    <s v="1116L-003-030"/>
    <n v="0"/>
    <s v="WT-07.2"/>
    <s v="West"/>
    <n v="90"/>
    <n v="265"/>
    <s v="WT-07.2, REC., VISION, COPING, BIRD SAFE UV, REMOVABLE"/>
    <s v="Rec."/>
    <s v="Vision"/>
    <s v="Infill 2 - Upper Spandrel"/>
    <n v="0.875"/>
    <n v="0.875"/>
    <n v="0.9375"/>
    <n v="0.9375"/>
    <n v="205.86109999999999"/>
    <m/>
    <s v="GL-14A"/>
    <n v="40"/>
    <s v="TO-1116GLA14-40-3509"/>
    <n v="88.25"/>
    <m/>
    <m/>
    <n v="57.263900000000007"/>
    <n v="35.094022048611116"/>
    <n v="421.12826458333336"/>
    <s v="NOT RELEASED"/>
    <s v="NOT CHECKED"/>
    <x v="0"/>
    <x v="0"/>
  </r>
  <r>
    <x v="0"/>
    <n v="4"/>
    <n v="3"/>
    <n v="30"/>
    <s v="1116L-003-030"/>
    <n v="0"/>
    <s v="WT-07.2"/>
    <s v="West"/>
    <n v="90"/>
    <n v="265"/>
    <s v="WT-07.2, REC., VISION, COPING, BIRD SAFE UV, REMOVABLE"/>
    <s v="Rec."/>
    <s v="Vision"/>
    <s v="Infill 3 - Lower Spandrel"/>
    <n v="0.875"/>
    <n v="0.875"/>
    <n v="0.9375"/>
    <n v="0.9375"/>
    <n v="224.39420000000001"/>
    <m/>
    <s v="GL-14A"/>
    <n v="42"/>
    <s v="TO-1116GLA14-42-2473"/>
    <n v="88.25"/>
    <m/>
    <m/>
    <n v="38.730799999999988"/>
    <n v="23.736063194444437"/>
    <n v="284.83275833333323"/>
    <s v="NOT RELEASED"/>
    <s v="NOT CHECKED"/>
    <x v="0"/>
    <x v="0"/>
  </r>
  <r>
    <x v="0"/>
    <n v="4"/>
    <n v="3"/>
    <n v="31"/>
    <s v="1116L-003-031"/>
    <n v="0"/>
    <s v="WT-07.2"/>
    <s v="West"/>
    <n v="90"/>
    <n v="265"/>
    <s v="WT-07.2, REC., VISION, COPING, BIRD SAFE UV, REMOVABLE"/>
    <s v="Rec."/>
    <s v="Vision"/>
    <s v="Infill 1 - Vision"/>
    <n v="0.875"/>
    <n v="0.875"/>
    <n v="0.9375"/>
    <n v="0.9375"/>
    <n v="157.25"/>
    <m/>
    <s v="GL-13A"/>
    <n v="10"/>
    <s v="TO-1116GLA13-10-6588"/>
    <n v="88.25"/>
    <m/>
    <m/>
    <n v="105.875"/>
    <n v="64.885199652777771"/>
    <n v="778.62239583333326"/>
    <s v="NOT RELEASED"/>
    <s v="NOT CHECKED"/>
    <x v="0"/>
    <x v="0"/>
  </r>
  <r>
    <x v="0"/>
    <n v="4"/>
    <n v="3"/>
    <n v="31"/>
    <s v="1116L-003-031"/>
    <n v="0"/>
    <s v="WT-07.2"/>
    <s v="West"/>
    <n v="90"/>
    <n v="265"/>
    <s v="WT-07.2, REC., VISION, COPING, BIRD SAFE UV, REMOVABLE"/>
    <s v="Rec."/>
    <s v="Vision"/>
    <s v="Infill 2 - Upper Spandrel"/>
    <n v="0.875"/>
    <n v="0.875"/>
    <n v="0.9375"/>
    <n v="0.9375"/>
    <n v="201.70689999999999"/>
    <m/>
    <s v="GL-15T"/>
    <n v="40"/>
    <s v="TO-1116GLT15-40-3863"/>
    <n v="88.25"/>
    <m/>
    <m/>
    <n v="61.41810000000001"/>
    <n v="37.639911979166669"/>
    <n v="451.67894375000003"/>
    <s v="NOT RELEASED"/>
    <s v="NOT CHECKED"/>
    <x v="0"/>
    <x v="0"/>
  </r>
  <r>
    <x v="0"/>
    <n v="4"/>
    <n v="3"/>
    <n v="31"/>
    <s v="1116L-003-031"/>
    <n v="0"/>
    <s v="WT-07.2"/>
    <s v="West"/>
    <n v="90"/>
    <n v="265"/>
    <s v="WT-07.2, REC., VISION, COPING, BIRD SAFE UV, REMOVABLE"/>
    <s v="Rec."/>
    <s v="Vision"/>
    <s v="Infill 3 - Lower Spandrel"/>
    <n v="0.875"/>
    <n v="0.875"/>
    <n v="0.9375"/>
    <n v="0.9375"/>
    <n v="218.89449999999999"/>
    <m/>
    <s v="GL-15T"/>
    <n v="42"/>
    <s v="TO-1116GLT15-42-2710"/>
    <n v="88.25"/>
    <m/>
    <m/>
    <n v="44.230500000000006"/>
    <n v="27.106539062500005"/>
    <n v="325.27846875000006"/>
    <s v="NOT RELEASED"/>
    <s v="NOT CHECKED"/>
    <x v="0"/>
    <x v="0"/>
  </r>
  <r>
    <x v="0"/>
    <n v="4"/>
    <n v="3"/>
    <n v="32"/>
    <s v="1116L-003-032"/>
    <n v="0"/>
    <s v="WT-07.2"/>
    <s v="West"/>
    <n v="90"/>
    <n v="265"/>
    <s v="WT-07.2, REC., VISION, COPING, BIRD SAFE UV, REMOVABLE ADJACENT"/>
    <s v="Rec."/>
    <s v="Vision"/>
    <s v="Infill 1 - Vision"/>
    <n v="0.875"/>
    <n v="0.875"/>
    <n v="0.9375"/>
    <n v="0.9375"/>
    <n v="157.25"/>
    <m/>
    <s v="GL-13A"/>
    <n v="10"/>
    <s v="TO-1116GLA13-10-658"/>
    <n v="88.25"/>
    <m/>
    <m/>
    <n v="105.875"/>
    <n v="64.885199652777771"/>
    <n v="778.62239583333326"/>
    <s v="NOT RELEASED"/>
    <s v="NOT CHECKED"/>
    <x v="0"/>
    <x v="0"/>
  </r>
  <r>
    <x v="0"/>
    <n v="4"/>
    <n v="3"/>
    <n v="32"/>
    <s v="1116L-003-032"/>
    <n v="0"/>
    <s v="WT-07.2"/>
    <s v="West"/>
    <n v="90"/>
    <n v="265"/>
    <s v="WT-07.2, REC., VISION, COPING, BIRD SAFE UV, REMOVABLE ADJACENT"/>
    <s v="Rec."/>
    <s v="Vision"/>
    <s v="Infill 2 - Upper Spandrel"/>
    <n v="0.875"/>
    <n v="0.875"/>
    <n v="0.9375"/>
    <n v="0.9375"/>
    <n v="197.55260000000001"/>
    <m/>
    <s v="GL-15T"/>
    <n v="40"/>
    <s v="TO-1116GLT15-40-4018"/>
    <n v="88.25"/>
    <m/>
    <m/>
    <n v="65.572399999999988"/>
    <n v="40.185863194444437"/>
    <n v="482.23035833333324"/>
    <s v="NOT RELEASED"/>
    <s v="NOT CHECKED"/>
    <x v="0"/>
    <x v="0"/>
  </r>
  <r>
    <x v="0"/>
    <n v="4"/>
    <n v="3"/>
    <n v="32"/>
    <s v="1116L-003-032"/>
    <n v="0"/>
    <s v="WT-07.2"/>
    <s v="West"/>
    <n v="90"/>
    <n v="265"/>
    <s v="WT-07.2, REC., VISION, COPING, BIRD SAFE UV, REMOVABLE ADJACENT"/>
    <s v="Rec."/>
    <s v="Vision"/>
    <s v="Infill 3 - Lower Spandrel"/>
    <n v="0.875"/>
    <n v="0.875"/>
    <n v="0.9375"/>
    <n v="0.9375"/>
    <n v="213.39490000000001"/>
    <m/>
    <s v="GL-15T"/>
    <n v="42"/>
    <s v="TO-1116GLT15-42-304"/>
    <n v="88.25"/>
    <m/>
    <m/>
    <n v="49.730099999999993"/>
    <n v="30.47695364583333"/>
    <n v="365.72344374999994"/>
    <s v="NOT RELEASED"/>
    <s v="NOT CHECKED"/>
    <x v="0"/>
    <x v="0"/>
  </r>
  <r>
    <x v="0"/>
    <n v="4"/>
    <n v="3"/>
    <n v="33"/>
    <s v="1116L-003-033"/>
    <n v="0"/>
    <s v="WT-07.2"/>
    <s v="West"/>
    <n v="90"/>
    <n v="265"/>
    <s v="WT-07.2, REC., VISION, COPING, HEAVY, BIRD SAFE UV"/>
    <s v="Rec."/>
    <s v="Vision"/>
    <s v="Infill 1 - Vision"/>
    <n v="0.875"/>
    <n v="0.875"/>
    <n v="0.9375"/>
    <n v="0.9375"/>
    <n v="157.25"/>
    <m/>
    <s v="GL-13A"/>
    <n v="10"/>
    <s v="TO-1116GLA13-10-658"/>
    <n v="88.25"/>
    <m/>
    <m/>
    <n v="105.875"/>
    <n v="64.885199652777771"/>
    <n v="778.62239583333326"/>
    <s v="NOT RELEASED"/>
    <s v="NOT CHECKED"/>
    <x v="0"/>
    <x v="0"/>
  </r>
  <r>
    <x v="0"/>
    <n v="4"/>
    <n v="3"/>
    <n v="33"/>
    <s v="1116L-003-033"/>
    <n v="0"/>
    <s v="WT-07.2"/>
    <s v="West"/>
    <n v="90"/>
    <n v="265"/>
    <s v="WT-07.2, REC., VISION, COPING, HEAVY, BIRD SAFE UV"/>
    <s v="Rec."/>
    <s v="Vision"/>
    <s v="Infill 2 - Upper Spandrel"/>
    <n v="0.875"/>
    <n v="0.875"/>
    <n v="0.9375"/>
    <n v="0.9375"/>
    <n v="193.39840000000001"/>
    <m/>
    <s v="GL-15T"/>
    <n v="40"/>
    <s v="TO-1116GLT15-40-4373"/>
    <n v="88.25"/>
    <m/>
    <m/>
    <n v="69.726599999999991"/>
    <n v="42.73175312499999"/>
    <n v="512.78103749999991"/>
    <s v="NOT RELEASED"/>
    <s v="NOT CHECKED"/>
    <x v="0"/>
    <x v="0"/>
  </r>
  <r>
    <x v="0"/>
    <n v="4"/>
    <n v="3"/>
    <n v="33"/>
    <s v="1116L-003-033"/>
    <n v="0"/>
    <s v="WT-07.2"/>
    <s v="West"/>
    <n v="90"/>
    <n v="265"/>
    <s v="WT-07.2, REC., VISION, COPING, HEAVY, BIRD SAFE UV"/>
    <s v="Rec."/>
    <s v="Vision"/>
    <s v="Infill 3 - Lower Spandrel"/>
    <n v="0.875"/>
    <n v="0.875"/>
    <n v="0.9375"/>
    <n v="0.9375"/>
    <n v="207.89519999999999"/>
    <m/>
    <s v="GL-15T"/>
    <n v="42"/>
    <s v="TO-1116GLT15-42-344"/>
    <n v="88.25"/>
    <m/>
    <m/>
    <n v="55.229800000000012"/>
    <n v="33.847429513888898"/>
    <n v="406.16915416666677"/>
    <s v="NOT RELEASED"/>
    <s v="NOT CHECKED"/>
    <x v="0"/>
    <x v="0"/>
  </r>
  <r>
    <x v="0"/>
    <n v="4"/>
    <n v="3"/>
    <n v="34"/>
    <s v="1116L-003-034"/>
    <n v="0"/>
    <s v="WT-07.2"/>
    <s v="West"/>
    <n v="90"/>
    <n v="265"/>
    <s v="WT-07.2, REC., VISION, TRANSITION COPING, HEAVY, HEAVY, BIRD SAFE UV"/>
    <s v="Rec."/>
    <s v="Vision"/>
    <s v="Infill 1 - Vision"/>
    <n v="0.875"/>
    <n v="0.875"/>
    <n v="0.9375"/>
    <n v="0.9375"/>
    <n v="157.25"/>
    <m/>
    <s v="GL-13A"/>
    <n v="10"/>
    <s v="TO-1116GLA13-10-6588"/>
    <n v="88.25"/>
    <m/>
    <m/>
    <n v="105.875"/>
    <n v="64.885199652777771"/>
    <n v="778.62239583333326"/>
    <s v="RELEASED"/>
    <s v="MATCHES"/>
    <x v="6"/>
    <x v="0"/>
  </r>
  <r>
    <x v="0"/>
    <n v="4"/>
    <n v="3"/>
    <n v="34"/>
    <s v="1116L-003-034"/>
    <n v="0"/>
    <s v="WT-07.2"/>
    <s v="West"/>
    <n v="90"/>
    <n v="265"/>
    <s v="WT-07.2, REC., VISION, TRANSITION COPING, HEAVY, HEAVY, BIRD SAFE UV"/>
    <s v="Rec."/>
    <s v="Vision"/>
    <s v="Infill 2 - Upper Spandrel"/>
    <n v="0.875"/>
    <n v="0.875"/>
    <n v="0.9375"/>
    <n v="0.9375"/>
    <n v="189.24420000000001"/>
    <m/>
    <s v="GL-15T"/>
    <n v="40"/>
    <s v="TO-1116GLT15-40-4527"/>
    <n v="88.25"/>
    <m/>
    <m/>
    <n v="73.880799999999994"/>
    <n v="45.277643055555558"/>
    <n v="529.04700000000003"/>
    <s v="RELEASED"/>
    <s v="MATCHES"/>
    <x v="8"/>
    <x v="0"/>
  </r>
  <r>
    <x v="0"/>
    <n v="4"/>
    <n v="3"/>
    <n v="34"/>
    <s v="1116L-003-034"/>
    <n v="0"/>
    <s v="WT-07.2"/>
    <s v="West"/>
    <n v="90"/>
    <n v="265"/>
    <s v="WT-07.2, REC., VISION, TRANSITION COPING, HEAVY, HEAVY, BIRD SAFE UV"/>
    <s v="Rec."/>
    <s v="Vision"/>
    <s v="Infill 3 - Lower Spandrel"/>
    <n v="0.875"/>
    <n v="0.875"/>
    <n v="0.9375"/>
    <n v="0.9375"/>
    <n v="202.3955"/>
    <m/>
    <s v="GL-15T"/>
    <n v="42"/>
    <s v="TO-1116GLT15-42-3721"/>
    <n v="88.25"/>
    <m/>
    <m/>
    <n v="60.729500000000002"/>
    <n v="37.217905381944448"/>
    <n v="424.69299999999998"/>
    <s v="RELEASED"/>
    <s v="MATCHES"/>
    <x v="9"/>
    <x v="0"/>
  </r>
  <r>
    <x v="0"/>
    <n v="4"/>
    <n v="3"/>
    <n v="35"/>
    <s v="1116L-003-035"/>
    <n v="0"/>
    <s v="WT-05.1"/>
    <s v="West"/>
    <n v="90"/>
    <n v="265"/>
    <s v="WT-05.1, REC., VISION, TRANSITION COPING, HEAVY, HEAVY, BIRD SAFE UV"/>
    <s v="Rec."/>
    <s v="Vision"/>
    <s v="Infill 1 - Vision"/>
    <n v="0.875"/>
    <n v="0.875"/>
    <n v="0.9375"/>
    <n v="0.9375"/>
    <n v="157.25"/>
    <m/>
    <s v="GL-13A"/>
    <n v="10"/>
    <s v="TO-1116GLA13-10-6588"/>
    <n v="88.25"/>
    <m/>
    <m/>
    <n v="105.875"/>
    <n v="64.885199652777771"/>
    <n v="778.62239583333326"/>
    <s v="RELEASED"/>
    <s v="MATCHES"/>
    <x v="6"/>
    <x v="0"/>
  </r>
  <r>
    <x v="0"/>
    <n v="4"/>
    <n v="3"/>
    <n v="35"/>
    <s v="1116L-003-035"/>
    <n v="0"/>
    <s v="WT-05.1"/>
    <s v="West"/>
    <n v="90"/>
    <n v="265"/>
    <s v="WT-05.1, REC., VISION, TRANSITION COPING, HEAVY, HEAVY, BIRD SAFE UV"/>
    <s v="Rec."/>
    <s v="Vision"/>
    <s v="Infill 2 - Upper Spandrel"/>
    <n v="0.875"/>
    <n v="0.875"/>
    <n v="0.9375"/>
    <n v="0.9375"/>
    <n v="185.09"/>
    <m/>
    <s v="GL-15T"/>
    <n v="40"/>
    <s v="TO-1116GLT15-40-4882"/>
    <n v="88.25"/>
    <m/>
    <m/>
    <n v="78.034999999999997"/>
    <n v="47.823532986111111"/>
    <n v="559.6"/>
    <s v="RELEASED"/>
    <s v="MATCHES"/>
    <x v="10"/>
    <x v="0"/>
  </r>
  <r>
    <x v="0"/>
    <n v="4"/>
    <n v="3"/>
    <n v="35"/>
    <s v="1116L-003-035"/>
    <n v="0"/>
    <s v="WT-05.1"/>
    <s v="West"/>
    <n v="90"/>
    <n v="265"/>
    <s v="WT-05.1, REC., VISION, TRANSITION COPING, HEAVY, HEAVY, BIRD SAFE UV"/>
    <s v="Rec."/>
    <s v="Vision"/>
    <s v="Infill 3 - Lower Spandrel"/>
    <n v="0.875"/>
    <n v="0.875"/>
    <n v="0.9375"/>
    <n v="0.9375"/>
    <n v="196.89590000000001"/>
    <m/>
    <s v="GL-15T"/>
    <n v="42"/>
    <s v="TO-1116GLT15-42-4158"/>
    <n v="88.25"/>
    <m/>
    <m/>
    <n v="66.229099999999988"/>
    <n v="40.588319965277769"/>
    <n v="465.137"/>
    <s v="RELEASED"/>
    <s v="MATCHES"/>
    <x v="11"/>
    <x v="0"/>
  </r>
  <r>
    <x v="1"/>
    <n v="2"/>
    <n v="3"/>
    <n v="36"/>
    <s v="1116L-003-036"/>
    <s v="1116UA31014"/>
    <s v="WT-03.1"/>
    <s v="Northwest"/>
    <n v="72.254499999999993"/>
    <n v="196"/>
    <s v="WT-03.1, CURVED, VISION, HEAVY, BIRD SAFE FRIT"/>
    <s v="Curved"/>
    <s v="Vision"/>
    <s v="Infill 1 "/>
    <n v="0.92925000000000002"/>
    <n v="0.92925000000000002"/>
    <n v="1.1875"/>
    <n v="0.9375"/>
    <n v="88"/>
    <n v="1"/>
    <s v="GL-04A"/>
    <n v="30"/>
    <s v="TO-1116GLA04-30-5275"/>
    <m/>
    <n v="70.395999999999987"/>
    <n v="138"/>
    <n v="105.875"/>
    <n v="51.758170138888879"/>
    <n v="621.09804166666652"/>
    <s v="RELEASED"/>
    <s v="MATCHES"/>
    <x v="12"/>
    <x v="0"/>
  </r>
  <r>
    <x v="1"/>
    <n v="2"/>
    <n v="3"/>
    <n v="36"/>
    <s v="1116L-003-036"/>
    <s v="1116UA31014"/>
    <s v="WT-03.1"/>
    <s v="Northwest"/>
    <n v="72.254499999999993"/>
    <n v="196"/>
    <s v="WT-03.1, CURVED, VISION, HEAVY, BIRD SAFE FRIT"/>
    <s v="Curved"/>
    <s v="Vision"/>
    <s v="Infill 2"/>
    <n v="0.92925000000000002"/>
    <n v="0.92925000000000002"/>
    <n v="0.9375"/>
    <n v="1.1875"/>
    <n v="108"/>
    <n v="3.1"/>
    <s v="GL-05A"/>
    <n v="30"/>
    <s v="TO-1116GLA05-30-4298"/>
    <m/>
    <n v="70.395999999999987"/>
    <n v="138"/>
    <n v="85.875"/>
    <n v="41.980947916666658"/>
    <n v="503.77137499999992"/>
    <s v="RELEASED"/>
    <s v="MATCHES"/>
    <x v="13"/>
    <x v="0"/>
  </r>
  <r>
    <x v="1"/>
    <n v="2"/>
    <n v="3"/>
    <n v="37"/>
    <s v="1116L-003-037"/>
    <s v="1116UA31015"/>
    <s v="WT-03.1"/>
    <s v="Northwest"/>
    <n v="72.260900000000007"/>
    <n v="196"/>
    <s v="WT-03.1, CURVED, VISION, BIRD SAFE FRIT, ISA-R"/>
    <s v="Curved"/>
    <s v="Vision"/>
    <s v="Infill 1 "/>
    <n v="0.93245"/>
    <n v="0.93245"/>
    <n v="1.1875"/>
    <n v="0.9375"/>
    <n v="88"/>
    <n v="1"/>
    <s v="GL-04A"/>
    <n v="30"/>
    <s v="TO-1116GLA04-30-5275"/>
    <m/>
    <n v="70.396000000000001"/>
    <n v="138"/>
    <n v="105.875"/>
    <n v="51.758170138888893"/>
    <n v="621.09804166666675"/>
    <s v="RELEASED"/>
    <s v="MATCHES"/>
    <x v="12"/>
    <x v="0"/>
  </r>
  <r>
    <x v="1"/>
    <n v="2"/>
    <n v="3"/>
    <n v="37"/>
    <s v="1116L-003-037"/>
    <s v="1116UA31015"/>
    <s v="WT-03.1"/>
    <s v="Northwest"/>
    <n v="72.260900000000007"/>
    <n v="196"/>
    <s v="WT-03.1, CURVED, VISION, BIRD SAFE FRIT, ISA-R"/>
    <s v="Curved"/>
    <s v="Vision"/>
    <s v="Infill 2"/>
    <n v="0.93245"/>
    <n v="0.93245"/>
    <n v="0.9375"/>
    <n v="1.1875"/>
    <n v="108"/>
    <n v="3.1"/>
    <s v="GL-05A"/>
    <n v="30"/>
    <s v="TO-1116GLA05-30-4298"/>
    <m/>
    <n v="70.396000000000001"/>
    <n v="138"/>
    <n v="85.875"/>
    <n v="41.980947916666672"/>
    <n v="503.77137500000003"/>
    <s v="RELEASED"/>
    <s v="MATCHES"/>
    <x v="13"/>
    <x v="0"/>
  </r>
  <r>
    <x v="1"/>
    <n v="2"/>
    <n v="3"/>
    <n v="38"/>
    <s v="1116L-003-038"/>
    <s v="1116UA31015"/>
    <s v="WT-03.1"/>
    <s v="Northwest"/>
    <n v="72.254499999999993"/>
    <n v="196"/>
    <s v="WT-03.1, CURVED, VISION, BIRD SAFE FRIT, ISA-R"/>
    <s v="Curved"/>
    <s v="Vision"/>
    <s v="Infill 1"/>
    <n v="0.92925000000000002"/>
    <n v="0.92925000000000002"/>
    <n v="1.1875"/>
    <n v="0.9375"/>
    <n v="88"/>
    <n v="1"/>
    <s v="GL-04A"/>
    <n v="30"/>
    <s v="TO-1116GLA04-30-5275"/>
    <m/>
    <n v="70.395999999999987"/>
    <n v="138"/>
    <n v="105.875"/>
    <n v="51.758170138888879"/>
    <n v="621.09804166666652"/>
    <s v="RELEASED"/>
    <s v="MATCHES"/>
    <x v="12"/>
    <x v="0"/>
  </r>
  <r>
    <x v="1"/>
    <n v="2"/>
    <n v="3"/>
    <n v="38"/>
    <s v="1116L-003-038"/>
    <s v="1116UA31015"/>
    <s v="WT-03.1"/>
    <s v="Northwest"/>
    <n v="72.254499999999993"/>
    <n v="196"/>
    <s v="WT-03.1, CURVED, VISION, BIRD SAFE FRIT, ISA-R"/>
    <s v="Curved"/>
    <s v="Vision"/>
    <s v="Infill 2"/>
    <n v="0.92925000000000002"/>
    <n v="0.92925000000000002"/>
    <n v="0.9375"/>
    <n v="1.1875"/>
    <n v="108"/>
    <n v="3.1"/>
    <s v="GL-05A"/>
    <n v="30"/>
    <s v="TO-1116GLA05-30-4298"/>
    <m/>
    <n v="70.395999999999987"/>
    <n v="138"/>
    <n v="85.875"/>
    <n v="41.980947916666658"/>
    <n v="503.77137499999992"/>
    <s v="RELEASED"/>
    <s v="MATCHES"/>
    <x v="13"/>
    <x v="0"/>
  </r>
  <r>
    <x v="2"/>
    <n v="2"/>
    <n v="3"/>
    <n v="39"/>
    <s v="1116L-003-039"/>
    <s v="1116UA12020"/>
    <s v="WT-01.2"/>
    <s v="North "/>
    <n v="100"/>
    <n v="196"/>
    <s v="WT-01.2, REC., SBX, BIRD SAFE FRIT, ISA-R"/>
    <s v="Rec."/>
    <s v="SBX"/>
    <s v="Infill 1"/>
    <n v="0.875"/>
    <n v="0.875"/>
    <n v="1.1875"/>
    <n v="0.9375"/>
    <n v="88"/>
    <n v="1"/>
    <s v="GL-01B"/>
    <n v="10"/>
    <s v="TO-1116GLB01-10-7223"/>
    <n v="98.25"/>
    <m/>
    <m/>
    <n v="105.875"/>
    <n v="72.237630208333329"/>
    <n v="866.8515625"/>
    <s v="RELEASED"/>
    <s v="MATCHES"/>
    <x v="14"/>
    <x v="1"/>
  </r>
  <r>
    <x v="2"/>
    <n v="2"/>
    <n v="3"/>
    <n v="39"/>
    <s v="1116L-003-039"/>
    <s v="1116UA12020"/>
    <s v="WT-01.2"/>
    <s v="North "/>
    <n v="100"/>
    <n v="196"/>
    <s v="WT-01.2, REC., SBX, BIRD SAFE FRIT, ISA-R"/>
    <s v="Rec."/>
    <s v="SBX"/>
    <s v="Infill 2"/>
    <n v="0.875"/>
    <n v="0.875"/>
    <n v="0.9375"/>
    <n v="1.1875"/>
    <n v="108"/>
    <n v="3.1"/>
    <s v="GL-02A"/>
    <n v="10"/>
    <s v="TO-1116GLA02-10-5959"/>
    <n v="98.25"/>
    <m/>
    <m/>
    <n v="85.875"/>
    <n v="58.591796875"/>
    <n v="703.1015625"/>
    <s v="RELEASED"/>
    <s v="MATCHES"/>
    <x v="15"/>
    <x v="1"/>
  </r>
  <r>
    <x v="3"/>
    <n v="2"/>
    <n v="3"/>
    <n v="40"/>
    <s v="1116L-003-040"/>
    <s v="1116UA2110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40"/>
    <s v="1116L-003-040"/>
    <s v="1116UA2110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40"/>
    <s v="1116L-003-040"/>
    <s v="1116UA2110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41"/>
    <s v="1116L-003-041"/>
    <s v="1116UA12021"/>
    <s v="WT-01.2"/>
    <s v="North "/>
    <n v="100"/>
    <n v="268"/>
    <s v="WT-01.2, REC., SBX, BIRD SAFE FRIT, ISA-R"/>
    <s v="Rec."/>
    <s v="SBX"/>
    <s v="Infill 1"/>
    <n v="0.875"/>
    <n v="0.875"/>
    <n v="0.9375"/>
    <n v="0.9375"/>
    <n v="160"/>
    <n v="1"/>
    <s v="GL-01B"/>
    <n v="10"/>
    <s v="TO-1116GLB01-10-7240"/>
    <n v="98.25"/>
    <m/>
    <m/>
    <n v="106.125"/>
    <n v="72.408203125"/>
    <n v="868.8984375"/>
    <s v="RELEASED"/>
    <s v="MATCHES"/>
    <x v="19"/>
    <x v="1"/>
  </r>
  <r>
    <x v="2"/>
    <n v="2"/>
    <n v="3"/>
    <n v="41"/>
    <s v="1116L-003-041"/>
    <s v="1116UA12021"/>
    <s v="WT-01.2"/>
    <s v="North "/>
    <n v="100"/>
    <n v="268"/>
    <s v="WT-01.2, REC., SBX, BIRD SAFE FRIT, ISA-R"/>
    <s v="Rec."/>
    <s v="SBX"/>
    <s v="Infill 2"/>
    <n v="0.875"/>
    <n v="0.875"/>
    <n v="0.9375"/>
    <n v="1.1875"/>
    <n v="180"/>
    <n v="3.1"/>
    <s v="GL-02A"/>
    <n v="10"/>
    <s v="TO-1116GLA02-10-5959"/>
    <n v="98.25"/>
    <m/>
    <m/>
    <n v="85.875"/>
    <n v="58.591796875"/>
    <n v="703.1015625"/>
    <s v="RELEASED"/>
    <s v="MATCHES"/>
    <x v="15"/>
    <x v="1"/>
  </r>
  <r>
    <x v="2"/>
    <n v="2"/>
    <n v="3"/>
    <n v="41"/>
    <s v="1116L-003-041"/>
    <s v="1116UA12021"/>
    <s v="WT-01.2"/>
    <s v="North "/>
    <n v="100"/>
    <n v="268"/>
    <s v="WT-01.2, REC., SBX, BIRD SAFE FRIT, ISA-R"/>
    <s v="Rec."/>
    <s v="SBX"/>
    <s v="Infill 3 - Lower Spandrel"/>
    <n v="0.875"/>
    <n v="0.875"/>
    <n v="0.9375"/>
    <n v="0.9375"/>
    <n v="196"/>
    <n v="3.3"/>
    <s v="GL-02A"/>
    <n v="10"/>
    <s v="TO-1116GLA02-10-4884"/>
    <n v="98.25"/>
    <m/>
    <m/>
    <n v="70.125"/>
    <n v="47.845703125"/>
    <n v="574.1484375"/>
    <s v="RELEASED"/>
    <s v="MATCHES"/>
    <x v="20"/>
    <x v="1"/>
  </r>
  <r>
    <x v="3"/>
    <n v="2"/>
    <n v="3"/>
    <n v="42"/>
    <s v="1116L-003-042"/>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42"/>
    <s v="1116L-003-042"/>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42"/>
    <s v="1116L-003-042"/>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43"/>
    <s v="1116L-003-043"/>
    <s v="1116UA11018"/>
    <s v="WT-01.1"/>
    <s v="North "/>
    <n v="100"/>
    <n v="268"/>
    <s v="WT-01.1, REC., VISION, BIRD SAFE FRIT"/>
    <s v="Rec."/>
    <s v="Vision"/>
    <s v="Infill 1"/>
    <n v="0.875"/>
    <n v="0.875"/>
    <n v="0.9375"/>
    <n v="0.9375"/>
    <n v="160"/>
    <n v="1"/>
    <s v="GL-01A"/>
    <n v="10"/>
    <s v="TO-1116GLA01-10-7240"/>
    <n v="98.25"/>
    <m/>
    <m/>
    <n v="106.125"/>
    <n v="72.408203125"/>
    <n v="868.8984375"/>
    <s v="RELEASED"/>
    <s v="MATCHES"/>
    <x v="21"/>
    <x v="1"/>
  </r>
  <r>
    <x v="2"/>
    <n v="2"/>
    <n v="3"/>
    <n v="43"/>
    <s v="1116L-003-043"/>
    <s v="1116UA11018"/>
    <s v="WT-01.1"/>
    <s v="North "/>
    <n v="100"/>
    <n v="268"/>
    <s v="WT-01.1, REC., VISION, BIRD SAFE FRIT"/>
    <s v="Rec."/>
    <s v="Vision"/>
    <s v="Infill 2"/>
    <n v="0.875"/>
    <n v="0.875"/>
    <n v="0.9375"/>
    <n v="1.1875"/>
    <n v="180"/>
    <n v="3.1"/>
    <s v="GL-02A"/>
    <n v="10"/>
    <s v="TO-1116GLA02-10-5959"/>
    <n v="98.25"/>
    <m/>
    <m/>
    <n v="85.875"/>
    <n v="58.591796875"/>
    <n v="703.1015625"/>
    <s v="RELEASED"/>
    <s v="MATCHES"/>
    <x v="15"/>
    <x v="1"/>
  </r>
  <r>
    <x v="2"/>
    <n v="2"/>
    <n v="3"/>
    <n v="43"/>
    <s v="1116L-003-043"/>
    <s v="1116UA11018"/>
    <s v="WT-01.1"/>
    <s v="North "/>
    <n v="100"/>
    <n v="268"/>
    <s v="WT-01.1, REC., VISION, BIRD SAFE FRIT"/>
    <s v="Rec."/>
    <s v="Vision"/>
    <s v="Infill 3 - Lower Spandrel"/>
    <n v="0.875"/>
    <n v="0.875"/>
    <n v="0.9375"/>
    <n v="0.9375"/>
    <n v="196"/>
    <n v="3.3"/>
    <s v="GL-02A"/>
    <n v="10"/>
    <s v="TO-1116GLA02-10-4884"/>
    <n v="98.25"/>
    <m/>
    <m/>
    <n v="70.125"/>
    <n v="47.845703125"/>
    <n v="574.1484375"/>
    <s v="RELEASED"/>
    <s v="MATCHES"/>
    <x v="20"/>
    <x v="1"/>
  </r>
  <r>
    <x v="3"/>
    <n v="2"/>
    <n v="3"/>
    <n v="44"/>
    <s v="1116L-003-044"/>
    <s v="1116UA21087"/>
    <s v="WT-02.1"/>
    <s v="North "/>
    <n v="36"/>
    <n v="268"/>
    <s v="WT-02.1, REC., SBX-L, BIRD SAFE FRIT, ISA-R"/>
    <s v="Rec."/>
    <s v="SBX-L"/>
    <s v="Infill 1"/>
    <n v="0.875"/>
    <n v="0.875"/>
    <n v="0.9375"/>
    <n v="0.9375"/>
    <n v="160"/>
    <n v="1"/>
    <s v="GL-07A"/>
    <n v="10"/>
    <s v="TO-1116GLA07-10-2524"/>
    <n v="34.25"/>
    <m/>
    <m/>
    <n v="106.125"/>
    <n v="25.241536458333332"/>
    <n v="302.8984375"/>
    <s v="RELEASED"/>
    <s v="MATCHES"/>
    <x v="16"/>
    <x v="1"/>
  </r>
  <r>
    <x v="3"/>
    <n v="2"/>
    <n v="3"/>
    <n v="44"/>
    <s v="1116L-003-044"/>
    <s v="1116UA21087"/>
    <s v="WT-02.1"/>
    <s v="North "/>
    <n v="36"/>
    <n v="268"/>
    <s v="WT-02.1, REC., SBX-L, BIRD SAFE FRIT, ISA-R"/>
    <s v="Rec."/>
    <s v="SBX-L"/>
    <s v="Infill 2"/>
    <n v="0.875"/>
    <n v="0.875"/>
    <n v="0.9375"/>
    <n v="1.1875"/>
    <n v="180"/>
    <n v="3.2"/>
    <s v="GL-02A"/>
    <n v="10"/>
    <s v="TO-1116GLA02-10-2042"/>
    <n v="34.25"/>
    <m/>
    <m/>
    <n v="85.875"/>
    <n v="20.425130208333332"/>
    <n v="245.1015625"/>
    <s v="RELEASED"/>
    <s v="MATCHES"/>
    <x v="17"/>
    <x v="1"/>
  </r>
  <r>
    <x v="3"/>
    <n v="2"/>
    <n v="3"/>
    <n v="44"/>
    <s v="1116L-003-044"/>
    <s v="1116UA21087"/>
    <s v="WT-02.1"/>
    <s v="North "/>
    <n v="36"/>
    <n v="268"/>
    <s v="WT-02.1, REC., SBX-L, BIRD SAFE FRIT, ISA-R"/>
    <s v="Rec."/>
    <s v="SBX-L"/>
    <s v="Infill 3 - Lower Spandrel"/>
    <n v="0.875"/>
    <n v="0.875"/>
    <n v="0.9375"/>
    <n v="0.9375"/>
    <n v="196"/>
    <n v="3.3"/>
    <s v="GL-02A"/>
    <n v="10"/>
    <s v="TO-1116GLA02-10-1767"/>
    <n v="34.25"/>
    <m/>
    <m/>
    <n v="70.125"/>
    <n v="16.679036458333332"/>
    <n v="200.1484375"/>
    <s v="RELEASED"/>
    <s v="MATCHES"/>
    <x v="18"/>
    <x v="1"/>
  </r>
  <r>
    <x v="2"/>
    <n v="2"/>
    <n v="3"/>
    <n v="45"/>
    <s v="1116L-003-045"/>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45"/>
    <s v="1116L-003-045"/>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45"/>
    <s v="1116L-003-045"/>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46"/>
    <s v="1116L-003-046"/>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46"/>
    <s v="1116L-003-046"/>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46"/>
    <s v="1116L-003-046"/>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47"/>
    <s v="1116L-003-047"/>
    <s v="1116UA12022"/>
    <s v="WT-01.2"/>
    <s v="North "/>
    <n v="100"/>
    <n v="268"/>
    <s v="WT-01.2, REC., SBX, BIRD SAFE FRIT"/>
    <s v="Rec."/>
    <s v="SBX"/>
    <s v="Infill 1"/>
    <n v="0.875"/>
    <n v="0.875"/>
    <n v="0.9375"/>
    <n v="0.9375"/>
    <n v="160"/>
    <n v="1"/>
    <s v="GL-01B"/>
    <n v="10"/>
    <s v="TO-1116GLB01-10-7240"/>
    <n v="98.25"/>
    <m/>
    <m/>
    <n v="106.125"/>
    <n v="72.408203125"/>
    <n v="868.8984375"/>
    <s v="RELEASED"/>
    <s v="MATCHES"/>
    <x v="19"/>
    <x v="1"/>
  </r>
  <r>
    <x v="2"/>
    <n v="2"/>
    <n v="3"/>
    <n v="47"/>
    <s v="1116L-003-047"/>
    <s v="1116UA12022"/>
    <s v="WT-01.2"/>
    <s v="North "/>
    <n v="100"/>
    <n v="268"/>
    <s v="WT-01.2, REC., SBX, BIRD SAFE FRIT"/>
    <s v="Rec."/>
    <s v="SBX"/>
    <s v="Infill 2"/>
    <n v="0.875"/>
    <n v="0.875"/>
    <n v="0.9375"/>
    <n v="1.1875"/>
    <n v="180"/>
    <n v="3.1"/>
    <s v="GL-02A"/>
    <n v="10"/>
    <s v="TO-1116GLA02-10-5959"/>
    <n v="98.25"/>
    <m/>
    <m/>
    <n v="85.875"/>
    <n v="58.591796875"/>
    <n v="703.1015625"/>
    <s v="RELEASED"/>
    <s v="MATCHES"/>
    <x v="15"/>
    <x v="1"/>
  </r>
  <r>
    <x v="2"/>
    <n v="2"/>
    <n v="3"/>
    <n v="47"/>
    <s v="1116L-003-047"/>
    <s v="1116UA12022"/>
    <s v="WT-01.2"/>
    <s v="North "/>
    <n v="100"/>
    <n v="268"/>
    <s v="WT-01.2, REC., SBX, BIRD SAFE FRIT"/>
    <s v="Rec."/>
    <s v="SBX"/>
    <s v="Infill 3 - Lower Spandrel"/>
    <n v="0.875"/>
    <n v="0.875"/>
    <n v="0.9375"/>
    <n v="0.9375"/>
    <n v="196"/>
    <n v="3.3"/>
    <s v="GL-02A"/>
    <n v="10"/>
    <s v="TO-1116GLA02-10-4884"/>
    <n v="98.25"/>
    <m/>
    <m/>
    <n v="70.125"/>
    <n v="47.845703125"/>
    <n v="574.1484375"/>
    <s v="RELEASED"/>
    <s v="MATCHES"/>
    <x v="20"/>
    <x v="1"/>
  </r>
  <r>
    <x v="3"/>
    <n v="2"/>
    <n v="3"/>
    <n v="48"/>
    <s v="1116L-003-048"/>
    <s v="1116UA2108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48"/>
    <s v="1116L-003-048"/>
    <s v="1116UA2108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48"/>
    <s v="1116L-003-048"/>
    <s v="1116UA2108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49"/>
    <s v="1116L-003-049"/>
    <s v="1116UA11018"/>
    <s v="WT-01.1"/>
    <s v="North "/>
    <n v="100"/>
    <n v="268"/>
    <s v="WT-01.1, REC., VISION, BIRD SAFE FRIT"/>
    <s v="Rec."/>
    <s v="Vision"/>
    <s v="Infill 1"/>
    <n v="0.875"/>
    <n v="0.875"/>
    <n v="0.9375"/>
    <n v="0.9375"/>
    <n v="160"/>
    <n v="1"/>
    <s v="GL-01A"/>
    <n v="10"/>
    <s v="TO-1116GLA01-10-7240"/>
    <n v="98.25"/>
    <m/>
    <m/>
    <n v="106.125"/>
    <n v="72.408203125"/>
    <n v="868.8984375"/>
    <s v="RELEASED"/>
    <s v="MATCHES"/>
    <x v="21"/>
    <x v="1"/>
  </r>
  <r>
    <x v="2"/>
    <n v="2"/>
    <n v="3"/>
    <n v="49"/>
    <s v="1116L-003-049"/>
    <s v="1116UA11018"/>
    <s v="WT-01.1"/>
    <s v="North "/>
    <n v="100"/>
    <n v="268"/>
    <s v="WT-01.1, REC., VISION, BIRD SAFE FRIT"/>
    <s v="Rec."/>
    <s v="Vision"/>
    <s v="Infill 2"/>
    <n v="0.875"/>
    <n v="0.875"/>
    <n v="0.9375"/>
    <n v="1.1875"/>
    <n v="180"/>
    <n v="3.1"/>
    <s v="GL-02A"/>
    <n v="10"/>
    <s v="TO-1116GLA02-10-5959"/>
    <n v="98.25"/>
    <m/>
    <m/>
    <n v="85.875"/>
    <n v="58.591796875"/>
    <n v="703.1015625"/>
    <s v="RELEASED"/>
    <s v="MATCHES"/>
    <x v="15"/>
    <x v="1"/>
  </r>
  <r>
    <x v="2"/>
    <n v="2"/>
    <n v="3"/>
    <n v="49"/>
    <s v="1116L-003-049"/>
    <s v="1116UA11018"/>
    <s v="WT-01.1"/>
    <s v="North "/>
    <n v="100"/>
    <n v="268"/>
    <s v="WT-01.1, REC., VISION, BIRD SAFE FRIT"/>
    <s v="Rec."/>
    <s v="Vision"/>
    <s v="Infill 3 - Lower Spandrel"/>
    <n v="0.875"/>
    <n v="0.875"/>
    <n v="0.9375"/>
    <n v="0.9375"/>
    <n v="196"/>
    <n v="3.3"/>
    <s v="GL-02A"/>
    <n v="10"/>
    <s v="TO-1116GLA02-10-4884"/>
    <n v="98.25"/>
    <m/>
    <m/>
    <n v="70.125"/>
    <n v="47.845703125"/>
    <n v="574.1484375"/>
    <s v="RELEASED"/>
    <s v="MATCHES"/>
    <x v="20"/>
    <x v="1"/>
  </r>
  <r>
    <x v="3"/>
    <n v="2"/>
    <n v="3"/>
    <n v="50"/>
    <s v="1116L-003-050"/>
    <s v="1116UA21088"/>
    <s v="WT-02.1"/>
    <s v="North "/>
    <n v="36"/>
    <n v="268"/>
    <s v="WT-02.1, REC., SBX-R, BIRD SAFE FRIT, ISA-R"/>
    <s v="Rec."/>
    <s v="SBX-R"/>
    <s v="Infill 1"/>
    <n v="0.875"/>
    <n v="0.875"/>
    <n v="0.9375"/>
    <n v="0.9375"/>
    <n v="160"/>
    <n v="1"/>
    <s v="GL-07A"/>
    <n v="10"/>
    <s v="TO-1116GLA07-10-2524"/>
    <n v="34.25"/>
    <m/>
    <m/>
    <n v="106.125"/>
    <n v="25.241536458333332"/>
    <n v="302.8984375"/>
    <s v="RELEASED"/>
    <s v="MATCHES"/>
    <x v="16"/>
    <x v="1"/>
  </r>
  <r>
    <x v="3"/>
    <n v="2"/>
    <n v="3"/>
    <n v="50"/>
    <s v="1116L-003-050"/>
    <s v="1116UA21088"/>
    <s v="WT-02.1"/>
    <s v="North "/>
    <n v="36"/>
    <n v="268"/>
    <s v="WT-02.1, REC., SBX-R, BIRD SAFE FRIT, ISA-R"/>
    <s v="Rec."/>
    <s v="SBX-R"/>
    <s v="Infill 2"/>
    <n v="0.875"/>
    <n v="0.875"/>
    <n v="0.9375"/>
    <n v="1.1875"/>
    <n v="180"/>
    <n v="3.2"/>
    <s v="GL-02A"/>
    <n v="10"/>
    <s v="TO-1116GLA02-10-2042"/>
    <n v="34.25"/>
    <m/>
    <m/>
    <n v="85.875"/>
    <n v="20.425130208333332"/>
    <n v="245.1015625"/>
    <s v="RELEASED"/>
    <s v="MATCHES"/>
    <x v="17"/>
    <x v="1"/>
  </r>
  <r>
    <x v="3"/>
    <n v="2"/>
    <n v="3"/>
    <n v="50"/>
    <s v="1116L-003-050"/>
    <s v="1116UA21088"/>
    <s v="WT-02.1"/>
    <s v="North "/>
    <n v="36"/>
    <n v="268"/>
    <s v="WT-02.1, REC., SBX-R, BIRD SAFE FRIT, ISA-R"/>
    <s v="Rec."/>
    <s v="SBX-R"/>
    <s v="Infill 3 - Lower Spandrel"/>
    <n v="0.875"/>
    <n v="0.875"/>
    <n v="0.9375"/>
    <n v="0.9375"/>
    <n v="196"/>
    <n v="3.3"/>
    <s v="GL-02A"/>
    <n v="10"/>
    <s v="TO-1116GLA02-10-1767"/>
    <n v="34.25"/>
    <m/>
    <m/>
    <n v="70.125"/>
    <n v="16.679036458333332"/>
    <n v="200.1484375"/>
    <s v="RELEASED"/>
    <s v="MATCHES"/>
    <x v="18"/>
    <x v="1"/>
  </r>
  <r>
    <x v="2"/>
    <n v="2"/>
    <n v="3"/>
    <n v="51"/>
    <s v="1116L-003-051"/>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51"/>
    <s v="1116L-003-051"/>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51"/>
    <s v="1116L-003-051"/>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52"/>
    <s v="1116L-003-052"/>
    <s v="1116UA2108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52"/>
    <s v="1116L-003-052"/>
    <s v="1116UA2108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52"/>
    <s v="1116L-003-052"/>
    <s v="1116UA2108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53"/>
    <s v="1116L-003-053"/>
    <s v="1116UA12022"/>
    <s v="WT-01.2"/>
    <s v="North "/>
    <n v="100"/>
    <n v="268"/>
    <s v="WT-01.2, REC., SBX, BIRD SAFE FRIT"/>
    <s v="Rec."/>
    <s v="SBX"/>
    <s v="Infill 1"/>
    <n v="0.875"/>
    <n v="0.875"/>
    <n v="0.9375"/>
    <n v="0.9375"/>
    <n v="160"/>
    <n v="1"/>
    <s v="GL-01B"/>
    <n v="10"/>
    <s v="TO-1116GLB01-10-7240"/>
    <n v="98.25"/>
    <m/>
    <m/>
    <n v="106.125"/>
    <n v="72.408203125"/>
    <n v="868.8984375"/>
    <s v="RELEASED"/>
    <s v="MATCHES"/>
    <x v="19"/>
    <x v="1"/>
  </r>
  <r>
    <x v="2"/>
    <n v="2"/>
    <n v="3"/>
    <n v="53"/>
    <s v="1116L-003-053"/>
    <s v="1116UA12022"/>
    <s v="WT-01.2"/>
    <s v="North "/>
    <n v="100"/>
    <n v="268"/>
    <s v="WT-01.2, REC., SBX, BIRD SAFE FRIT"/>
    <s v="Rec."/>
    <s v="SBX"/>
    <s v="Infill 2"/>
    <n v="0.875"/>
    <n v="0.875"/>
    <n v="0.9375"/>
    <n v="1.1875"/>
    <n v="180"/>
    <n v="3.1"/>
    <s v="GL-02A"/>
    <n v="10"/>
    <s v="TO-1116GLA02-10-5959"/>
    <n v="98.25"/>
    <m/>
    <m/>
    <n v="85.875"/>
    <n v="58.591796875"/>
    <n v="703.1015625"/>
    <s v="RELEASED"/>
    <s v="MATCHES"/>
    <x v="15"/>
    <x v="1"/>
  </r>
  <r>
    <x v="2"/>
    <n v="2"/>
    <n v="3"/>
    <n v="53"/>
    <s v="1116L-003-053"/>
    <s v="1116UA12022"/>
    <s v="WT-01.2"/>
    <s v="North "/>
    <n v="100"/>
    <n v="268"/>
    <s v="WT-01.2, REC., SBX, BIRD SAFE FRIT"/>
    <s v="Rec."/>
    <s v="SBX"/>
    <s v="Infill 3 - Lower Spandrel"/>
    <n v="0.875"/>
    <n v="0.875"/>
    <n v="0.9375"/>
    <n v="0.9375"/>
    <n v="196"/>
    <n v="3.3"/>
    <s v="GL-02A"/>
    <n v="10"/>
    <s v="TO-1116GLA02-10-4884"/>
    <n v="98.25"/>
    <m/>
    <m/>
    <n v="70.125"/>
    <n v="47.845703125"/>
    <n v="574.1484375"/>
    <s v="RELEASED"/>
    <s v="MATCHES"/>
    <x v="20"/>
    <x v="1"/>
  </r>
  <r>
    <x v="3"/>
    <n v="2"/>
    <n v="3"/>
    <n v="54"/>
    <s v="1116L-003-054"/>
    <s v="1116UA21088"/>
    <s v="WT-02.1"/>
    <s v="North "/>
    <n v="36"/>
    <n v="268"/>
    <s v="WT-02.1, REC., SBX-R, BIRD SAFE FRIT, ISA-R"/>
    <s v="Rec."/>
    <s v="SBX-R"/>
    <s v="Infill 1"/>
    <n v="0.875"/>
    <n v="0.875"/>
    <n v="0.9375"/>
    <n v="0.9375"/>
    <n v="160"/>
    <n v="1"/>
    <s v="GL-07A"/>
    <n v="10"/>
    <s v="TO-1116GLA07-10-2524"/>
    <n v="34.25"/>
    <m/>
    <m/>
    <n v="106.125"/>
    <n v="25.241536458333332"/>
    <n v="302.8984375"/>
    <s v="RELEASED"/>
    <s v="MATCHES"/>
    <x v="16"/>
    <x v="1"/>
  </r>
  <r>
    <x v="3"/>
    <n v="2"/>
    <n v="3"/>
    <n v="54"/>
    <s v="1116L-003-054"/>
    <s v="1116UA21088"/>
    <s v="WT-02.1"/>
    <s v="North "/>
    <n v="36"/>
    <n v="268"/>
    <s v="WT-02.1, REC., SBX-R, BIRD SAFE FRIT, ISA-R"/>
    <s v="Rec."/>
    <s v="SBX-R"/>
    <s v="Infill 2"/>
    <n v="0.875"/>
    <n v="0.875"/>
    <n v="0.9375"/>
    <n v="1.1875"/>
    <n v="180"/>
    <n v="3.2"/>
    <s v="GL-02A"/>
    <n v="10"/>
    <s v="TO-1116GLA02-10-2042"/>
    <n v="34.25"/>
    <m/>
    <m/>
    <n v="85.875"/>
    <n v="20.425130208333332"/>
    <n v="245.1015625"/>
    <s v="RELEASED"/>
    <s v="MATCHES"/>
    <x v="17"/>
    <x v="1"/>
  </r>
  <r>
    <x v="3"/>
    <n v="2"/>
    <n v="3"/>
    <n v="54"/>
    <s v="1116L-003-054"/>
    <s v="1116UA21088"/>
    <s v="WT-02.1"/>
    <s v="North "/>
    <n v="36"/>
    <n v="268"/>
    <s v="WT-02.1, REC., SBX-R, BIRD SAFE FRIT, ISA-R"/>
    <s v="Rec."/>
    <s v="SBX-R"/>
    <s v="Infill 3 - Lower Spandrel"/>
    <n v="0.875"/>
    <n v="0.875"/>
    <n v="0.9375"/>
    <n v="0.9375"/>
    <n v="196"/>
    <n v="3.3"/>
    <s v="GL-02A"/>
    <n v="10"/>
    <s v="TO-1116GLA02-10-1767"/>
    <n v="34.25"/>
    <m/>
    <m/>
    <n v="70.125"/>
    <n v="16.679036458333332"/>
    <n v="200.1484375"/>
    <s v="RELEASED"/>
    <s v="MATCHES"/>
    <x v="18"/>
    <x v="1"/>
  </r>
  <r>
    <x v="2"/>
    <n v="2"/>
    <n v="3"/>
    <n v="55"/>
    <s v="1116L-003-055"/>
    <s v="1116UA11018"/>
    <s v="WT-01.1"/>
    <s v="North "/>
    <n v="100"/>
    <n v="268"/>
    <s v="WT-01.1, REC., VISION, BIRD SAFE FRIT"/>
    <s v="Rec."/>
    <s v="Vision"/>
    <s v="Infill 1"/>
    <n v="0.875"/>
    <n v="0.875"/>
    <n v="0.9375"/>
    <n v="0.9375"/>
    <n v="160"/>
    <n v="1"/>
    <s v="GL-01A"/>
    <n v="10"/>
    <s v="TO-1116GLA01-10-7240"/>
    <n v="98.25"/>
    <m/>
    <m/>
    <n v="106.125"/>
    <n v="72.408203125"/>
    <n v="868.8984375"/>
    <s v="RELEASED"/>
    <s v="MATCHES"/>
    <x v="21"/>
    <x v="1"/>
  </r>
  <r>
    <x v="2"/>
    <n v="2"/>
    <n v="3"/>
    <n v="55"/>
    <s v="1116L-003-055"/>
    <s v="1116UA11018"/>
    <s v="WT-01.1"/>
    <s v="North "/>
    <n v="100"/>
    <n v="268"/>
    <s v="WT-01.1, REC., VISION, BIRD SAFE FRIT"/>
    <s v="Rec."/>
    <s v="Vision"/>
    <s v="Infill 2"/>
    <n v="0.875"/>
    <n v="0.875"/>
    <n v="0.9375"/>
    <n v="1.1875"/>
    <n v="180"/>
    <n v="3.1"/>
    <s v="GL-02A"/>
    <n v="10"/>
    <s v="TO-1116GLA02-10-5959"/>
    <n v="98.25"/>
    <m/>
    <m/>
    <n v="85.875"/>
    <n v="58.591796875"/>
    <n v="703.1015625"/>
    <s v="RELEASED"/>
    <s v="MATCHES"/>
    <x v="15"/>
    <x v="1"/>
  </r>
  <r>
    <x v="2"/>
    <n v="2"/>
    <n v="3"/>
    <n v="55"/>
    <s v="1116L-003-055"/>
    <s v="1116UA11018"/>
    <s v="WT-01.1"/>
    <s v="North "/>
    <n v="100"/>
    <n v="268"/>
    <s v="WT-01.1, REC., VISION, BIRD SAFE FRIT"/>
    <s v="Rec."/>
    <s v="Vision"/>
    <s v="Infill 3 - Lower Spandrel"/>
    <n v="0.875"/>
    <n v="0.875"/>
    <n v="0.9375"/>
    <n v="0.9375"/>
    <n v="196"/>
    <n v="3.3"/>
    <s v="GL-02A"/>
    <n v="10"/>
    <s v="TO-1116GLA02-10-4884"/>
    <n v="98.25"/>
    <m/>
    <m/>
    <n v="70.125"/>
    <n v="47.845703125"/>
    <n v="574.1484375"/>
    <s v="RELEASED"/>
    <s v="MATCHES"/>
    <x v="20"/>
    <x v="1"/>
  </r>
  <r>
    <x v="3"/>
    <n v="2"/>
    <n v="3"/>
    <n v="56"/>
    <s v="1116L-003-056"/>
    <s v="1116UA21085"/>
    <s v="WT-02.1"/>
    <s v="North "/>
    <n v="36"/>
    <n v="268"/>
    <s v="WT-02.1, REC., SBX-L, BIRD SAFE FRIT"/>
    <s v="Rec."/>
    <s v="SBX-L"/>
    <s v="Infill 1"/>
    <n v="0.875"/>
    <n v="0.875"/>
    <n v="0.9375"/>
    <n v="0.9375"/>
    <n v="160"/>
    <n v="1"/>
    <s v="GL-07A"/>
    <n v="10"/>
    <s v="TO-1116GLA07-10-2524"/>
    <n v="34.25"/>
    <m/>
    <m/>
    <n v="106.125"/>
    <n v="25.241536458333332"/>
    <n v="302.8984375"/>
    <s v="RELEASED"/>
    <s v="MATCHES"/>
    <x v="16"/>
    <x v="1"/>
  </r>
  <r>
    <x v="3"/>
    <n v="2"/>
    <n v="3"/>
    <n v="56"/>
    <s v="1116L-003-056"/>
    <s v="1116UA21085"/>
    <s v="WT-02.1"/>
    <s v="North "/>
    <n v="36"/>
    <n v="268"/>
    <s v="WT-02.1, REC., SBX-L, BIRD SAFE FRIT"/>
    <s v="Rec."/>
    <s v="SBX-L"/>
    <s v="Infill 2"/>
    <n v="0.875"/>
    <n v="0.875"/>
    <n v="0.9375"/>
    <n v="1.1875"/>
    <n v="180"/>
    <n v="3.2"/>
    <s v="GL-02A"/>
    <n v="10"/>
    <s v="TO-1116GLA02-10-2042"/>
    <n v="34.25"/>
    <m/>
    <m/>
    <n v="85.875"/>
    <n v="20.425130208333332"/>
    <n v="245.1015625"/>
    <s v="RELEASED"/>
    <s v="MATCHES"/>
    <x v="17"/>
    <x v="1"/>
  </r>
  <r>
    <x v="3"/>
    <n v="2"/>
    <n v="3"/>
    <n v="56"/>
    <s v="1116L-003-056"/>
    <s v="1116UA21085"/>
    <s v="WT-02.1"/>
    <s v="North "/>
    <n v="36"/>
    <n v="268"/>
    <s v="WT-02.1, REC., SBX-L, BIRD SAFE FRIT"/>
    <s v="Rec."/>
    <s v="SBX-L"/>
    <s v="Infill 3 - Lower Spandrel"/>
    <n v="0.875"/>
    <n v="0.875"/>
    <n v="0.9375"/>
    <n v="0.9375"/>
    <n v="196"/>
    <n v="3.3"/>
    <s v="GL-02A"/>
    <n v="10"/>
    <s v="TO-1116GLA02-10-1767"/>
    <n v="34.25"/>
    <m/>
    <m/>
    <n v="70.125"/>
    <n v="16.679036458333332"/>
    <n v="200.1484375"/>
    <s v="RELEASED"/>
    <s v="MATCHES"/>
    <x v="18"/>
    <x v="1"/>
  </r>
  <r>
    <x v="2"/>
    <n v="2"/>
    <n v="3"/>
    <n v="57"/>
    <s v="1116L-003-057"/>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57"/>
    <s v="1116L-003-057"/>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57"/>
    <s v="1116L-003-057"/>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58"/>
    <s v="1116L-003-058"/>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58"/>
    <s v="1116L-003-058"/>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58"/>
    <s v="1116L-003-058"/>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59"/>
    <s v="1116L-003-059"/>
    <s v="1116UA12022"/>
    <s v="WT-01.2"/>
    <s v="North "/>
    <n v="100"/>
    <n v="268"/>
    <s v="WT-01.2, REC., SBX, BIRD SAFE FRIT"/>
    <s v="Rec."/>
    <s v="SBX"/>
    <s v="Infill 1"/>
    <n v="0.875"/>
    <n v="0.875"/>
    <n v="0.9375"/>
    <n v="0.9375"/>
    <n v="160"/>
    <n v="1"/>
    <s v="GL-01B"/>
    <n v="10"/>
    <s v="TO-1116GLB01-10-7240"/>
    <n v="98.25"/>
    <m/>
    <m/>
    <n v="106.125"/>
    <n v="72.408203125"/>
    <n v="868.8984375"/>
    <s v="RELEASED"/>
    <s v="MATCHES"/>
    <x v="19"/>
    <x v="1"/>
  </r>
  <r>
    <x v="2"/>
    <n v="2"/>
    <n v="3"/>
    <n v="59"/>
    <s v="1116L-003-059"/>
    <s v="1116UA12022"/>
    <s v="WT-01.2"/>
    <s v="North "/>
    <n v="100"/>
    <n v="268"/>
    <s v="WT-01.2, REC., SBX, BIRD SAFE FRIT"/>
    <s v="Rec."/>
    <s v="SBX"/>
    <s v="Infill 2"/>
    <n v="0.875"/>
    <n v="0.875"/>
    <n v="0.9375"/>
    <n v="1.1875"/>
    <n v="180"/>
    <n v="3.1"/>
    <s v="GL-02A"/>
    <n v="10"/>
    <s v="TO-1116GLA02-10-5959"/>
    <n v="98.25"/>
    <m/>
    <m/>
    <n v="85.875"/>
    <n v="58.591796875"/>
    <n v="703.1015625"/>
    <s v="RELEASED"/>
    <s v="MATCHES"/>
    <x v="15"/>
    <x v="1"/>
  </r>
  <r>
    <x v="2"/>
    <n v="2"/>
    <n v="3"/>
    <n v="59"/>
    <s v="1116L-003-059"/>
    <s v="1116UA12022"/>
    <s v="WT-01.2"/>
    <s v="North "/>
    <n v="100"/>
    <n v="268"/>
    <s v="WT-01.2, REC., SBX, BIRD SAFE FRIT"/>
    <s v="Rec."/>
    <s v="SBX"/>
    <s v="Infill 3 - Lower Spandrel"/>
    <n v="0.875"/>
    <n v="0.875"/>
    <n v="0.9375"/>
    <n v="0.9375"/>
    <n v="196"/>
    <n v="3.3"/>
    <s v="GL-02A"/>
    <n v="10"/>
    <s v="TO-1116GLA02-10-4884"/>
    <n v="98.25"/>
    <m/>
    <m/>
    <n v="70.125"/>
    <n v="47.845703125"/>
    <n v="574.1484375"/>
    <s v="RELEASED"/>
    <s v="MATCHES"/>
    <x v="20"/>
    <x v="1"/>
  </r>
  <r>
    <x v="3"/>
    <n v="2"/>
    <n v="3"/>
    <n v="60"/>
    <s v="1116L-003-060"/>
    <s v="1116UA21087"/>
    <s v="WT-02.1"/>
    <s v="North "/>
    <n v="36"/>
    <n v="268"/>
    <s v="WT-02.1, REC., SBX-L, BIRD SAFE FRIT, ISA-R"/>
    <s v="Rec."/>
    <s v="SBX-L"/>
    <s v="Infill 1"/>
    <n v="0.875"/>
    <n v="0.875"/>
    <n v="0.9375"/>
    <n v="0.9375"/>
    <n v="160"/>
    <n v="1"/>
    <s v="GL-07A"/>
    <n v="10"/>
    <s v="TO-1116GLA07-10-2524"/>
    <n v="34.25"/>
    <m/>
    <m/>
    <n v="106.125"/>
    <n v="25.241536458333332"/>
    <n v="302.8984375"/>
    <s v="RELEASED"/>
    <s v="MATCHES"/>
    <x v="16"/>
    <x v="1"/>
  </r>
  <r>
    <x v="3"/>
    <n v="2"/>
    <n v="3"/>
    <n v="60"/>
    <s v="1116L-003-060"/>
    <s v="1116UA21087"/>
    <s v="WT-02.1"/>
    <s v="North "/>
    <n v="36"/>
    <n v="268"/>
    <s v="WT-02.1, REC., SBX-L, BIRD SAFE FRIT, ISA-R"/>
    <s v="Rec."/>
    <s v="SBX-L"/>
    <s v="Infill 2"/>
    <n v="0.875"/>
    <n v="0.875"/>
    <n v="0.9375"/>
    <n v="1.1875"/>
    <n v="180"/>
    <n v="3.2"/>
    <s v="GL-02A"/>
    <n v="10"/>
    <s v="TO-1116GLA02-10-2042"/>
    <n v="34.25"/>
    <m/>
    <m/>
    <n v="85.875"/>
    <n v="20.425130208333332"/>
    <n v="245.1015625"/>
    <s v="RELEASED"/>
    <s v="MATCHES"/>
    <x v="17"/>
    <x v="1"/>
  </r>
  <r>
    <x v="3"/>
    <n v="2"/>
    <n v="3"/>
    <n v="60"/>
    <s v="1116L-003-060"/>
    <s v="1116UA21087"/>
    <s v="WT-02.1"/>
    <s v="North "/>
    <n v="36"/>
    <n v="268"/>
    <s v="WT-02.1, REC., SBX-L, BIRD SAFE FRIT, ISA-R"/>
    <s v="Rec."/>
    <s v="SBX-L"/>
    <s v="Infill 3 - Lower Spandrel"/>
    <n v="0.875"/>
    <n v="0.875"/>
    <n v="0.9375"/>
    <n v="0.9375"/>
    <n v="196"/>
    <n v="3.3"/>
    <s v="GL-02A"/>
    <n v="10"/>
    <s v="TO-1116GLA02-10-1767"/>
    <n v="34.25"/>
    <m/>
    <m/>
    <n v="70.125"/>
    <n v="16.679036458333332"/>
    <n v="200.1484375"/>
    <s v="RELEASED"/>
    <s v="MATCHES"/>
    <x v="18"/>
    <x v="1"/>
  </r>
  <r>
    <x v="2"/>
    <n v="2"/>
    <n v="3"/>
    <n v="61"/>
    <s v="1116L-003-061"/>
    <s v="1116UA11020"/>
    <s v="WT-01.1"/>
    <s v="North "/>
    <n v="100"/>
    <n v="268"/>
    <s v="WT-01.1, REC., VISION, BIRD SAFE FRIT, ISA-2X"/>
    <s v="Rec."/>
    <s v="Vision"/>
    <s v="Infill 1"/>
    <n v="0.875"/>
    <n v="0.875"/>
    <n v="0.9375"/>
    <n v="0.9375"/>
    <n v="160"/>
    <n v="1"/>
    <s v="GL-01A"/>
    <n v="10"/>
    <s v="TO-1116GLA01-10-7240"/>
    <n v="98.25"/>
    <m/>
    <m/>
    <n v="106.125"/>
    <n v="72.408203125"/>
    <n v="868.8984375"/>
    <s v="RELEASED"/>
    <s v="MATCHES"/>
    <x v="21"/>
    <x v="1"/>
  </r>
  <r>
    <x v="2"/>
    <n v="2"/>
    <n v="3"/>
    <n v="61"/>
    <s v="1116L-003-061"/>
    <s v="1116UA11020"/>
    <s v="WT-01.1"/>
    <s v="North "/>
    <n v="100"/>
    <n v="268"/>
    <s v="WT-01.1, REC., VISION, BIRD SAFE FRIT, ISA-2X"/>
    <s v="Rec."/>
    <s v="Vision"/>
    <s v="Infill 2"/>
    <n v="0.875"/>
    <n v="0.875"/>
    <n v="0.9375"/>
    <n v="1.1875"/>
    <n v="180"/>
    <n v="3.1"/>
    <s v="GL-02A"/>
    <n v="10"/>
    <s v="TO-1116GLA02-10-5959"/>
    <n v="98.25"/>
    <m/>
    <m/>
    <n v="85.875"/>
    <n v="58.591796875"/>
    <n v="703.1015625"/>
    <s v="RELEASED"/>
    <s v="MATCHES"/>
    <x v="15"/>
    <x v="1"/>
  </r>
  <r>
    <x v="2"/>
    <n v="2"/>
    <n v="3"/>
    <n v="61"/>
    <s v="1116L-003-061"/>
    <s v="1116UA11020"/>
    <s v="WT-01.1"/>
    <s v="North "/>
    <n v="100"/>
    <n v="268"/>
    <s v="WT-01.1, REC., VISION, BIRD SAFE FRIT, ISA-2X"/>
    <s v="Rec."/>
    <s v="Vision"/>
    <s v="Infill 3 - Lower Spandrel"/>
    <n v="0.875"/>
    <n v="0.875"/>
    <n v="0.9375"/>
    <n v="0.9375"/>
    <n v="196"/>
    <n v="3.3"/>
    <s v="GL-02A"/>
    <n v="10"/>
    <s v="TO-1116GLA02-10-4884"/>
    <n v="98.25"/>
    <m/>
    <m/>
    <n v="70.125"/>
    <n v="47.845703125"/>
    <n v="574.1484375"/>
    <s v="RELEASED"/>
    <s v="MATCHES"/>
    <x v="20"/>
    <x v="1"/>
  </r>
  <r>
    <x v="3"/>
    <n v="2"/>
    <n v="3"/>
    <n v="62"/>
    <s v="1116L-003-062"/>
    <s v="1116UA21086"/>
    <s v="WT-02.1"/>
    <s v="North "/>
    <n v="36"/>
    <n v="268"/>
    <s v="WT-02.1, REC., SBX-R, BIRD SAFE FRIT"/>
    <s v="Rec."/>
    <s v="SBX-R"/>
    <s v="Infill 1"/>
    <n v="0.875"/>
    <n v="0.875"/>
    <n v="0.9375"/>
    <n v="0.9375"/>
    <n v="160"/>
    <n v="1"/>
    <s v="GL-07A"/>
    <n v="10"/>
    <s v="TO-1116GLA07-10-2524"/>
    <n v="34.25"/>
    <m/>
    <m/>
    <n v="106.125"/>
    <n v="25.241536458333332"/>
    <n v="302.8984375"/>
    <s v="RELEASED"/>
    <s v="MATCHES"/>
    <x v="16"/>
    <x v="1"/>
  </r>
  <r>
    <x v="3"/>
    <n v="2"/>
    <n v="3"/>
    <n v="62"/>
    <s v="1116L-003-062"/>
    <s v="1116UA21086"/>
    <s v="WT-02.1"/>
    <s v="North "/>
    <n v="36"/>
    <n v="268"/>
    <s v="WT-02.1, REC., SBX-R, BIRD SAFE FRIT"/>
    <s v="Rec."/>
    <s v="SBX-R"/>
    <s v="Infill 2"/>
    <n v="0.875"/>
    <n v="0.875"/>
    <n v="0.9375"/>
    <n v="1.1875"/>
    <n v="180"/>
    <n v="3.2"/>
    <s v="GL-02A"/>
    <n v="10"/>
    <s v="TO-1116GLA02-10-2042"/>
    <n v="34.25"/>
    <m/>
    <m/>
    <n v="85.875"/>
    <n v="20.425130208333332"/>
    <n v="245.1015625"/>
    <s v="RELEASED"/>
    <s v="MATCHES"/>
    <x v="17"/>
    <x v="1"/>
  </r>
  <r>
    <x v="3"/>
    <n v="2"/>
    <n v="3"/>
    <n v="62"/>
    <s v="1116L-003-062"/>
    <s v="1116UA21086"/>
    <s v="WT-02.1"/>
    <s v="North "/>
    <n v="36"/>
    <n v="268"/>
    <s v="WT-02.1, REC., SBX-R, BIRD SAFE FRIT"/>
    <s v="Rec."/>
    <s v="SBX-R"/>
    <s v="Infill 3 - Lower Spandrel"/>
    <n v="0.875"/>
    <n v="0.875"/>
    <n v="0.9375"/>
    <n v="0.9375"/>
    <n v="196"/>
    <n v="3.3"/>
    <s v="GL-02A"/>
    <n v="10"/>
    <s v="TO-1116GLA02-10-1767"/>
    <n v="34.25"/>
    <m/>
    <m/>
    <n v="70.125"/>
    <n v="16.679036458333332"/>
    <n v="200.1484375"/>
    <s v="RELEASED"/>
    <s v="MATCHES"/>
    <x v="18"/>
    <x v="1"/>
  </r>
  <r>
    <x v="2"/>
    <n v="2"/>
    <n v="3"/>
    <n v="63"/>
    <s v="1116L-003-063"/>
    <s v="1116UA11019"/>
    <s v="WT-01.1"/>
    <s v="North "/>
    <n v="100"/>
    <n v="268"/>
    <s v="WT-01.1, REC., VISION, BIRD SAFE FRIT, ISA-R"/>
    <s v="Rec."/>
    <s v="Vision"/>
    <s v="Infill 1"/>
    <n v="0.875"/>
    <n v="0.875"/>
    <n v="0.9375"/>
    <n v="0.9375"/>
    <n v="160"/>
    <n v="1"/>
    <s v="GL-01A"/>
    <n v="10"/>
    <s v="TO-1116GLA01-10-7240"/>
    <n v="98.25"/>
    <m/>
    <m/>
    <n v="106.125"/>
    <n v="72.408203125"/>
    <n v="868.8984375"/>
    <s v="RELEASED"/>
    <s v="MATCHES"/>
    <x v="21"/>
    <x v="1"/>
  </r>
  <r>
    <x v="2"/>
    <n v="2"/>
    <n v="3"/>
    <n v="63"/>
    <s v="1116L-003-063"/>
    <s v="1116UA11019"/>
    <s v="WT-01.1"/>
    <s v="North "/>
    <n v="100"/>
    <n v="268"/>
    <s v="WT-01.1, REC., VISION, BIRD SAFE FRIT, ISA-R"/>
    <s v="Rec."/>
    <s v="Vision"/>
    <s v="Infill 2"/>
    <n v="0.875"/>
    <n v="0.875"/>
    <n v="0.9375"/>
    <n v="1.1875"/>
    <n v="180"/>
    <n v="3.1"/>
    <s v="GL-02A"/>
    <n v="10"/>
    <s v="TO-1116GLA02-10-5959"/>
    <n v="98.25"/>
    <m/>
    <m/>
    <n v="85.875"/>
    <n v="58.591796875"/>
    <n v="703.1015625"/>
    <s v="RELEASED"/>
    <s v="MATCHES"/>
    <x v="15"/>
    <x v="1"/>
  </r>
  <r>
    <x v="2"/>
    <n v="2"/>
    <n v="3"/>
    <n v="63"/>
    <s v="1116L-003-063"/>
    <s v="1116UA11019"/>
    <s v="WT-01.1"/>
    <s v="North "/>
    <n v="100"/>
    <n v="268"/>
    <s v="WT-01.1, REC., VISION, BIRD SAFE FRIT, ISA-R"/>
    <s v="Rec."/>
    <s v="Vision"/>
    <s v="Infill 3 - Lower Spandrel"/>
    <n v="0.875"/>
    <n v="0.875"/>
    <n v="0.9375"/>
    <n v="0.9375"/>
    <n v="196"/>
    <n v="3.3"/>
    <s v="GL-02A"/>
    <n v="10"/>
    <s v="TO-1116GLA02-10-4884"/>
    <n v="98.25"/>
    <m/>
    <m/>
    <n v="70.125"/>
    <n v="47.845703125"/>
    <n v="574.1484375"/>
    <s v="RELEASED"/>
    <s v="MATCHES"/>
    <x v="20"/>
    <x v="1"/>
  </r>
  <r>
    <x v="3"/>
    <n v="2"/>
    <n v="3"/>
    <n v="64"/>
    <s v="1116L-003-064"/>
    <s v="1116UA21087"/>
    <s v="WT-02.1"/>
    <s v="North "/>
    <n v="36"/>
    <n v="268"/>
    <s v="WT-02.1, REC., SBX-L, BIRD SAFE FRIT, ISA-R"/>
    <s v="Rec."/>
    <s v="SBX-L"/>
    <s v="Infill 1"/>
    <n v="0.875"/>
    <n v="0.875"/>
    <n v="0.9375"/>
    <n v="0.9375"/>
    <n v="160"/>
    <n v="1"/>
    <s v="GL-07A"/>
    <n v="10"/>
    <s v="TO-1116GLA07-10-2524"/>
    <n v="34.25"/>
    <m/>
    <m/>
    <n v="106.125"/>
    <n v="25.241536458333332"/>
    <n v="302.8984375"/>
    <s v="RELEASED"/>
    <s v="MATCHES"/>
    <x v="16"/>
    <x v="1"/>
  </r>
  <r>
    <x v="3"/>
    <n v="2"/>
    <n v="3"/>
    <n v="64"/>
    <s v="1116L-003-064"/>
    <s v="1116UA21087"/>
    <s v="WT-02.1"/>
    <s v="North "/>
    <n v="36"/>
    <n v="268"/>
    <s v="WT-02.1, REC., SBX-L, BIRD SAFE FRIT, ISA-R"/>
    <s v="Rec."/>
    <s v="SBX-L"/>
    <s v="Infill 2"/>
    <n v="0.875"/>
    <n v="0.875"/>
    <n v="0.9375"/>
    <n v="1.1875"/>
    <n v="180"/>
    <n v="3.2"/>
    <s v="GL-02A"/>
    <n v="10"/>
    <s v="TO-1116GLA02-10-2042"/>
    <n v="34.25"/>
    <m/>
    <m/>
    <n v="85.875"/>
    <n v="20.425130208333332"/>
    <n v="245.1015625"/>
    <s v="RELEASED"/>
    <s v="MATCHES"/>
    <x v="17"/>
    <x v="1"/>
  </r>
  <r>
    <x v="3"/>
    <n v="2"/>
    <n v="3"/>
    <n v="64"/>
    <s v="1116L-003-064"/>
    <s v="1116UA21087"/>
    <s v="WT-02.1"/>
    <s v="North "/>
    <n v="36"/>
    <n v="268"/>
    <s v="WT-02.1, REC., SBX-L, BIRD SAFE FRIT, ISA-R"/>
    <s v="Rec."/>
    <s v="SBX-L"/>
    <s v="Infill 3 - Lower Spandrel"/>
    <n v="0.875"/>
    <n v="0.875"/>
    <n v="0.9375"/>
    <n v="0.9375"/>
    <n v="196"/>
    <n v="3.3"/>
    <s v="GL-02A"/>
    <n v="10"/>
    <s v="TO-1116GLA02-10-1767"/>
    <n v="34.25"/>
    <m/>
    <m/>
    <n v="70.125"/>
    <n v="16.679036458333332"/>
    <n v="200.1484375"/>
    <s v="RELEASED"/>
    <s v="MATCHES"/>
    <x v="18"/>
    <x v="1"/>
  </r>
  <r>
    <x v="4"/>
    <n v="2"/>
    <n v="3"/>
    <n v="65"/>
    <s v="1116L-003-065"/>
    <s v="1116UA12022"/>
    <s v="WT-04.2"/>
    <s v="North "/>
    <n v="100"/>
    <n v="268"/>
    <s v="WT-04.2, REC., SBX, BIRD SAFE FRIT"/>
    <s v="Rec."/>
    <s v="SBX"/>
    <s v="Infill 1"/>
    <n v="0.875"/>
    <n v="0.875"/>
    <n v="0.9375"/>
    <n v="0.9375"/>
    <n v="160"/>
    <n v="1"/>
    <s v="GL-01B"/>
    <n v="10"/>
    <s v="TO-1116GLB01-10-7240"/>
    <n v="98.25"/>
    <m/>
    <m/>
    <n v="106.125"/>
    <n v="72.408203125"/>
    <n v="868.8984375"/>
    <s v="RELEASED"/>
    <s v="MATCHES"/>
    <x v="19"/>
    <x v="1"/>
  </r>
  <r>
    <x v="4"/>
    <n v="2"/>
    <n v="3"/>
    <n v="65"/>
    <s v="1116L-003-065"/>
    <s v="1116UA12022"/>
    <s v="WT-04.2"/>
    <s v="North "/>
    <n v="100"/>
    <n v="268"/>
    <s v="WT-04.2, REC., SBX, BIRD SAFE FRIT"/>
    <s v="Rec."/>
    <s v="SBX"/>
    <s v="Infill 2"/>
    <n v="0.875"/>
    <n v="0.875"/>
    <n v="0.9375"/>
    <n v="1.1875"/>
    <n v="180"/>
    <n v="3.1"/>
    <s v="GL-02A"/>
    <n v="10"/>
    <s v="TO-1116GLA02-10-5959"/>
    <n v="98.25"/>
    <m/>
    <m/>
    <n v="85.875"/>
    <n v="58.591796875"/>
    <n v="703.1015625"/>
    <s v="RELEASED"/>
    <s v="MATCHES"/>
    <x v="15"/>
    <x v="1"/>
  </r>
  <r>
    <x v="4"/>
    <n v="2"/>
    <n v="3"/>
    <n v="65"/>
    <s v="1116L-003-065"/>
    <s v="1116UA12022"/>
    <s v="WT-04.2"/>
    <s v="North "/>
    <n v="100"/>
    <n v="268"/>
    <s v="WT-04.2, REC., SBX, BIRD SAFE FRIT"/>
    <s v="Rec."/>
    <s v="SBX"/>
    <s v="Infill 3 - Lower Spandrel"/>
    <n v="0.875"/>
    <n v="0.875"/>
    <n v="0.9375"/>
    <n v="0.9375"/>
    <n v="196"/>
    <n v="3.3"/>
    <s v="GL-02A"/>
    <n v="10"/>
    <s v="TO-1116GLA02-10-4884"/>
    <n v="98.25"/>
    <m/>
    <m/>
    <n v="70.125"/>
    <n v="47.845703125"/>
    <n v="574.1484375"/>
    <s v="RELEASED"/>
    <s v="MATCHES"/>
    <x v="20"/>
    <x v="1"/>
  </r>
  <r>
    <x v="3"/>
    <n v="2"/>
    <n v="3"/>
    <n v="66"/>
    <s v="1116L-003-066"/>
    <s v="1116UA21088"/>
    <s v="WT-02.1"/>
    <s v="North "/>
    <n v="36"/>
    <n v="268"/>
    <s v="WT-02.1, REC., SBX-R, BIRD SAFE FRIT, ISA-R"/>
    <s v="Rec."/>
    <s v="SBX-R"/>
    <s v="Infill 1"/>
    <n v="0.875"/>
    <n v="0.875"/>
    <n v="0.9375"/>
    <n v="0.9375"/>
    <n v="160"/>
    <n v="1"/>
    <s v="GL-07A"/>
    <n v="10"/>
    <s v="TO-1116GLA07-10-2524"/>
    <n v="34.25"/>
    <m/>
    <m/>
    <n v="106.125"/>
    <n v="25.241536458333332"/>
    <n v="302.8984375"/>
    <s v="RELEASED"/>
    <s v="MATCHES"/>
    <x v="16"/>
    <x v="1"/>
  </r>
  <r>
    <x v="3"/>
    <n v="2"/>
    <n v="3"/>
    <n v="66"/>
    <s v="1116L-003-066"/>
    <s v="1116UA21088"/>
    <s v="WT-02.1"/>
    <s v="North "/>
    <n v="36"/>
    <n v="268"/>
    <s v="WT-02.1, REC., SBX-R, BIRD SAFE FRIT, ISA-R"/>
    <s v="Rec."/>
    <s v="SBX-R"/>
    <s v="Infill 2"/>
    <n v="0.875"/>
    <n v="0.875"/>
    <n v="0.9375"/>
    <n v="1.1875"/>
    <n v="180"/>
    <n v="3.2"/>
    <s v="GL-02A"/>
    <n v="10"/>
    <s v="TO-1116GLA02-10-2042"/>
    <n v="34.25"/>
    <m/>
    <m/>
    <n v="85.875"/>
    <n v="20.425130208333332"/>
    <n v="245.1015625"/>
    <s v="RELEASED"/>
    <s v="MATCHES"/>
    <x v="17"/>
    <x v="1"/>
  </r>
  <r>
    <x v="3"/>
    <n v="2"/>
    <n v="3"/>
    <n v="66"/>
    <s v="1116L-003-066"/>
    <s v="1116UA21088"/>
    <s v="WT-02.1"/>
    <s v="North "/>
    <n v="36"/>
    <n v="268"/>
    <s v="WT-02.1, REC., SBX-R, BIRD SAFE FRIT, ISA-R"/>
    <s v="Rec."/>
    <s v="SBX-R"/>
    <s v="Infill 3 - Lower Spandrel"/>
    <n v="0.875"/>
    <n v="0.875"/>
    <n v="0.9375"/>
    <n v="0.9375"/>
    <n v="196"/>
    <n v="3.3"/>
    <s v="GL-02A"/>
    <n v="10"/>
    <s v="TO-1116GLA02-10-1767"/>
    <n v="34.25"/>
    <m/>
    <m/>
    <n v="70.125"/>
    <n v="16.679036458333332"/>
    <n v="200.1484375"/>
    <s v="RELEASED"/>
    <s v="MATCHES"/>
    <x v="18"/>
    <x v="1"/>
  </r>
  <r>
    <x v="2"/>
    <n v="2"/>
    <n v="3"/>
    <n v="67"/>
    <s v="1116L-003-067"/>
    <s v="1116UA11021"/>
    <s v="WT-01.1"/>
    <s v="North "/>
    <n v="100"/>
    <n v="268"/>
    <s v="WT-01.1, REC., VISION, BIRD SAFE FRIT, ISA-L"/>
    <s v="Rec."/>
    <s v="Vision"/>
    <s v="Infill 1"/>
    <n v="0.875"/>
    <n v="0.875"/>
    <n v="0.9375"/>
    <n v="0.9375"/>
    <n v="160"/>
    <n v="1"/>
    <s v="GL-01A"/>
    <n v="10"/>
    <s v="TO-1116GLA01-10-7240"/>
    <n v="98.25"/>
    <m/>
    <m/>
    <n v="106.125"/>
    <n v="72.408203125"/>
    <n v="868.8984375"/>
    <s v="RELEASED"/>
    <s v="MATCHES"/>
    <x v="21"/>
    <x v="1"/>
  </r>
  <r>
    <x v="2"/>
    <n v="2"/>
    <n v="3"/>
    <n v="67"/>
    <s v="1116L-003-067"/>
    <s v="1116UA11021"/>
    <s v="WT-01.1"/>
    <s v="North "/>
    <n v="100"/>
    <n v="268"/>
    <s v="WT-01.1, REC., VISION, BIRD SAFE FRIT, ISA-L"/>
    <s v="Rec."/>
    <s v="Vision"/>
    <s v="Infill 2"/>
    <n v="0.875"/>
    <n v="0.875"/>
    <n v="0.9375"/>
    <n v="1.1875"/>
    <n v="180"/>
    <n v="3.1"/>
    <s v="GL-02A"/>
    <n v="10"/>
    <s v="TO-1116GLA02-10-5959"/>
    <n v="98.25"/>
    <m/>
    <m/>
    <n v="85.875"/>
    <n v="58.591796875"/>
    <n v="703.1015625"/>
    <s v="RELEASED"/>
    <s v="MATCHES"/>
    <x v="15"/>
    <x v="1"/>
  </r>
  <r>
    <x v="2"/>
    <n v="2"/>
    <n v="3"/>
    <n v="67"/>
    <s v="1116L-003-067"/>
    <s v="1116UA11021"/>
    <s v="WT-01.1"/>
    <s v="North "/>
    <n v="100"/>
    <n v="268"/>
    <s v="WT-01.1, REC., VISION, BIRD SAFE FRIT, ISA-L"/>
    <s v="Rec."/>
    <s v="Vision"/>
    <s v="Infill 3 - Lower Spandrel"/>
    <n v="0.875"/>
    <n v="0.875"/>
    <n v="0.9375"/>
    <n v="0.9375"/>
    <n v="196"/>
    <n v="3.3"/>
    <s v="GL-02A"/>
    <n v="10"/>
    <s v="TO-1116GLA02-10-4884"/>
    <n v="98.25"/>
    <m/>
    <m/>
    <n v="70.125"/>
    <n v="47.845703125"/>
    <n v="574.1484375"/>
    <s v="RELEASED"/>
    <s v="MATCHES"/>
    <x v="20"/>
    <x v="1"/>
  </r>
  <r>
    <x v="3"/>
    <n v="2"/>
    <n v="3"/>
    <n v="68"/>
    <s v="1116L-003-068"/>
    <s v="1116UA21089"/>
    <s v="WT-02.1"/>
    <s v="North "/>
    <n v="36"/>
    <n v="180"/>
    <s v="WT-02.1, REC., SBX-L, BIRD SAFE FRIT, CONNECTION"/>
    <s v="Rec."/>
    <s v="SBX-L"/>
    <s v="Infill 1"/>
    <n v="0.875"/>
    <n v="0.875"/>
    <n v="0.9375"/>
    <n v="1.1875"/>
    <n v="72"/>
    <n v="1"/>
    <s v="GL-07A"/>
    <n v="10"/>
    <s v="TO-1116GLA07-10-2518"/>
    <n v="34.25"/>
    <m/>
    <m/>
    <n v="105.875"/>
    <n v="25.182074652777779"/>
    <n v="302.18489583333337"/>
    <s v="RELEASED"/>
    <s v="MATCHES"/>
    <x v="22"/>
    <x v="1"/>
  </r>
  <r>
    <x v="3"/>
    <n v="2"/>
    <n v="3"/>
    <n v="68"/>
    <s v="1116L-003-068"/>
    <s v="1116UA21089"/>
    <s v="WT-02.1"/>
    <s v="North "/>
    <n v="36"/>
    <n v="180"/>
    <s v="WT-02.1, REC., SBX-L, BIRD SAFE FRIT, CONNECTION"/>
    <s v="Rec."/>
    <s v="SBX-L"/>
    <s v="Infill 3 - Lower Spandrel"/>
    <n v="0.875"/>
    <n v="0.875"/>
    <n v="0.9375"/>
    <n v="0.9375"/>
    <n v="108"/>
    <n v="3.3"/>
    <s v="GL-02A"/>
    <n v="10"/>
    <s v="TO-1116GLA02-10-1767"/>
    <n v="34.25"/>
    <m/>
    <m/>
    <n v="70.125"/>
    <n v="16.679036458333332"/>
    <n v="200.1484375"/>
    <s v="RELEASED"/>
    <s v="MATCHES"/>
    <x v="18"/>
    <x v="1"/>
  </r>
  <r>
    <x v="4"/>
    <n v="2"/>
    <n v="3"/>
    <n v="69"/>
    <s v="1116L-003-069"/>
    <s v="1116UA51001"/>
    <s v="WT-05.1"/>
    <s v="North "/>
    <n v="100"/>
    <n v="210.25"/>
    <s v="WT-05.1, REC., VISION, HEAVY, BIRD SAFE FRIT, CONNECTION"/>
    <s v="Rec."/>
    <s v="Vision"/>
    <s v="Infill 1"/>
    <n v="0.875"/>
    <n v="0.875"/>
    <n v="0.9375"/>
    <n v="0.9375"/>
    <n v="107.94499999999999"/>
    <n v="1"/>
    <s v="GL-01A"/>
    <n v="10"/>
    <s v="TO-1116GLA01-10-6952"/>
    <n v="98.25"/>
    <m/>
    <m/>
    <n v="100.43"/>
    <n v="68.522552083333338"/>
    <n v="822.27062500000011"/>
    <s v="RELEASED"/>
    <s v="MATCHES"/>
    <x v="23"/>
    <x v="1"/>
  </r>
  <r>
    <x v="4"/>
    <n v="2"/>
    <n v="3"/>
    <n v="69"/>
    <s v="1116L-003-069"/>
    <s v="1116UA51001"/>
    <s v="WT-05.1"/>
    <s v="North "/>
    <n v="100"/>
    <n v="210.25"/>
    <s v="WT-05.1, REC., VISION, HEAVY, BIRD SAFE FRIT, CONNECTION"/>
    <s v="Rec."/>
    <s v="Vision"/>
    <s v="Infill 3 - Lower Spandrel"/>
    <n v="0.875"/>
    <n v="0.875"/>
    <n v="0.9375"/>
    <n v="0.9375"/>
    <n v="138.25"/>
    <n v="3.3"/>
    <s v="GL-02A"/>
    <n v="10"/>
    <s v="TO-1116GLA02-10-4884"/>
    <n v="98.25"/>
    <m/>
    <m/>
    <n v="70.125"/>
    <n v="47.845703125"/>
    <n v="574.1484375"/>
    <s v="RELEASED"/>
    <s v="MATCHES"/>
    <x v="20"/>
    <x v="1"/>
  </r>
  <r>
    <x v="3"/>
    <n v="2"/>
    <n v="3"/>
    <n v="70"/>
    <s v="1116L-003-070"/>
    <s v="1116UA23001"/>
    <s v="WT-02.3"/>
    <s v="North "/>
    <n v="36"/>
    <n v="210.25"/>
    <s v="WT-02.3, REC., SBX-R, HEAVY, HEAVY, BIRD SAFE FRIT, CONNECTION"/>
    <s v="Rec."/>
    <s v="SBX-R"/>
    <s v="Infill 1"/>
    <n v="0.875"/>
    <n v="0.875"/>
    <n v="0.9375"/>
    <n v="0.9375"/>
    <n v="107.94499999999999"/>
    <n v="1"/>
    <s v="GL-07A"/>
    <n v="10"/>
    <s v="TO-1116GLA07-10-2488"/>
    <n v="34.25"/>
    <m/>
    <m/>
    <n v="100.43"/>
    <n v="23.886996527777782"/>
    <n v="286.64395833333339"/>
    <s v="RELEASED"/>
    <s v="MATCHES"/>
    <x v="24"/>
    <x v="1"/>
  </r>
  <r>
    <x v="3"/>
    <n v="2"/>
    <n v="3"/>
    <n v="70"/>
    <s v="1116L-003-070"/>
    <s v="1116UA23001"/>
    <s v="WT-02.3"/>
    <s v="North "/>
    <n v="36"/>
    <n v="210.25"/>
    <s v="WT-02.3, REC., SBX-R, HEAVY, HEAVY, BIRD SAFE FRIT, CONNECTION"/>
    <s v="Rec."/>
    <s v="SBX-R"/>
    <s v="Infill 3 - Lower Spandrel"/>
    <n v="0.875"/>
    <n v="0.875"/>
    <n v="0.9375"/>
    <n v="0.9375"/>
    <n v="138.25"/>
    <n v="3.3"/>
    <s v="GL-02A"/>
    <n v="10"/>
    <s v="TO-1116GLA02-10-1767"/>
    <n v="34.25"/>
    <m/>
    <m/>
    <n v="70.125"/>
    <n v="16.679036458333332"/>
    <n v="200.1484375"/>
    <s v="RELEASED"/>
    <s v="MATCHES"/>
    <x v="18"/>
    <x v="1"/>
  </r>
  <r>
    <x v="4"/>
    <n v="2"/>
    <n v="3"/>
    <n v="71"/>
    <s v="1116L-003-071"/>
    <s v="1116UA17001"/>
    <s v="WT-01.7"/>
    <s v="North "/>
    <n v="100"/>
    <n v="210.25"/>
    <s v="WT-01.7, REC., SBX, HEAVY, HEAVY, BIRD SAFE FRIT, CONNECTION"/>
    <s v="Rec."/>
    <s v="SBX"/>
    <s v="Infill 1"/>
    <n v="0.875"/>
    <n v="0.875"/>
    <n v="0.9375"/>
    <n v="0.9375"/>
    <n v="107.94499999999999"/>
    <n v="1"/>
    <s v="GL-01B"/>
    <n v="10"/>
    <s v="TO-1116GLB01-10-6952"/>
    <n v="98.25"/>
    <m/>
    <m/>
    <n v="100.43"/>
    <n v="68.522552083333338"/>
    <n v="822.27062500000011"/>
    <s v="RELEASED"/>
    <s v="MATCHES"/>
    <x v="25"/>
    <x v="1"/>
  </r>
  <r>
    <x v="4"/>
    <n v="2"/>
    <n v="3"/>
    <n v="71"/>
    <s v="1116L-003-071"/>
    <s v="1116UA17001"/>
    <s v="WT-01.7"/>
    <s v="North "/>
    <n v="100"/>
    <n v="210.25"/>
    <s v="WT-01.7, REC., SBX, HEAVY, HEAVY, BIRD SAFE FRIT, CONNECTION"/>
    <s v="Rec."/>
    <s v="SBX"/>
    <s v="Infill 3 - Lower Spandrel"/>
    <n v="0.875"/>
    <n v="0.875"/>
    <n v="0.9375"/>
    <n v="0.9375"/>
    <n v="138.25"/>
    <n v="3.3"/>
    <s v="GL-02A"/>
    <n v="10"/>
    <s v="TO-1116GLA02-10-4884"/>
    <n v="98.25"/>
    <m/>
    <m/>
    <n v="70.125"/>
    <n v="47.845703125"/>
    <n v="574.1484375"/>
    <s v="RELEASED"/>
    <s v="MATCHES"/>
    <x v="20"/>
    <x v="1"/>
  </r>
  <r>
    <x v="3"/>
    <n v="2"/>
    <n v="3"/>
    <n v="72"/>
    <s v="1116L-003-072"/>
    <s v="1116UA23002"/>
    <s v="WT-02.3"/>
    <s v="North "/>
    <n v="36"/>
    <n v="210.25"/>
    <s v="WT-02.3, REC., SBX-L, HEAVY, HEAVY, BIRD SAFE FRIT, CONNECTION"/>
    <s v="Rec."/>
    <s v="SBX-L"/>
    <s v="Infill 1"/>
    <n v="0.875"/>
    <n v="0.875"/>
    <n v="0.9375"/>
    <n v="0.9375"/>
    <n v="107.94499999999999"/>
    <n v="1"/>
    <s v="GL-07A"/>
    <n v="10"/>
    <s v="TO-1116GLA07-10-2488"/>
    <n v="34.25"/>
    <m/>
    <m/>
    <n v="100.43"/>
    <n v="23.886996527777782"/>
    <n v="286.64395833333339"/>
    <s v="RELEASED"/>
    <s v="MATCHES"/>
    <x v="24"/>
    <x v="1"/>
  </r>
  <r>
    <x v="3"/>
    <n v="2"/>
    <n v="3"/>
    <n v="72"/>
    <s v="1116L-003-072"/>
    <s v="1116UA23002"/>
    <s v="WT-02.3"/>
    <s v="North "/>
    <n v="36"/>
    <n v="210.25"/>
    <s v="WT-02.3, REC., SBX-L, HEAVY, HEAVY, BIRD SAFE FRIT, CONNECTION"/>
    <s v="Rec."/>
    <s v="SBX-L"/>
    <s v="Infill 3 - Lower Spandrel"/>
    <n v="0.875"/>
    <n v="0.875"/>
    <n v="0.9375"/>
    <n v="0.9375"/>
    <n v="138.25"/>
    <n v="3.3"/>
    <s v="GL-02A"/>
    <n v="10"/>
    <s v="TO-1116GLA02-10-1767"/>
    <n v="34.25"/>
    <m/>
    <m/>
    <n v="70.125"/>
    <n v="16.679036458333332"/>
    <n v="200.1484375"/>
    <s v="RELEASED"/>
    <s v="MATCHES"/>
    <x v="18"/>
    <x v="1"/>
  </r>
  <r>
    <x v="4"/>
    <n v="2"/>
    <n v="3"/>
    <n v="73"/>
    <s v="1116L-003-073"/>
    <s v="1116UA17002"/>
    <s v="WT-01.7"/>
    <s v="North "/>
    <n v="100"/>
    <n v="210.25"/>
    <s v="WT-01.7, REC., VISION, HEAVY, HEAVY, BIRD SAFE FRIT, CONNECTION"/>
    <s v="Rec."/>
    <s v="Vision"/>
    <s v="Infill 1"/>
    <n v="0.875"/>
    <n v="0.875"/>
    <n v="0.9375"/>
    <n v="0.9375"/>
    <n v="107.94499999999999"/>
    <n v="1"/>
    <s v="GL-01A"/>
    <n v="10"/>
    <s v="TO-1116GLA01-10-6952"/>
    <n v="98.25"/>
    <m/>
    <m/>
    <n v="100.43"/>
    <n v="68.522552083333338"/>
    <n v="822.27062500000011"/>
    <s v="RELEASED"/>
    <s v="MATCHES"/>
    <x v="23"/>
    <x v="1"/>
  </r>
  <r>
    <x v="4"/>
    <n v="2"/>
    <n v="3"/>
    <n v="73"/>
    <s v="1116L-003-073"/>
    <s v="1116UA17002"/>
    <s v="WT-01.7"/>
    <s v="North "/>
    <n v="100"/>
    <n v="210.25"/>
    <s v="WT-01.7, REC., VISION, HEAVY, HEAVY, BIRD SAFE FRIT, CONNECTION"/>
    <s v="Rec."/>
    <s v="Vision"/>
    <s v="Infill 3 - Lower Spandrel"/>
    <n v="0.875"/>
    <n v="0.875"/>
    <n v="0.9375"/>
    <n v="0.9375"/>
    <n v="138.25"/>
    <n v="3.3"/>
    <s v="GL-02A"/>
    <n v="10"/>
    <s v="TO-1116GLA02-10-4884"/>
    <n v="98.25"/>
    <m/>
    <m/>
    <n v="70.125"/>
    <n v="47.845703125"/>
    <n v="574.1484375"/>
    <s v="RELEASED"/>
    <s v="MATCHES"/>
    <x v="20"/>
    <x v="1"/>
  </r>
  <r>
    <x v="3"/>
    <n v="2"/>
    <n v="3"/>
    <n v="74"/>
    <s v="1116L-003-074"/>
    <s v="1116UA23003"/>
    <s v="WT-02.3"/>
    <s v="North "/>
    <n v="36"/>
    <n v="210.25"/>
    <s v="WT-02.3, REC., SBX-R, HEAVY, HEAVY, BIRD SAFE FRIT, CONNECTION"/>
    <s v="Rec."/>
    <s v="SBX-R"/>
    <s v="Infill 1"/>
    <n v="0.875"/>
    <n v="0.875"/>
    <n v="0.9375"/>
    <n v="0.9375"/>
    <n v="107.94499999999999"/>
    <n v="1"/>
    <s v="GL-07A"/>
    <n v="10"/>
    <s v="TO-1116GLA07-10-2488"/>
    <n v="34.25"/>
    <m/>
    <m/>
    <n v="100.43"/>
    <n v="23.886996527777782"/>
    <n v="286.64395833333339"/>
    <s v="RELEASED"/>
    <s v="MATCHES"/>
    <x v="24"/>
    <x v="1"/>
  </r>
  <r>
    <x v="3"/>
    <n v="2"/>
    <n v="3"/>
    <n v="74"/>
    <s v="1116L-003-074"/>
    <s v="1116UA23003"/>
    <s v="WT-02.3"/>
    <s v="North "/>
    <n v="36"/>
    <n v="210.25"/>
    <s v="WT-02.3, REC., SBX-R, HEAVY, HEAVY, BIRD SAFE FRIT, CONNECTION"/>
    <s v="Rec."/>
    <s v="SBX-R"/>
    <s v="Infill 3 - Lower Spandrel"/>
    <n v="0.875"/>
    <n v="0.875"/>
    <n v="0.9375"/>
    <n v="0.9375"/>
    <n v="138.25"/>
    <n v="3.3"/>
    <s v="GL-02A"/>
    <n v="10"/>
    <s v="TO-1116GLA02-10-1767"/>
    <n v="34.25"/>
    <m/>
    <m/>
    <n v="70.125"/>
    <n v="16.679036458333332"/>
    <n v="200.1484375"/>
    <s v="RELEASED"/>
    <s v="MATCHES"/>
    <x v="18"/>
    <x v="1"/>
  </r>
  <r>
    <x v="4"/>
    <n v="2"/>
    <n v="3"/>
    <n v="75"/>
    <s v="1116L-003-075"/>
    <s v="1116UA17003"/>
    <s v="WT-01.7"/>
    <s v="North "/>
    <n v="90"/>
    <n v="210.25"/>
    <s v="WT-01.7, REC., VISION, HEAVY, HEAVY, BIRD SAFE FRIT, CONNECTION"/>
    <s v="Rec."/>
    <s v="Vision"/>
    <s v="Infill 1"/>
    <n v="0.875"/>
    <n v="0.625"/>
    <n v="0.9375"/>
    <n v="0.9375"/>
    <n v="107.94499999999999"/>
    <n v="1"/>
    <s v="GL-01A"/>
    <n v="10"/>
    <s v="TO-1116GLA01-10-6272"/>
    <n v="88.5"/>
    <m/>
    <m/>
    <n v="100.43"/>
    <n v="61.72260416666667"/>
    <n v="740.6712500000001"/>
    <s v="RELEASED"/>
    <s v="MATCHES"/>
    <x v="26"/>
    <x v="1"/>
  </r>
  <r>
    <x v="4"/>
    <n v="2"/>
    <n v="3"/>
    <n v="75"/>
    <s v="1116L-003-075"/>
    <s v="1116UA17003"/>
    <s v="WT-01.7"/>
    <s v="North "/>
    <n v="90"/>
    <n v="210.25"/>
    <s v="WT-01.7, REC., VISION, HEAVY, HEAVY, BIRD SAFE FRIT, CONNECTION"/>
    <s v="Rec."/>
    <s v="Vision"/>
    <s v="Infill 3 - Lower Spandrel"/>
    <n v="0.875"/>
    <n v="0.625"/>
    <n v="0.9375"/>
    <n v="0.9375"/>
    <n v="138.25"/>
    <n v="3.3"/>
    <s v="GL-02A"/>
    <n v="10"/>
    <s v="TO-1116GLA02-10-4309"/>
    <n v="88.5"/>
    <m/>
    <m/>
    <n v="70.125"/>
    <n v="43.09765625"/>
    <n v="517.171875"/>
    <s v="RELEASED"/>
    <s v="MATCHES"/>
    <x v="27"/>
    <x v="1"/>
  </r>
  <r>
    <x v="3"/>
    <n v="2"/>
    <n v="3"/>
    <n v="76"/>
    <s v="1116L-003-076"/>
    <s v="1116UA17004"/>
    <s v="WT-01.7"/>
    <s v="North "/>
    <n v="45"/>
    <n v="210.25"/>
    <s v="WT-01.7, REC., METAL, HEAVY, HEAVY, BIRD SAFE FRIT, CONNECTION"/>
    <s v="Rec."/>
    <s v="Metal"/>
    <m/>
    <m/>
    <m/>
    <m/>
    <m/>
    <m/>
    <s v="N/A"/>
    <m/>
    <n v="10"/>
    <m/>
    <m/>
    <m/>
    <m/>
    <m/>
    <n v="0"/>
    <n v="0"/>
    <s v="NOT RELEASED"/>
    <s v="NOT CHECKED"/>
    <x v="0"/>
    <x v="0"/>
  </r>
  <r>
    <x v="3"/>
    <n v="2"/>
    <n v="3"/>
    <n v="77"/>
    <s v="1116L-003-077"/>
    <s v="1116UA17005"/>
    <s v="WT-01.7"/>
    <s v="North "/>
    <n v="45"/>
    <n v="210.25"/>
    <s v="WT-01.7, REC., VISION, HEAVY, HEAVY, BIRD SAFE FRIT, CONNECTION"/>
    <s v="Rec."/>
    <s v="Vision"/>
    <s v="Infill 1"/>
    <n v="0.875"/>
    <n v="0.875"/>
    <n v="0.9375"/>
    <n v="0.9375"/>
    <n v="107.94499999999999"/>
    <n v="1"/>
    <s v="GL-01A"/>
    <n v="10"/>
    <s v="TO-1116GLA01-10-3016"/>
    <n v="43.25"/>
    <m/>
    <m/>
    <n v="100.43"/>
    <n v="30.163871527777776"/>
    <n v="361.96645833333332"/>
    <s v="RELEASED"/>
    <s v="MATCHES"/>
    <x v="28"/>
    <x v="1"/>
  </r>
  <r>
    <x v="3"/>
    <n v="2"/>
    <n v="3"/>
    <n v="77"/>
    <s v="1116L-003-077"/>
    <s v="1116UA17005"/>
    <s v="WT-01.7"/>
    <s v="North "/>
    <n v="45"/>
    <n v="210.25"/>
    <s v="WT-01.7, REC., VISION, HEAVY, HEAVY, BIRD SAFE FRIT, CONNECTION"/>
    <s v="Rec."/>
    <s v="Vision"/>
    <s v="Infill 3 - Lower Spandrel"/>
    <n v="0.875"/>
    <n v="0.875"/>
    <n v="0.9375"/>
    <n v="0.9375"/>
    <n v="138.25"/>
    <n v="3.3"/>
    <s v="GL-02A"/>
    <n v="10"/>
    <s v="TO-1116GLA02-10-2106"/>
    <n v="43.25"/>
    <m/>
    <m/>
    <n v="70.125"/>
    <n v="21.061848958333332"/>
    <n v="252.7421875"/>
    <s v="RELEASED"/>
    <s v="MATCHES"/>
    <x v="29"/>
    <x v="1"/>
  </r>
  <r>
    <x v="1"/>
    <n v="2"/>
    <n v="3"/>
    <n v="78"/>
    <s v="1116L-003-078"/>
    <s v="1116UA51002"/>
    <s v="WT-05.1"/>
    <s v="North "/>
    <n v="98.959800000000001"/>
    <n v="185.69499999999999"/>
    <s v="WT-05.1, CURVED, METAL, HEAVY, HEAVY, BIRD SAFE FRIT, CONNECTION"/>
    <s v="Curved"/>
    <s v="Metal"/>
    <m/>
    <m/>
    <m/>
    <m/>
    <m/>
    <m/>
    <s v="N/A"/>
    <m/>
    <n v="10"/>
    <m/>
    <m/>
    <m/>
    <m/>
    <m/>
    <n v="0"/>
    <n v="0"/>
    <s v="NOT RELEASED"/>
    <s v="NOT CHECKED"/>
    <x v="0"/>
    <x v="0"/>
  </r>
  <r>
    <x v="4"/>
    <n v="2"/>
    <n v="3"/>
    <n v="79"/>
    <s v="1116L-003-079"/>
    <s v="1116UA18001"/>
    <s v="WT-01.8"/>
    <s v="North "/>
    <n v="82.5"/>
    <n v="185.69499999999999"/>
    <s v="WT-01.8, REC., METAL, END, HEAVY, CONNECTION"/>
    <s v="Rec."/>
    <s v="Metal"/>
    <m/>
    <m/>
    <m/>
    <m/>
    <m/>
    <m/>
    <s v="N/A"/>
    <m/>
    <n v="10"/>
    <m/>
    <m/>
    <m/>
    <m/>
    <m/>
    <n v="0"/>
    <n v="0"/>
    <s v="NOT RELEASED"/>
    <s v="NOT CHECKED"/>
    <x v="0"/>
    <x v="0"/>
  </r>
  <r>
    <x v="0"/>
    <n v="4"/>
    <n v="4"/>
    <n v="1"/>
    <s v="1116L-004-001"/>
    <n v="0"/>
    <s v="WT-05.1"/>
    <s v="South"/>
    <n v="90"/>
    <n v="256"/>
    <s v="WT-05.1, REC., VISION, TRANSITION COPING, HEAVY, HEAVY, BIRD SAFE FRIT"/>
    <s v="Rec."/>
    <s v="Vision"/>
    <s v="Infill 1 - Vision"/>
    <n v="0.875"/>
    <n v="0.875"/>
    <n v="1.1875"/>
    <n v="0.9375"/>
    <n v="106.5"/>
    <m/>
    <s v="GL-13A"/>
    <n v="10"/>
    <s v="TO-1116GLA13-10-9031"/>
    <n v="88.25"/>
    <m/>
    <m/>
    <n v="147.375"/>
    <n v="90.318359375"/>
    <n v="1083.8203125"/>
    <s v="RELEASED"/>
    <s v="MATCHES"/>
    <x v="30"/>
    <x v="0"/>
  </r>
  <r>
    <x v="0"/>
    <n v="4"/>
    <n v="4"/>
    <n v="2"/>
    <s v="1116L-004-002"/>
    <n v="0"/>
    <s v="WT-07.1"/>
    <s v="South"/>
    <n v="90"/>
    <n v="256"/>
    <s v="WT-07.1, REC., VISION, COPING, HEAVY, HEAVY, BIRD SAFE FRIT"/>
    <s v="Rec."/>
    <s v="Vision"/>
    <s v="Infill 1 - Vision"/>
    <n v="0.875"/>
    <n v="0.875"/>
    <n v="1.1875"/>
    <n v="0.9375"/>
    <n v="106.5"/>
    <m/>
    <s v="GL-13A"/>
    <n v="10"/>
    <s v="TO-1116GLA13-10-9031"/>
    <n v="88.25"/>
    <m/>
    <m/>
    <n v="147.375"/>
    <n v="90.318359375"/>
    <n v="1083.8203125"/>
    <s v="NOT RELEASED"/>
    <s v="NOT CHECKED"/>
    <x v="0"/>
    <x v="0"/>
  </r>
  <r>
    <x v="0"/>
    <n v="4"/>
    <n v="4"/>
    <n v="3"/>
    <s v="1116L-004-003"/>
    <n v="0"/>
    <s v="WT-07.1"/>
    <s v="South"/>
    <n v="90"/>
    <n v="256"/>
    <s v="WT-07.1, REC., VISION, COPING, HEAVY, HEAVY, BIRD SAFE FRIT"/>
    <s v="Rec."/>
    <s v="Vision"/>
    <s v="Infill 1 - Vision"/>
    <n v="0.875"/>
    <n v="0.875"/>
    <n v="1.1875"/>
    <n v="0.9375"/>
    <n v="106.5"/>
    <m/>
    <s v="GL-13A"/>
    <n v="10"/>
    <s v="TO-1116GLA13-10-9031"/>
    <n v="88.25"/>
    <m/>
    <m/>
    <n v="147.375"/>
    <n v="90.318359375"/>
    <n v="1083.8203125"/>
    <s v="NOT RELEASED"/>
    <s v="NOT CHECKED"/>
    <x v="0"/>
    <x v="0"/>
  </r>
  <r>
    <x v="0"/>
    <n v="4"/>
    <n v="4"/>
    <n v="4"/>
    <s v="1116L-004-004"/>
    <n v="0"/>
    <s v="WT-07.1"/>
    <s v="South"/>
    <n v="50"/>
    <n v="256"/>
    <s v="WT-07.1, REC., VISION, COPING, HEAVY, HEAVY, BIRD SAFE FRIT"/>
    <s v="Rec."/>
    <s v="Vision"/>
    <s v="Infill 1 - Vision"/>
    <n v="0.875"/>
    <n v="0.875"/>
    <n v="1.1875"/>
    <n v="0.9375"/>
    <n v="106.5"/>
    <m/>
    <s v="GL-13A"/>
    <n v="10"/>
    <s v="TO-1116GLA13-10-4938"/>
    <n v="48.25"/>
    <m/>
    <m/>
    <n v="147.375"/>
    <n v="49.380859375"/>
    <n v="592.5703125"/>
    <s v="NOT RELEASED"/>
    <s v="NOT CHECKED"/>
    <x v="0"/>
    <x v="0"/>
  </r>
  <r>
    <x v="0"/>
    <n v="4"/>
    <n v="4"/>
    <n v="5"/>
    <s v="1116L-004-005"/>
    <n v="0"/>
    <s v="WT-07.1"/>
    <s v="South"/>
    <n v="64.5"/>
    <n v="256"/>
    <s v="WT-07.1, REC., VISION, COPING, HEAVY, HEAVY, BIRD SAFE FRIT"/>
    <s v="Rec."/>
    <s v="Vision"/>
    <s v="Infill 1 - Vision"/>
    <n v="0.875"/>
    <n v="0.875"/>
    <n v="1.1875"/>
    <n v="0.9375"/>
    <n v="106.5"/>
    <m/>
    <s v="GL-13A"/>
    <n v="10"/>
    <s v="TO-1116GLA13-10-6422"/>
    <n v="62.75"/>
    <m/>
    <m/>
    <n v="147.375"/>
    <n v="64.220703125"/>
    <n v="770.6484375"/>
    <s v="NOT RELEASED"/>
    <s v="NOT CHECKED"/>
    <x v="0"/>
    <x v="0"/>
  </r>
  <r>
    <x v="0"/>
    <n v="4"/>
    <n v="4"/>
    <n v="6"/>
    <s v="1116L-004-006"/>
    <n v="0"/>
    <s v="WT-07.3"/>
    <s v="Southwest"/>
    <n v="93.764899999999997"/>
    <n v="256"/>
    <s v="WT-07.3, CURVED, VISION, COPING, HEAVY, HEAVY, BIRD SAFE FRIT"/>
    <s v="Curved"/>
    <s v="Vision"/>
    <s v="Infill 1 - Vision"/>
    <n v="0.89405000000000001"/>
    <n v="0.89405000000000001"/>
    <n v="1.1875"/>
    <n v="0.9375"/>
    <n v="106.5"/>
    <m/>
    <s v="GL-16Z"/>
    <n v="30"/>
    <s v="TO-1116GLZ16-30-9413"/>
    <m/>
    <n v="91.976799999999997"/>
    <n v="325"/>
    <n v="147.375"/>
    <n v="94.132506249999992"/>
    <n v="1129.5900749999998"/>
    <s v="NOT RELEASED"/>
    <s v="NOT CHECKED"/>
    <x v="0"/>
    <x v="0"/>
  </r>
  <r>
    <x v="0"/>
    <n v="4"/>
    <n v="4"/>
    <n v="7"/>
    <s v="1116L-004-007"/>
    <n v="0"/>
    <s v="WT-07.3"/>
    <s v="Southwest"/>
    <n v="93.639399999999995"/>
    <n v="256"/>
    <s v="WT-07.3, CURVED, VISION, COPING, HEAVY, HEAVY, BIRD SAFE FRIT"/>
    <s v="Curved"/>
    <s v="Vision"/>
    <s v="Infill 1 - Vision"/>
    <n v="0.83130000000000004"/>
    <n v="0.83130000000000004"/>
    <n v="1.1875"/>
    <n v="0.9375"/>
    <n v="106.5"/>
    <m/>
    <s v="GL-16Z"/>
    <n v="30"/>
    <s v="TO-1116GLZ16-30-9413"/>
    <m/>
    <n v="91.976799999999997"/>
    <n v="325"/>
    <n v="147.375"/>
    <n v="94.132506249999992"/>
    <n v="1129.5900749999998"/>
    <s v="NOT RELEASED"/>
    <s v="NOT CHECKED"/>
    <x v="0"/>
    <x v="0"/>
  </r>
  <r>
    <x v="0"/>
    <n v="4"/>
    <n v="4"/>
    <n v="8"/>
    <s v="1116L-004-008"/>
    <n v="0"/>
    <s v="WT-07.1"/>
    <s v="West"/>
    <n v="90"/>
    <n v="256"/>
    <s v="WT-07.1, REC., VISION, COPING, HEAVY, HEAVY, BIRD SAFE FRIT"/>
    <s v="Rec."/>
    <s v="Vision"/>
    <s v="Infill 1 - Vision"/>
    <n v="0.875"/>
    <n v="0.875"/>
    <n v="1.1875"/>
    <n v="0.9375"/>
    <n v="102.9033"/>
    <m/>
    <s v="GL-13B"/>
    <n v="10"/>
    <s v="TO-1116GLB13-10-9352"/>
    <n v="88.25"/>
    <m/>
    <m/>
    <n v="150.9717"/>
    <n v="92.522586979166661"/>
    <n v="1110.27104375"/>
    <s v="NOT RELEASED"/>
    <s v="NOT CHECKED"/>
    <x v="0"/>
    <x v="0"/>
  </r>
  <r>
    <x v="0"/>
    <n v="4"/>
    <n v="4"/>
    <n v="9"/>
    <s v="1116L-004-009"/>
    <n v="0"/>
    <s v="WT-07.1"/>
    <s v="West"/>
    <n v="90"/>
    <n v="256"/>
    <s v="WT-07.1, REC., VISION, COPING, HEAVY, HEAVY, BIRD SAFE FRIT"/>
    <s v="Rec."/>
    <s v="Vision"/>
    <s v="Infill 1 - Vision"/>
    <n v="0.875"/>
    <n v="0.875"/>
    <n v="1.1875"/>
    <n v="0.9375"/>
    <n v="99.362899999999996"/>
    <m/>
    <s v="GL-13B"/>
    <n v="10"/>
    <s v="TO-1116GLB13-10-9569"/>
    <n v="88.25"/>
    <m/>
    <m/>
    <n v="154.5121"/>
    <n v="94.692311284722223"/>
    <n v="1136.3077354166667"/>
    <s v="NOT RELEASED"/>
    <s v="NOT CHECKED"/>
    <x v="0"/>
    <x v="0"/>
  </r>
  <r>
    <x v="0"/>
    <n v="4"/>
    <n v="4"/>
    <n v="10"/>
    <s v="1116L-004-010"/>
    <n v="0"/>
    <s v="WT-07.1"/>
    <s v="West"/>
    <n v="90"/>
    <n v="256"/>
    <s v="WT-07.1, REC., VISION, COPING, HEAVY, HEAVY, BIRD SAFE FRIT"/>
    <s v="Rec."/>
    <s v="Vision"/>
    <s v="Infill 1 - Vision"/>
    <n v="0.875"/>
    <n v="0.875"/>
    <n v="1.1875"/>
    <n v="0.9375"/>
    <n v="95.822599999999994"/>
    <m/>
    <s v="GL-13B"/>
    <n v="10"/>
    <s v="TO-1116GLB13-10-9786"/>
    <n v="88.25"/>
    <m/>
    <m/>
    <n v="158.05240000000001"/>
    <n v="96.861974305555563"/>
    <n v="1162.3436916666667"/>
    <s v="NOT RELEASED"/>
    <s v="NOT CHECKED"/>
    <x v="0"/>
    <x v="0"/>
  </r>
  <r>
    <x v="0"/>
    <n v="4"/>
    <n v="4"/>
    <n v="11"/>
    <s v="1116L-004-011"/>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1"/>
    <s v="1116L-004-011"/>
    <n v="0"/>
    <s v="WT-07.2"/>
    <s v="West"/>
    <n v="90"/>
    <n v="256"/>
    <s v="WT-07.2, REC., VISION, COPING, HEAVY, HEAVY, BIRD SAFE FRIT"/>
    <s v="Rec."/>
    <s v="Vision"/>
    <s v="Infill 2 - Spandrel"/>
    <n v="0.875"/>
    <n v="0.875"/>
    <n v="0.9375"/>
    <n v="0.9375"/>
    <n v="241.78219999999999"/>
    <m/>
    <s v="GL-14A"/>
    <n v="22"/>
    <s v="TO-1116GLA14-22-8642"/>
    <n v="88.25"/>
    <m/>
    <m/>
    <n v="12.342800000000011"/>
    <n v="7.5642506944444516"/>
    <n v="90.771008333333413"/>
    <s v="NOT RELEASED"/>
    <s v="NOT CHECKED"/>
    <x v="0"/>
    <x v="0"/>
  </r>
  <r>
    <x v="0"/>
    <n v="4"/>
    <n v="4"/>
    <n v="12"/>
    <s v="1116L-004-012"/>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2"/>
    <s v="1116L-004-012"/>
    <n v="0"/>
    <s v="WT-07.2"/>
    <s v="West"/>
    <n v="90"/>
    <n v="256"/>
    <s v="WT-07.2, REC., VISION, COPING, HEAVY, HEAVY, BIRD SAFE FRIT"/>
    <s v="Rec."/>
    <s v="Vision"/>
    <s v="Infill 2 - Spandrel"/>
    <n v="0.875"/>
    <n v="0.875"/>
    <n v="0.9375"/>
    <n v="0.9375"/>
    <n v="238.24180000000001"/>
    <m/>
    <s v="GL-14A"/>
    <n v="22"/>
    <s v="TO-1116GLA14-22-1033"/>
    <n v="88.25"/>
    <m/>
    <m/>
    <n v="15.883199999999988"/>
    <n v="9.7339749999999938"/>
    <n v="116.80769999999993"/>
    <s v="NOT RELEASED"/>
    <s v="NOT CHECKED"/>
    <x v="0"/>
    <x v="0"/>
  </r>
  <r>
    <x v="0"/>
    <n v="4"/>
    <n v="4"/>
    <n v="13"/>
    <s v="1116L-004-013"/>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3"/>
    <s v="1116L-004-013"/>
    <n v="0"/>
    <s v="WT-07.2"/>
    <s v="West"/>
    <n v="90"/>
    <n v="256"/>
    <s v="WT-07.2, REC., VISION, COPING, HEAVY, HEAVY, BIRD SAFE FRIT"/>
    <s v="Rec."/>
    <s v="Vision"/>
    <s v="Infill 2 - Spandrel"/>
    <n v="0.875"/>
    <n v="0.875"/>
    <n v="0.9375"/>
    <n v="0.9375"/>
    <n v="234.70150000000001"/>
    <m/>
    <s v="GL-14A"/>
    <n v="22"/>
    <s v="TO-1116GLA14-22-1290"/>
    <n v="88.25"/>
    <m/>
    <m/>
    <n v="19.42349999999999"/>
    <n v="11.903638020833327"/>
    <n v="142.84365624999992"/>
    <s v="NOT RELEASED"/>
    <s v="NOT CHECKED"/>
    <x v="0"/>
    <x v="0"/>
  </r>
  <r>
    <x v="0"/>
    <n v="4"/>
    <n v="4"/>
    <n v="14"/>
    <s v="1116L-004-014"/>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4"/>
    <s v="1116L-004-014"/>
    <n v="0"/>
    <s v="WT-07.2"/>
    <s v="West"/>
    <n v="90"/>
    <n v="256"/>
    <s v="WT-07.2, REC., VISION, COPING, HEAVY, HEAVY, BIRD SAFE FRIT"/>
    <s v="Rec."/>
    <s v="Vision"/>
    <s v="Infill 2 - Spandrel"/>
    <n v="0.875"/>
    <n v="0.875"/>
    <n v="0.9375"/>
    <n v="0.9375"/>
    <n v="231.1611"/>
    <m/>
    <s v="GL-14A"/>
    <n v="22"/>
    <s v="TO-1116GLA14-22-1407"/>
    <n v="88.25"/>
    <m/>
    <m/>
    <n v="22.963899999999995"/>
    <n v="14.073362326388885"/>
    <n v="168.88034791666661"/>
    <s v="NOT RELEASED"/>
    <s v="NOT CHECKED"/>
    <x v="0"/>
    <x v="0"/>
  </r>
  <r>
    <x v="0"/>
    <n v="4"/>
    <n v="4"/>
    <n v="15"/>
    <s v="1116L-004-015"/>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5"/>
    <s v="1116L-004-015"/>
    <n v="0"/>
    <s v="WT-07.2"/>
    <s v="West"/>
    <n v="90"/>
    <n v="256"/>
    <s v="WT-07.2, REC., VISION, COPING, HEAVY, HEAVY, BIRD SAFE FRIT"/>
    <s v="Rec."/>
    <s v="Vision"/>
    <s v="Infill 2 - Spandrel"/>
    <n v="0.875"/>
    <n v="0.875"/>
    <n v="0.9375"/>
    <n v="0.9375"/>
    <n v="227.6207"/>
    <m/>
    <s v="GL-14A"/>
    <n v="22"/>
    <s v="TO-1116GLA14-22-1624"/>
    <n v="88.25"/>
    <m/>
    <m/>
    <n v="26.504300000000001"/>
    <n v="16.243086631944447"/>
    <n v="194.91703958333335"/>
    <s v="NOT RELEASED"/>
    <s v="NOT CHECKED"/>
    <x v="0"/>
    <x v="0"/>
  </r>
  <r>
    <x v="0"/>
    <n v="4"/>
    <n v="4"/>
    <n v="16"/>
    <s v="1116L-004-016"/>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6"/>
    <s v="1116L-004-016"/>
    <n v="0"/>
    <s v="WT-07.2"/>
    <s v="West"/>
    <n v="90"/>
    <n v="256"/>
    <s v="WT-07.2, REC., VISION, COPING, HEAVY, HEAVY, BIRD SAFE FRIT"/>
    <s v="Rec."/>
    <s v="Vision"/>
    <s v="Infill 2 - Spandrel"/>
    <n v="0.875"/>
    <n v="0.875"/>
    <n v="0.9375"/>
    <n v="0.9375"/>
    <n v="224.0804"/>
    <m/>
    <s v="GL-14A"/>
    <n v="22"/>
    <s v="TO-1116GLA14-22-1841"/>
    <n v="88.25"/>
    <m/>
    <m/>
    <n v="30.044600000000003"/>
    <n v="18.412749652777777"/>
    <n v="220.95299583333332"/>
    <s v="NOT RELEASED"/>
    <s v="NOT CHECKED"/>
    <x v="0"/>
    <x v="0"/>
  </r>
  <r>
    <x v="0"/>
    <n v="4"/>
    <n v="4"/>
    <n v="17"/>
    <s v="1116L-004-017"/>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7"/>
    <s v="1116L-004-017"/>
    <n v="0"/>
    <s v="WT-07.2"/>
    <s v="West"/>
    <n v="90"/>
    <n v="256"/>
    <s v="WT-07.2, REC., VISION, COPING, HEAVY, HEAVY, BIRD SAFE FRIT"/>
    <s v="Rec."/>
    <s v="Vision"/>
    <s v="Infill 2 - Spandrel"/>
    <n v="0.875"/>
    <n v="0.875"/>
    <n v="0.9375"/>
    <n v="0.9375"/>
    <n v="220.54000000000002"/>
    <m/>
    <s v="GL-14A"/>
    <n v="22"/>
    <s v="TO-1116GLA14-22-2158"/>
    <n v="88.25"/>
    <m/>
    <m/>
    <n v="33.58499999999998"/>
    <n v="20.58247395833332"/>
    <n v="246.98968749999983"/>
    <s v="NOT RELEASED"/>
    <s v="NOT CHECKED"/>
    <x v="0"/>
    <x v="0"/>
  </r>
  <r>
    <x v="0"/>
    <n v="4"/>
    <n v="4"/>
    <n v="18"/>
    <s v="1116L-004-018"/>
    <n v="0"/>
    <s v="WT-07.2"/>
    <s v="West"/>
    <n v="90"/>
    <n v="256"/>
    <s v="WT-07.2, REC., VISION, COPING, HEAVY, HEAVY, BIRD SAFE FRIT"/>
    <s v="Rec."/>
    <s v="Vision"/>
    <s v="Infill 1 - Vision"/>
    <n v="0.875"/>
    <n v="0.875"/>
    <n v="1.1875"/>
    <n v="0.9375"/>
    <n v="106.5"/>
    <m/>
    <s v="GL-13A"/>
    <n v="10"/>
    <s v="TO-1116GLA13-10-9031"/>
    <n v="88.25"/>
    <m/>
    <m/>
    <n v="147.375"/>
    <n v="90.318359375"/>
    <n v="1083.8203125"/>
    <s v="NOT RELEASED"/>
    <s v="NOT CHECKED"/>
    <x v="0"/>
    <x v="0"/>
  </r>
  <r>
    <x v="0"/>
    <n v="4"/>
    <n v="4"/>
    <n v="18"/>
    <s v="1116L-004-018"/>
    <n v="0"/>
    <s v="WT-07.2"/>
    <s v="West"/>
    <n v="90"/>
    <n v="256"/>
    <s v="WT-07.2, REC., VISION, COPING, HEAVY, HEAVY, BIRD SAFE FRIT"/>
    <s v="Rec."/>
    <s v="Vision"/>
    <s v="Infill 2 - Spandrel"/>
    <n v="0.875"/>
    <n v="0.875"/>
    <n v="0.9375"/>
    <n v="0.9375"/>
    <n v="216.99959999999999"/>
    <m/>
    <s v="GL-14A"/>
    <n v="22"/>
    <s v="TO-1116GLA14-22-2375"/>
    <n v="88.25"/>
    <m/>
    <m/>
    <n v="37.125400000000013"/>
    <n v="22.7521982638889"/>
    <n v="273.0263791666668"/>
    <s v="NOT RELEASED"/>
    <s v="NOT CHECKED"/>
    <x v="0"/>
    <x v="0"/>
  </r>
  <r>
    <x v="0"/>
    <n v="4"/>
    <n v="4"/>
    <n v="19"/>
    <s v="1116L-004-019"/>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19"/>
    <s v="1116L-004-019"/>
    <n v="0"/>
    <s v="WT-07.2"/>
    <s v="West"/>
    <n v="90"/>
    <n v="256"/>
    <s v="WT-07.2, REC., VISION, COPING, HEAVY, HEAVY, BIRD SAFE UV"/>
    <s v="Rec."/>
    <s v="Vision"/>
    <s v="Infill 2 - Spandrel"/>
    <n v="0.875"/>
    <n v="0.875"/>
    <n v="0.9375"/>
    <n v="0.9375"/>
    <n v="213.45929999999998"/>
    <m/>
    <s v="GL-14A"/>
    <n v="22"/>
    <s v="TO-1116GLA14-22-2592"/>
    <n v="88.25"/>
    <m/>
    <m/>
    <n v="40.665700000000015"/>
    <n v="24.92186128472223"/>
    <n v="299.06233541666677"/>
    <s v="NOT RELEASED"/>
    <s v="NOT CHECKED"/>
    <x v="0"/>
    <x v="0"/>
  </r>
  <r>
    <x v="0"/>
    <n v="4"/>
    <n v="4"/>
    <n v="20"/>
    <s v="1116L-004-020"/>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0"/>
    <s v="1116L-004-020"/>
    <n v="0"/>
    <s v="WT-07.2"/>
    <s v="West"/>
    <n v="90"/>
    <n v="256"/>
    <s v="WT-07.2, REC., VISION, COPING, HEAVY, HEAVY, BIRD SAFE UV"/>
    <s v="Rec."/>
    <s v="Vision"/>
    <s v="Infill 2 - Spandrel"/>
    <n v="0.875"/>
    <n v="0.875"/>
    <n v="0.9375"/>
    <n v="0.9375"/>
    <n v="209.91890000000001"/>
    <m/>
    <s v="GL-14A"/>
    <n v="22"/>
    <s v="TO-1116GLA14-22-2709"/>
    <n v="88.25"/>
    <m/>
    <m/>
    <n v="44.206099999999992"/>
    <n v="27.091585590277774"/>
    <n v="325.09902708333328"/>
    <s v="NOT RELEASED"/>
    <s v="NOT CHECKED"/>
    <x v="0"/>
    <x v="0"/>
  </r>
  <r>
    <x v="0"/>
    <n v="4"/>
    <n v="4"/>
    <n v="21"/>
    <s v="1116L-004-021"/>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1"/>
    <s v="1116L-004-021"/>
    <n v="0"/>
    <s v="WT-07.2"/>
    <s v="West"/>
    <n v="90"/>
    <n v="256"/>
    <s v="WT-07.2, REC., VISION, COPING, HEAVY, HEAVY, BIRD SAFE UV"/>
    <s v="Rec."/>
    <s v="Vision"/>
    <s v="Infill 2 - Spandrel"/>
    <n v="0.875"/>
    <n v="0.875"/>
    <n v="0.9375"/>
    <n v="0.9375"/>
    <n v="206.3785"/>
    <m/>
    <s v="GL-14A"/>
    <n v="22"/>
    <s v="TO-1116GLA14-22-2926"/>
    <n v="88.25"/>
    <m/>
    <m/>
    <n v="47.746499999999997"/>
    <n v="29.261309895833328"/>
    <n v="351.13571874999991"/>
    <s v="NOT RELEASED"/>
    <s v="NOT CHECKED"/>
    <x v="0"/>
    <x v="0"/>
  </r>
  <r>
    <x v="0"/>
    <n v="4"/>
    <n v="4"/>
    <n v="22"/>
    <s v="1116L-004-022"/>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2"/>
    <s v="1116L-004-022"/>
    <n v="0"/>
    <s v="WT-07.2"/>
    <s v="West"/>
    <n v="90"/>
    <n v="256"/>
    <s v="WT-07.2, REC., VISION, COPING, HEAVY, HEAVY, BIRD SAFE UV"/>
    <s v="Rec."/>
    <s v="Vision"/>
    <s v="Infill 2 - Spandrel"/>
    <n v="0.875"/>
    <n v="0.875"/>
    <n v="0.9375"/>
    <n v="0.9375"/>
    <n v="202.8381"/>
    <m/>
    <s v="GL-14A"/>
    <n v="22"/>
    <s v="TO-1116GLA14-22-3143"/>
    <n v="88.25"/>
    <m/>
    <m/>
    <n v="51.286900000000003"/>
    <n v="31.431034201388893"/>
    <n v="377.17241041666671"/>
    <s v="NOT RELEASED"/>
    <s v="NOT CHECKED"/>
    <x v="0"/>
    <x v="0"/>
  </r>
  <r>
    <x v="0"/>
    <n v="4"/>
    <n v="4"/>
    <n v="23"/>
    <s v="1116L-004-023"/>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3"/>
    <s v="1116L-004-023"/>
    <n v="0"/>
    <s v="WT-07.2"/>
    <s v="West"/>
    <n v="90"/>
    <n v="256"/>
    <s v="WT-07.2, REC., VISION, COPING, HEAVY, HEAVY, BIRD SAFE UV"/>
    <s v="Rec."/>
    <s v="Vision"/>
    <s v="Infill 2 - Spandrel"/>
    <n v="0.875"/>
    <n v="0.875"/>
    <n v="0.9375"/>
    <n v="0.9375"/>
    <n v="199.2978"/>
    <m/>
    <s v="GL-14A"/>
    <n v="22"/>
    <s v="TO-1116GLA14-22-3460"/>
    <n v="88.25"/>
    <m/>
    <m/>
    <n v="54.827200000000005"/>
    <n v="33.60069722222223"/>
    <n v="403.20836666666673"/>
    <s v="NOT RELEASED"/>
    <s v="NOT CHECKED"/>
    <x v="0"/>
    <x v="0"/>
  </r>
  <r>
    <x v="0"/>
    <n v="4"/>
    <n v="4"/>
    <n v="24"/>
    <s v="1116L-004-024"/>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4"/>
    <s v="1116L-004-024"/>
    <n v="0"/>
    <s v="WT-07.2"/>
    <s v="West"/>
    <n v="90"/>
    <n v="256"/>
    <s v="WT-07.2, REC., VISION, COPING, HEAVY, HEAVY, BIRD SAFE UV"/>
    <s v="Rec."/>
    <s v="Vision"/>
    <s v="Infill 2 - Spandrel"/>
    <n v="0.875"/>
    <n v="0.875"/>
    <n v="0.9375"/>
    <n v="0.9375"/>
    <n v="195.75739999999999"/>
    <m/>
    <s v="GL-14A"/>
    <n v="22"/>
    <s v="TO-1116GLA14-22-3677"/>
    <n v="88.25"/>
    <m/>
    <m/>
    <n v="58.36760000000001"/>
    <n v="35.770421527777785"/>
    <n v="429.24505833333342"/>
    <s v="NOT RELEASED"/>
    <s v="NOT CHECKED"/>
    <x v="0"/>
    <x v="0"/>
  </r>
  <r>
    <x v="0"/>
    <n v="4"/>
    <n v="4"/>
    <n v="25"/>
    <s v="1116L-004-025"/>
    <n v="0"/>
    <s v="WT-07.2"/>
    <s v="West"/>
    <n v="90"/>
    <n v="256"/>
    <s v="WT-07.2, REC., VISION, COPING, HEAVY, HEAVY, BIRD SAFE UV, DOOR"/>
    <s v="Rec."/>
    <s v="Vision"/>
    <s v="Infill 1 - Vision"/>
    <n v="0.875"/>
    <n v="0.875"/>
    <n v="0.3125"/>
    <n v="0.9375"/>
    <n v="178.5"/>
    <m/>
    <s v="GL-13A"/>
    <n v="10"/>
    <s v="TO-1116GLA13-10-4772"/>
    <n v="88.25"/>
    <m/>
    <m/>
    <n v="76.25"/>
    <n v="46.729600694444443"/>
    <n v="560.75520833333326"/>
    <s v="NOT RELEASED"/>
    <s v="NOT CHECKED"/>
    <x v="0"/>
    <x v="0"/>
  </r>
  <r>
    <x v="0"/>
    <n v="4"/>
    <n v="4"/>
    <n v="25"/>
    <s v="1116L-004-025"/>
    <n v="0"/>
    <s v="WT-07.2"/>
    <s v="West"/>
    <n v="90"/>
    <n v="256"/>
    <s v="WT-07.2, REC., VISION, COPING, HEAVY, HEAVY, BIRD SAFE UV, DOOR"/>
    <s v="Rec."/>
    <s v="Vision"/>
    <s v="Infill 2 - Spandrel"/>
    <n v="0.875"/>
    <n v="0.875"/>
    <n v="0.9375"/>
    <n v="0.9375"/>
    <n v="192.21699999999998"/>
    <m/>
    <s v="GL-14A"/>
    <n v="22"/>
    <s v="TO-1116GLA14-22-3894"/>
    <n v="88.25"/>
    <m/>
    <m/>
    <n v="61.908000000000015"/>
    <n v="37.940145833333339"/>
    <n v="455.2817500000001"/>
    <s v="NOT RELEASED"/>
    <s v="NOT CHECKED"/>
    <x v="0"/>
    <x v="0"/>
  </r>
  <r>
    <x v="0"/>
    <n v="4"/>
    <n v="4"/>
    <n v="25"/>
    <s v="1116L-004-025"/>
    <n v="0"/>
    <s v="WT-07.2"/>
    <s v="West"/>
    <n v="90"/>
    <n v="256"/>
    <s v="WT-07.2, REC., VISION, COPING, HEAVY, HEAVY, BIRD SAFE UV, DOOR"/>
    <s v="Rec."/>
    <s v="Vision"/>
    <s v="Infill 3 SL"/>
    <n v="63.875"/>
    <n v="0.875"/>
    <n v="1.1875"/>
    <n v="0.3125"/>
    <n v="184"/>
    <m/>
    <s v="GL-28Z"/>
    <n v="10"/>
    <s v="TO-1116GLZ28-10-1236"/>
    <n v="25.25"/>
    <m/>
    <m/>
    <n v="70.5"/>
    <n v="12.361979166666666"/>
    <n v="148.34375"/>
    <s v="NOT RELEASED"/>
    <s v="NOT CHECKED"/>
    <x v="0"/>
    <x v="0"/>
  </r>
  <r>
    <x v="0"/>
    <n v="4"/>
    <n v="4"/>
    <n v="25"/>
    <s v="1116L-004-025"/>
    <n v="0"/>
    <s v="WT-07.2"/>
    <s v="West"/>
    <n v="90"/>
    <n v="256"/>
    <s v="WT-07.2, REC., VISION, COPING, HEAVY, HEAVY, BIRD SAFE UV, DOOR"/>
    <s v="Rec."/>
    <s v="Vision"/>
    <s v="Infill 4 SL"/>
    <n v="0.875"/>
    <n v="63.875"/>
    <n v="1.1875"/>
    <n v="0.3125"/>
    <n v="184"/>
    <m/>
    <s v="GL-28Z"/>
    <n v="10"/>
    <s v="TO-1116GLZ28-10-1236"/>
    <n v="25.25"/>
    <m/>
    <m/>
    <n v="70.5"/>
    <n v="12.361979166666666"/>
    <n v="148.34375"/>
    <s v="NOT RELEASED"/>
    <s v="NOT CHECKED"/>
    <x v="0"/>
    <x v="0"/>
  </r>
  <r>
    <x v="0"/>
    <n v="4"/>
    <n v="4"/>
    <n v="26"/>
    <s v="1116L-004-026"/>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6"/>
    <s v="1116L-004-026"/>
    <n v="0"/>
    <s v="WT-07.2"/>
    <s v="West"/>
    <n v="90"/>
    <n v="256"/>
    <s v="WT-07.2, REC., VISION, COPING, HEAVY, HEAVY, BIRD SAFE UV"/>
    <s v="Rec."/>
    <s v="Vision"/>
    <s v="Infill 2 - Spandrel"/>
    <n v="0.875"/>
    <n v="0.875"/>
    <n v="0.9375"/>
    <n v="0.9375"/>
    <n v="188.67669999999998"/>
    <m/>
    <s v="GL-14A"/>
    <n v="22"/>
    <s v="TO-1116GLA14-22-4010"/>
    <n v="88.25"/>
    <m/>
    <m/>
    <n v="65.448300000000017"/>
    <n v="40.10980885416668"/>
    <n v="481.31770625000013"/>
    <s v="NOT RELEASED"/>
    <s v="NOT CHECKED"/>
    <x v="0"/>
    <x v="0"/>
  </r>
  <r>
    <x v="0"/>
    <n v="4"/>
    <n v="4"/>
    <n v="27"/>
    <s v="1116L-004-027"/>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7"/>
    <s v="1116L-004-027"/>
    <n v="0"/>
    <s v="WT-07.2"/>
    <s v="West"/>
    <n v="90"/>
    <n v="256"/>
    <s v="WT-07.2, REC., VISION, COPING, HEAVY, HEAVY, BIRD SAFE UV"/>
    <s v="Rec."/>
    <s v="Vision"/>
    <s v="Infill 2 - Spandrel"/>
    <n v="0.875"/>
    <n v="0.875"/>
    <n v="0.9375"/>
    <n v="0.9375"/>
    <n v="185.13630000000001"/>
    <m/>
    <s v="GL-14A"/>
    <n v="22"/>
    <s v="TO-1116GLA14-22-4227"/>
    <n v="88.25"/>
    <m/>
    <m/>
    <n v="68.988699999999994"/>
    <n v="42.27953315972222"/>
    <n v="507.35439791666664"/>
    <s v="NOT RELEASED"/>
    <s v="NOT CHECKED"/>
    <x v="0"/>
    <x v="0"/>
  </r>
  <r>
    <x v="0"/>
    <n v="4"/>
    <n v="4"/>
    <n v="28"/>
    <s v="1116L-004-028"/>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8"/>
    <s v="1116L-004-028"/>
    <n v="0"/>
    <s v="WT-07.2"/>
    <s v="West"/>
    <n v="90"/>
    <n v="256"/>
    <s v="WT-07.2, REC., VISION, COPING, HEAVY, HEAVY, BIRD SAFE UV"/>
    <s v="Rec."/>
    <s v="Vision"/>
    <s v="Infill 2 - Spandrel"/>
    <n v="0.875"/>
    <n v="0.875"/>
    <n v="0.9375"/>
    <n v="0.9375"/>
    <n v="181.5959"/>
    <m/>
    <s v="GL-14A"/>
    <n v="22"/>
    <s v="TO-1116GLA14-22-4444"/>
    <n v="88.25"/>
    <m/>
    <m/>
    <n v="72.5291"/>
    <n v="44.449257465277782"/>
    <n v="533.39108958333338"/>
    <s v="NOT RELEASED"/>
    <s v="NOT CHECKED"/>
    <x v="0"/>
    <x v="0"/>
  </r>
  <r>
    <x v="0"/>
    <n v="4"/>
    <n v="4"/>
    <n v="29"/>
    <s v="1116L-004-029"/>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29"/>
    <s v="1116L-004-029"/>
    <n v="0"/>
    <s v="WT-07.2"/>
    <s v="West"/>
    <n v="90"/>
    <n v="256"/>
    <s v="WT-07.2, REC., VISION, COPING, HEAVY, HEAVY, BIRD SAFE UV"/>
    <s v="Rec."/>
    <s v="Vision"/>
    <s v="Infill 2 - Spandrel"/>
    <n v="0.875"/>
    <n v="0.875"/>
    <n v="0.9375"/>
    <n v="0.9375"/>
    <n v="178.0556"/>
    <m/>
    <s v="GL-14A"/>
    <n v="22"/>
    <s v="TO-1116GLA14-22-4761"/>
    <n v="88.25"/>
    <m/>
    <m/>
    <n v="76.069400000000002"/>
    <n v="46.618920486111115"/>
    <n v="559.42704583333341"/>
    <s v="NOT RELEASED"/>
    <s v="NOT CHECKED"/>
    <x v="0"/>
    <x v="0"/>
  </r>
  <r>
    <x v="0"/>
    <n v="4"/>
    <n v="4"/>
    <n v="30"/>
    <s v="1116L-004-030"/>
    <n v="0"/>
    <s v="WT-07.2"/>
    <s v="West"/>
    <n v="90"/>
    <n v="256"/>
    <s v="WT-07.2, REC., VISION, COPING, HEAVY, HEAVY, BIRD SAFE UV"/>
    <s v="Rec."/>
    <s v="Vision"/>
    <s v="Infill 1 - Vision"/>
    <n v="0.875"/>
    <n v="0.875"/>
    <n v="1.1875"/>
    <n v="0.9375"/>
    <n v="106.5"/>
    <m/>
    <s v="GL-13A"/>
    <n v="10"/>
    <s v="TO-1116GLA13-10-9031"/>
    <n v="88.25"/>
    <m/>
    <m/>
    <n v="147.375"/>
    <n v="90.318359375"/>
    <n v="1083.8203125"/>
    <s v="NOT RELEASED"/>
    <s v="NOT CHECKED"/>
    <x v="0"/>
    <x v="0"/>
  </r>
  <r>
    <x v="0"/>
    <n v="4"/>
    <n v="4"/>
    <n v="30"/>
    <s v="1116L-004-030"/>
    <n v="0"/>
    <s v="WT-07.2"/>
    <s v="West"/>
    <n v="90"/>
    <n v="256"/>
    <s v="WT-07.2, REC., VISION, COPING, HEAVY, HEAVY, BIRD SAFE UV"/>
    <s v="Rec."/>
    <s v="Vision"/>
    <s v="Infill 2 - Spandrel"/>
    <n v="0.875"/>
    <n v="0.875"/>
    <n v="0.9375"/>
    <n v="0.9375"/>
    <n v="174.51519999999999"/>
    <m/>
    <s v="GL-14A"/>
    <n v="22"/>
    <s v="TO-1116GLA14-22-4978"/>
    <n v="88.25"/>
    <m/>
    <m/>
    <n v="79.609800000000007"/>
    <n v="48.78864479166667"/>
    <n v="585.46373749999998"/>
    <s v="NOT RELEASED"/>
    <s v="NOT CHECKED"/>
    <x v="0"/>
    <x v="0"/>
  </r>
  <r>
    <x v="0"/>
    <n v="4"/>
    <n v="4"/>
    <n v="31"/>
    <s v="1116L-004-031"/>
    <n v="0"/>
    <s v="WT-07.2"/>
    <s v="West"/>
    <n v="90"/>
    <n v="256"/>
    <s v="WT-07.2, REC., VISION, TRANSITION COPING, HEAVY, HEAVY, BIRD SAFE UV, REMOVABLE ADJACENT"/>
    <s v="Rec."/>
    <s v="Vision"/>
    <s v="Infill 1 - Vision"/>
    <n v="0.875"/>
    <n v="0.875"/>
    <n v="1.1875"/>
    <n v="0.9375"/>
    <n v="106.5"/>
    <m/>
    <s v="GL-13A"/>
    <n v="10"/>
    <s v="TO-1116GLA13-10-9031"/>
    <n v="88.25"/>
    <m/>
    <m/>
    <n v="147.375"/>
    <n v="90.318359375"/>
    <n v="1083.8203125"/>
    <s v="RELEASED"/>
    <s v="MATCHES"/>
    <x v="30"/>
    <x v="0"/>
  </r>
  <r>
    <x v="0"/>
    <n v="4"/>
    <n v="4"/>
    <n v="31"/>
    <s v="1116L-004-031"/>
    <n v="0"/>
    <s v="WT-07.2"/>
    <s v="West"/>
    <n v="90"/>
    <n v="256"/>
    <s v="WT-07.2, REC., VISION, TRANSITION COPING, HEAVY, HEAVY, BIRD SAFE UV, REMOVABLE ADJACENT"/>
    <s v="Rec."/>
    <s v="Vision"/>
    <s v="Infill 2 - Spandrel"/>
    <n v="0.875"/>
    <n v="0.875"/>
    <n v="0.9375"/>
    <n v="0.9375"/>
    <n v="170.97479999999999"/>
    <m/>
    <s v="GL-15T"/>
    <n v="40"/>
    <s v="TO-1116GLT15-40-5190"/>
    <n v="88.25"/>
    <m/>
    <m/>
    <n v="83.058000000000007"/>
    <n v="50.901864583333335"/>
    <n v="598.05600000000004"/>
    <s v="RELEASED"/>
    <s v="MATCHES"/>
    <x v="31"/>
    <x v="0"/>
  </r>
  <r>
    <x v="0"/>
    <n v="4"/>
    <n v="4"/>
    <n v="32"/>
    <s v="1116L-004-032"/>
    <n v="0"/>
    <s v="WT-07.2"/>
    <s v="West"/>
    <n v="90"/>
    <n v="256"/>
    <s v="WT-07.2, REC., VISION, TRANSITION COPING, HEAVY, HEAVY, BIRD SAFE UV, REMOVABLE"/>
    <s v="Rec."/>
    <s v="Vision"/>
    <s v="Infill 1 - Vision"/>
    <n v="0.875"/>
    <n v="0.875"/>
    <n v="1.1875"/>
    <n v="0.9375"/>
    <n v="106.5"/>
    <m/>
    <s v="GL-13A"/>
    <n v="10"/>
    <s v="TO-1116GLA13-10-9031"/>
    <n v="88.25"/>
    <m/>
    <m/>
    <n v="147.375"/>
    <n v="90.318359375"/>
    <n v="1083.8203125"/>
    <s v="RELEASED"/>
    <s v="MATCHES"/>
    <x v="30"/>
    <x v="0"/>
  </r>
  <r>
    <x v="0"/>
    <n v="4"/>
    <n v="4"/>
    <n v="32"/>
    <s v="1116L-004-032"/>
    <n v="0"/>
    <s v="WT-07.2"/>
    <s v="West"/>
    <n v="90"/>
    <n v="256"/>
    <s v="WT-07.2, REC., VISION, TRANSITION COPING, HEAVY, HEAVY, BIRD SAFE UV, REMOVABLE"/>
    <s v="Rec."/>
    <s v="Vision"/>
    <s v="Infill 2 - Spandrel"/>
    <n v="0.875"/>
    <n v="0.875"/>
    <n v="0.9375"/>
    <n v="0.9375"/>
    <n v="167.43450000000001"/>
    <m/>
    <s v="GL-15T"/>
    <n v="40"/>
    <s v="TO-1116GLT15-40-5307"/>
    <n v="88.25"/>
    <m/>
    <m/>
    <n v="86.599000000000004"/>
    <n v="53.071956597222226"/>
    <n v="624.09400000000005"/>
    <s v="RELEASED"/>
    <s v="MATCHES"/>
    <x v="32"/>
    <x v="0"/>
  </r>
  <r>
    <x v="0"/>
    <n v="4"/>
    <n v="4"/>
    <n v="33"/>
    <s v="1116L-004-033"/>
    <n v="0"/>
    <s v="WT-07.2"/>
    <s v="West"/>
    <n v="90"/>
    <n v="256"/>
    <s v="WT-07.2, REC., VISION, TRANSITION COPING, HEAVY, HEAVY, BIRD SAFE UV, REMOVABLE"/>
    <s v="Rec."/>
    <s v="Vision"/>
    <s v="Infill 1 - Vision"/>
    <n v="0.875"/>
    <n v="0.875"/>
    <n v="1.1875"/>
    <n v="0.9375"/>
    <n v="106.5"/>
    <m/>
    <s v="GL-13A"/>
    <n v="10"/>
    <s v="TO-1116GLA13-10-9031"/>
    <n v="88.25"/>
    <m/>
    <m/>
    <n v="147.375"/>
    <n v="90.318359375"/>
    <n v="1083.8203125"/>
    <s v="RELEASED"/>
    <s v="MATCHES"/>
    <x v="30"/>
    <x v="0"/>
  </r>
  <r>
    <x v="0"/>
    <n v="4"/>
    <n v="4"/>
    <n v="33"/>
    <s v="1116L-004-033"/>
    <n v="0"/>
    <s v="WT-07.2"/>
    <s v="West"/>
    <n v="90"/>
    <n v="256"/>
    <s v="WT-07.2, REC., VISION, TRANSITION COPING, HEAVY, HEAVY, BIRD SAFE UV, REMOVABLE"/>
    <s v="Rec."/>
    <s v="Vision"/>
    <s v="Infill 2 - Spandrel"/>
    <n v="0.875"/>
    <n v="0.875"/>
    <n v="0.9375"/>
    <n v="0.9375"/>
    <n v="163.89410000000001"/>
    <m/>
    <s v="GL-15T"/>
    <n v="40"/>
    <s v="TO-1116GLT15-40-5524"/>
    <n v="88.25"/>
    <m/>
    <m/>
    <n v="90.138999999999996"/>
    <n v="55.241435763888887"/>
    <n v="650.13099999999997"/>
    <s v="RELEASED"/>
    <s v="MATCHES"/>
    <x v="33"/>
    <x v="0"/>
  </r>
  <r>
    <x v="0"/>
    <n v="4"/>
    <n v="4"/>
    <n v="34"/>
    <s v="1116L-004-034"/>
    <n v="0"/>
    <s v="WT-07.2"/>
    <s v="West"/>
    <n v="90"/>
    <n v="256"/>
    <s v="WT-07.2, REC., VISION, TRANSITION COPING, HEAVY, HEAVY, BIRD SAFE UV, REMOVABLE ADJACENT"/>
    <s v="Rec."/>
    <s v="Vision"/>
    <s v="Infill 1 - Vision"/>
    <n v="0.875"/>
    <n v="0.875"/>
    <n v="1.1875"/>
    <n v="0.9375"/>
    <n v="106.5"/>
    <m/>
    <s v="GL-13A"/>
    <n v="10"/>
    <s v="TO-1116GLA13-10-9031"/>
    <n v="88.25"/>
    <m/>
    <m/>
    <n v="147.375"/>
    <n v="90.318359375"/>
    <n v="1083.8203125"/>
    <s v="RELEASED"/>
    <s v="MATCHES"/>
    <x v="30"/>
    <x v="0"/>
  </r>
  <r>
    <x v="0"/>
    <n v="4"/>
    <n v="4"/>
    <n v="34"/>
    <s v="1116L-004-034"/>
    <n v="0"/>
    <s v="WT-07.2"/>
    <s v="West"/>
    <n v="90"/>
    <n v="256"/>
    <s v="WT-07.2, REC., VISION, TRANSITION COPING, HEAVY, HEAVY, BIRD SAFE UV, REMOVABLE ADJACENT"/>
    <s v="Rec."/>
    <s v="Vision"/>
    <s v="Infill 2 - Spandrel"/>
    <n v="0.875"/>
    <n v="0.875"/>
    <n v="0.9375"/>
    <n v="0.9375"/>
    <n v="160.3537"/>
    <m/>
    <s v="GL-15T"/>
    <n v="40"/>
    <s v="TO-1116GLT15-40-5741"/>
    <n v="88.25"/>
    <m/>
    <m/>
    <n v="93.679000000000002"/>
    <n v="57.410914930555549"/>
    <n v="676.16499999999996"/>
    <s v="RELEASED"/>
    <s v="MATCHES"/>
    <x v="34"/>
    <x v="0"/>
  </r>
  <r>
    <x v="0"/>
    <n v="4"/>
    <n v="4"/>
    <n v="35"/>
    <s v="1116L-004-035"/>
    <n v="0"/>
    <s v="WT-05.1"/>
    <s v="West"/>
    <n v="90"/>
    <n v="256"/>
    <s v="WT-05.1, REC., VISION, TRANSITION COPING, HEAVY, HEAVY, BIRD SAFE UV"/>
    <s v="Rec."/>
    <s v="Vision"/>
    <s v="Infill 1 - Vision"/>
    <n v="0.875"/>
    <n v="0.875"/>
    <n v="1.1875"/>
    <n v="0.9375"/>
    <n v="106.5"/>
    <m/>
    <s v="GL-13A"/>
    <n v="10"/>
    <s v="TO-1116GLA13-10-9031"/>
    <n v="88.25"/>
    <m/>
    <m/>
    <n v="147.375"/>
    <n v="90.318359375"/>
    <n v="1083.8203125"/>
    <s v="RELEASED"/>
    <s v="MATCHES"/>
    <x v="30"/>
    <x v="0"/>
  </r>
  <r>
    <x v="0"/>
    <n v="4"/>
    <n v="4"/>
    <n v="35"/>
    <s v="1116L-004-035"/>
    <n v="0"/>
    <s v="WT-05.1"/>
    <s v="West"/>
    <n v="90"/>
    <n v="256"/>
    <s v="WT-05.1, REC., VISION, TRANSITION COPING, HEAVY, HEAVY, BIRD SAFE UV"/>
    <s v="Rec."/>
    <s v="Vision"/>
    <s v="Infill 2 - Spandrel"/>
    <n v="0.875"/>
    <n v="0.875"/>
    <n v="0.9375"/>
    <n v="0.9375"/>
    <n v="156.8134"/>
    <m/>
    <s v="GL-15T"/>
    <n v="40"/>
    <s v="TO-1116GLT15-40-6058"/>
    <n v="88.25"/>
    <m/>
    <m/>
    <n v="97.22"/>
    <n v="59.581006944444439"/>
    <n v="702.202"/>
    <s v="RELEASED"/>
    <s v="MATCHES"/>
    <x v="35"/>
    <x v="0"/>
  </r>
  <r>
    <x v="1"/>
    <n v="2"/>
    <n v="4"/>
    <n v="36"/>
    <s v="1116L-004-036"/>
    <s v="1116UA31016"/>
    <s v="WT-03.1"/>
    <s v="Northwest"/>
    <n v="72.254499999999993"/>
    <n v="256"/>
    <s v="WT-03.1, CURVED, VISION, HEAVY, HEAVY"/>
    <s v="Curved"/>
    <s v="Vision"/>
    <s v="Infill 1"/>
    <n v="0.92925000000000002"/>
    <n v="0.92925000000000002"/>
    <n v="1.1875"/>
    <n v="0.9375"/>
    <n v="106.5"/>
    <s v="N/A"/>
    <s v="GL-04Z"/>
    <n v="30"/>
    <s v="TO-1116GLZ04-30-7204"/>
    <m/>
    <n v="70.395999999999987"/>
    <n v="138"/>
    <n v="147.375"/>
    <n v="72.045906249999987"/>
    <n v="864.55087499999991"/>
    <s v="RELEASED"/>
    <s v="MATCHES"/>
    <x v="36"/>
    <x v="0"/>
  </r>
  <r>
    <x v="1"/>
    <n v="2"/>
    <n v="4"/>
    <n v="36"/>
    <s v="1116L-004-036"/>
    <s v="1116UA31016"/>
    <s v="WT-03.1"/>
    <s v="Northwest"/>
    <n v="72.254499999999993"/>
    <n v="256"/>
    <s v="WT-03.1, CURVED, VISION, HEAVY, HEAVY"/>
    <s v="Curved"/>
    <s v="Vision"/>
    <s v="Infill 2"/>
    <n v="0.92925000000000002"/>
    <n v="0.92925000000000002"/>
    <n v="0.9375"/>
    <n v="1.1875"/>
    <n v="149.5"/>
    <n v="2.2000000000000002"/>
    <s v="GL-05Z"/>
    <n v="30"/>
    <s v="TO-1116GLZ05-30-5102"/>
    <m/>
    <n v="70.395999999999987"/>
    <n v="138"/>
    <n v="104.375"/>
    <n v="51.024878472222213"/>
    <n v="612.29854166666655"/>
    <s v="RELEASED"/>
    <s v="MATCHES"/>
    <x v="37"/>
    <x v="0"/>
  </r>
  <r>
    <x v="1"/>
    <n v="2"/>
    <n v="4"/>
    <n v="37"/>
    <s v="1116L-004-037"/>
    <s v="1116UA31017"/>
    <s v="WT-03.1"/>
    <s v="Northwest"/>
    <n v="72.260900000000007"/>
    <n v="256"/>
    <s v="WT-03.1, CURVED, VISION, HEAVY, HEAVY, ISA-R"/>
    <s v="Curved"/>
    <s v="Vision"/>
    <s v="Infill 1"/>
    <n v="0.93245"/>
    <n v="0.93245"/>
    <n v="1.1875"/>
    <n v="0.9375"/>
    <n v="106.5"/>
    <s v="N/A"/>
    <s v="GL-04Z"/>
    <n v="30"/>
    <s v="TO-1116GLZ04-30-7204"/>
    <m/>
    <n v="70.396000000000001"/>
    <n v="138"/>
    <n v="147.375"/>
    <n v="72.045906250000002"/>
    <n v="864.55087500000002"/>
    <s v="RELEASED"/>
    <s v="MATCHES"/>
    <x v="36"/>
    <x v="0"/>
  </r>
  <r>
    <x v="1"/>
    <n v="2"/>
    <n v="4"/>
    <n v="37"/>
    <s v="1116L-004-037"/>
    <s v="1116UA31017"/>
    <s v="WT-03.1"/>
    <s v="Northwest"/>
    <n v="72.260900000000007"/>
    <n v="256"/>
    <s v="WT-03.1, CURVED, VISION, HEAVY, HEAVY, ISA-R"/>
    <s v="Curved"/>
    <s v="Vision"/>
    <s v="Infill 2"/>
    <n v="0.93245"/>
    <n v="0.93245"/>
    <n v="0.9375"/>
    <n v="1.1875"/>
    <n v="149.5"/>
    <n v="2.2000000000000002"/>
    <s v="GL-05Z"/>
    <n v="30"/>
    <s v="TO-1116GLZ05-30-5102"/>
    <m/>
    <n v="70.396000000000001"/>
    <n v="138"/>
    <n v="104.375"/>
    <n v="51.024878472222227"/>
    <n v="612.29854166666678"/>
    <s v="RELEASED"/>
    <s v="MATCHES"/>
    <x v="37"/>
    <x v="0"/>
  </r>
  <r>
    <x v="1"/>
    <n v="2"/>
    <n v="4"/>
    <n v="38"/>
    <s v="1116L-004-038"/>
    <s v="1116UA31017"/>
    <s v="WT-03.1"/>
    <s v="Northwest"/>
    <n v="72.254499999999993"/>
    <n v="256"/>
    <s v="WT-03.1, CURVED, VISION, HEAVY, HEAVY, ISA-R"/>
    <s v="Curved"/>
    <s v="Vision"/>
    <s v="Infill 1"/>
    <n v="0.92925000000000002"/>
    <n v="0.92925000000000002"/>
    <n v="1.1875"/>
    <n v="0.9375"/>
    <n v="106.5"/>
    <s v="N/A"/>
    <s v="GL-04Z"/>
    <n v="30"/>
    <s v="TO-1116GLZ04-30-7204"/>
    <m/>
    <n v="70.395999999999987"/>
    <n v="138"/>
    <n v="147.375"/>
    <n v="72.045906249999987"/>
    <n v="864.55087499999991"/>
    <s v="RELEASED"/>
    <s v="MATCHES"/>
    <x v="36"/>
    <x v="0"/>
  </r>
  <r>
    <x v="1"/>
    <n v="2"/>
    <n v="4"/>
    <n v="38"/>
    <s v="1116L-004-038"/>
    <s v="1116UA31017"/>
    <s v="WT-03.1"/>
    <s v="Northwest"/>
    <n v="72.254499999999993"/>
    <n v="256"/>
    <s v="WT-03.1, CURVED, VISION, HEAVY, HEAVY, ISA-R"/>
    <s v="Curved"/>
    <s v="Vision"/>
    <s v="Infill 2"/>
    <n v="0.92925000000000002"/>
    <n v="0.92925000000000002"/>
    <n v="0.9375"/>
    <n v="1.1875"/>
    <n v="149.5"/>
    <n v="2.2000000000000002"/>
    <s v="GL-05Z"/>
    <n v="30"/>
    <s v="TO-1116GLZ05-30-5102"/>
    <m/>
    <n v="70.395999999999987"/>
    <n v="138"/>
    <n v="104.375"/>
    <n v="51.024878472222213"/>
    <n v="612.29854166666655"/>
    <s v="RELEASED"/>
    <s v="MATCHES"/>
    <x v="37"/>
    <x v="0"/>
  </r>
  <r>
    <x v="2"/>
    <n v="2"/>
    <n v="4"/>
    <n v="39"/>
    <s v="1116L-004-039"/>
    <s v="1116UA12023"/>
    <s v="WT-01.2"/>
    <s v="North "/>
    <n v="100"/>
    <n v="256"/>
    <s v="WT-01.2, REC., SBX, HEAVY, HEAVY, ISA-R"/>
    <s v="Rec."/>
    <s v="SBX"/>
    <s v="Infill 1"/>
    <n v="0.875"/>
    <n v="0.875"/>
    <n v="1.1875"/>
    <n v="0.9375"/>
    <n v="106.5"/>
    <s v="N/A"/>
    <s v="GL-01T"/>
    <n v="10"/>
    <s v="TO-1116GLT01-10-1015"/>
    <n v="98.25"/>
    <m/>
    <m/>
    <n v="147.375"/>
    <n v="100.552734375"/>
    <n v="1206.6328125"/>
    <s v="RELEASED"/>
    <s v="MATCHES"/>
    <x v="38"/>
    <x v="1"/>
  </r>
  <r>
    <x v="2"/>
    <n v="2"/>
    <n v="4"/>
    <n v="39"/>
    <s v="1116L-004-039"/>
    <s v="1116UA12023"/>
    <s v="WT-01.2"/>
    <s v="North "/>
    <n v="100"/>
    <n v="256"/>
    <s v="WT-01.2, REC., SBX, HEAVY, HEAVY, ISA-R"/>
    <s v="Rec."/>
    <s v="SBX"/>
    <s v="Infill 2"/>
    <n v="0.875"/>
    <n v="0.875"/>
    <n v="0.9375"/>
    <n v="1.1875"/>
    <n v="149.5"/>
    <n v="2.2000000000000002"/>
    <s v="GL-02Z"/>
    <n v="10"/>
    <s v="TO-1116GLZ02-10-7121"/>
    <n v="98.25"/>
    <m/>
    <m/>
    <n v="104.375"/>
    <n v="71.214192708333329"/>
    <n v="854.5703125"/>
    <s v="RELEASED"/>
    <s v="MATCHES"/>
    <x v="39"/>
    <x v="1"/>
  </r>
  <r>
    <x v="3"/>
    <n v="2"/>
    <n v="4"/>
    <n v="40"/>
    <s v="1116L-004-040"/>
    <s v="1116UA21090"/>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40"/>
    <s v="1116L-004-040"/>
    <s v="1116UA21090"/>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41"/>
    <s v="1116L-004-041"/>
    <s v="1116UA12024"/>
    <s v="WT-01.2"/>
    <s v="North "/>
    <n v="100"/>
    <n v="256"/>
    <s v="WT-01.2, REC., SBX, HEAVY, HEAVY, ISA-R"/>
    <s v="Rec."/>
    <s v="SBX"/>
    <s v="Infill 1"/>
    <n v="0.875"/>
    <n v="0.875"/>
    <n v="1.1875"/>
    <n v="0.9375"/>
    <n v="106.5"/>
    <s v="N/A"/>
    <s v="GL-01T"/>
    <n v="10"/>
    <s v="TO-1116GLT01-10-1015"/>
    <n v="98.25"/>
    <m/>
    <m/>
    <n v="147.375"/>
    <n v="100.552734375"/>
    <n v="1206.6328125"/>
    <s v="RELEASED"/>
    <s v="MATCHES"/>
    <x v="38"/>
    <x v="1"/>
  </r>
  <r>
    <x v="2"/>
    <n v="2"/>
    <n v="4"/>
    <n v="41"/>
    <s v="1116L-004-041"/>
    <s v="1116UA12024"/>
    <s v="WT-01.2"/>
    <s v="North "/>
    <n v="100"/>
    <n v="256"/>
    <s v="WT-01.2, REC., SBX, HEAVY, HEAVY, ISA-R"/>
    <s v="Rec."/>
    <s v="SBX"/>
    <s v="Infill 2"/>
    <n v="0.875"/>
    <n v="0.875"/>
    <n v="0.9375"/>
    <n v="1.1875"/>
    <n v="149.5"/>
    <n v="2.2000000000000002"/>
    <s v="GL-02Z"/>
    <n v="10"/>
    <s v="TO-1116GLZ02-10-7121"/>
    <n v="98.25"/>
    <m/>
    <m/>
    <n v="104.375"/>
    <n v="71.214192708333329"/>
    <n v="854.5703125"/>
    <s v="RELEASED"/>
    <s v="MATCHES"/>
    <x v="39"/>
    <x v="1"/>
  </r>
  <r>
    <x v="3"/>
    <n v="2"/>
    <n v="4"/>
    <n v="42"/>
    <s v="1116L-004-042"/>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42"/>
    <s v="1116L-004-042"/>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2"/>
    <n v="2"/>
    <n v="4"/>
    <n v="43"/>
    <s v="1116L-004-043"/>
    <s v="1116UA11022"/>
    <s v="WT-01.1"/>
    <s v="North "/>
    <n v="100"/>
    <n v="256"/>
    <s v="WT-01.1, REC., VISION, HEAVY, HEAVY"/>
    <s v="Rec."/>
    <s v="Vision"/>
    <s v="Infill 1"/>
    <n v="0.875"/>
    <n v="0.875"/>
    <n v="1.1875"/>
    <n v="0.9375"/>
    <n v="106.5"/>
    <s v="N/A"/>
    <s v="GL-01Z"/>
    <n v="10"/>
    <s v="TO-1116GLZ01-10-1015"/>
    <n v="98.25"/>
    <m/>
    <m/>
    <n v="147.375"/>
    <n v="100.552734375"/>
    <n v="1206.6328125"/>
    <s v="RELEASED"/>
    <s v="MATCHES"/>
    <x v="42"/>
    <x v="1"/>
  </r>
  <r>
    <x v="2"/>
    <n v="2"/>
    <n v="4"/>
    <n v="43"/>
    <s v="1116L-004-043"/>
    <s v="1116UA11022"/>
    <s v="WT-01.1"/>
    <s v="North "/>
    <n v="100"/>
    <n v="256"/>
    <s v="WT-01.1, REC., VISION, HEAVY, HEAVY"/>
    <s v="Rec."/>
    <s v="Vision"/>
    <s v="Infill 2"/>
    <n v="0.875"/>
    <n v="0.875"/>
    <n v="0.9375"/>
    <n v="1.1875"/>
    <n v="149.5"/>
    <n v="2.2000000000000002"/>
    <s v="GL-02Z"/>
    <n v="10"/>
    <s v="TO-1116GLZ02-10-7121"/>
    <n v="98.25"/>
    <m/>
    <m/>
    <n v="104.375"/>
    <n v="71.214192708333329"/>
    <n v="854.5703125"/>
    <s v="RELEASED"/>
    <s v="MATCHES"/>
    <x v="39"/>
    <x v="1"/>
  </r>
  <r>
    <x v="3"/>
    <n v="2"/>
    <n v="4"/>
    <n v="44"/>
    <s v="1116L-004-044"/>
    <s v="1116UA21092"/>
    <s v="WT-02.1"/>
    <s v="North "/>
    <n v="36"/>
    <n v="256"/>
    <s v="WT-02.1, REC., SBX-R, HEAVY, HEAVY, ISA-R"/>
    <s v="Rec."/>
    <s v="SBX-R"/>
    <s v="Infill 1"/>
    <n v="0.875"/>
    <n v="0.875"/>
    <n v="1.1875"/>
    <n v="0.9375"/>
    <n v="106.5"/>
    <s v="N/A"/>
    <s v="GL-07T"/>
    <n v="10"/>
    <s v="TO-1116GLT07-10-3505"/>
    <n v="34.25"/>
    <m/>
    <m/>
    <n v="147.375"/>
    <n v="35.052734375"/>
    <n v="420.6328125"/>
    <s v="RELEASED"/>
    <s v="MATCHES"/>
    <x v="40"/>
    <x v="1"/>
  </r>
  <r>
    <x v="3"/>
    <n v="2"/>
    <n v="4"/>
    <n v="44"/>
    <s v="1116L-004-044"/>
    <s v="1116UA21092"/>
    <s v="WT-02.1"/>
    <s v="North "/>
    <n v="36"/>
    <n v="256"/>
    <s v="WT-02.1, REC., SBX-R, HEAVY, HEAVY, ISA-R"/>
    <s v="Rec."/>
    <s v="SBX-R"/>
    <s v="Infill 2"/>
    <n v="0.875"/>
    <n v="0.875"/>
    <n v="0.9375"/>
    <n v="1.1875"/>
    <n v="149.5"/>
    <n v="2.2000000000000002"/>
    <s v="GL-02Z"/>
    <n v="10"/>
    <s v="TO-1116GLZ02-10-2582"/>
    <n v="34.25"/>
    <m/>
    <m/>
    <n v="104.375"/>
    <n v="24.825303819444443"/>
    <n v="297.90364583333331"/>
    <s v="RELEASED"/>
    <s v="MATCHES"/>
    <x v="41"/>
    <x v="1"/>
  </r>
  <r>
    <x v="2"/>
    <n v="2"/>
    <n v="4"/>
    <n v="45"/>
    <s v="1116L-004-045"/>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45"/>
    <s v="1116L-004-045"/>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46"/>
    <s v="1116L-004-046"/>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46"/>
    <s v="1116L-004-046"/>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4"/>
    <n v="2"/>
    <n v="4"/>
    <n v="47"/>
    <s v="1116L-004-047"/>
    <s v="1116UA42016"/>
    <s v="WT-04.2"/>
    <s v="North "/>
    <n v="100"/>
    <n v="256"/>
    <s v="WT-04.2, REC., LOUVER, HEAVY, HEAVY"/>
    <s v="Rec."/>
    <s v="Louver"/>
    <s v="Infill 2"/>
    <n v="0.875"/>
    <n v="0.875"/>
    <n v="0.9375"/>
    <n v="1.1875"/>
    <n v="149.5"/>
    <n v="2.2000000000000002"/>
    <s v="GL-02Z"/>
    <n v="10"/>
    <s v="TO-1116GLZ02-10-7121"/>
    <n v="98.25"/>
    <m/>
    <m/>
    <n v="104.375"/>
    <n v="71.214192708333329"/>
    <n v="854.5703125"/>
    <s v="RELEASED"/>
    <s v="MATCHES"/>
    <x v="39"/>
    <x v="1"/>
  </r>
  <r>
    <x v="3"/>
    <n v="2"/>
    <n v="4"/>
    <n v="48"/>
    <s v="1116L-004-048"/>
    <s v="1116UA21093"/>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48"/>
    <s v="1116L-004-048"/>
    <s v="1116UA21093"/>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49"/>
    <s v="1116L-004-049"/>
    <s v="1116UA11022"/>
    <s v="WT-01.1"/>
    <s v="North "/>
    <n v="100"/>
    <n v="256"/>
    <s v="WT-01.1, REC., VISION, HEAVY, HEAVY"/>
    <s v="Rec."/>
    <s v="Vision"/>
    <s v="Infill 1"/>
    <n v="0.875"/>
    <n v="0.875"/>
    <n v="1.1875"/>
    <n v="0.9375"/>
    <n v="106.5"/>
    <s v="N/A"/>
    <s v="GL-01Z"/>
    <n v="10"/>
    <s v="TO-1116GLZ01-10-1015"/>
    <n v="98.25"/>
    <m/>
    <m/>
    <n v="147.375"/>
    <n v="100.552734375"/>
    <n v="1206.6328125"/>
    <s v="RELEASED"/>
    <s v="MATCHES"/>
    <x v="42"/>
    <x v="1"/>
  </r>
  <r>
    <x v="2"/>
    <n v="2"/>
    <n v="4"/>
    <n v="49"/>
    <s v="1116L-004-049"/>
    <s v="1116UA11022"/>
    <s v="WT-01.1"/>
    <s v="North "/>
    <n v="100"/>
    <n v="256"/>
    <s v="WT-01.1, REC., VISION, HEAVY, HEAVY"/>
    <s v="Rec."/>
    <s v="Vision"/>
    <s v="Infill 2"/>
    <n v="0.875"/>
    <n v="0.875"/>
    <n v="0.9375"/>
    <n v="1.1875"/>
    <n v="149.5"/>
    <n v="2.2000000000000002"/>
    <s v="GL-02Z"/>
    <n v="10"/>
    <s v="TO-1116GLZ02-10-7121"/>
    <n v="98.25"/>
    <m/>
    <m/>
    <n v="104.375"/>
    <n v="71.214192708333329"/>
    <n v="854.5703125"/>
    <s v="RELEASED"/>
    <s v="MATCHES"/>
    <x v="39"/>
    <x v="1"/>
  </r>
  <r>
    <x v="3"/>
    <n v="2"/>
    <n v="4"/>
    <n v="50"/>
    <s v="1116L-004-050"/>
    <s v="1116UA21094"/>
    <s v="WT-02.1"/>
    <s v="North "/>
    <n v="36"/>
    <n v="256"/>
    <s v="WT-02.1, REC., SBX-L, HEAVY, HEAVY, ISA-R"/>
    <s v="Rec."/>
    <s v="SBX-L"/>
    <s v="Infill 1"/>
    <n v="0.875"/>
    <n v="0.875"/>
    <n v="1.1875"/>
    <n v="0.9375"/>
    <n v="106.5"/>
    <s v="N/A"/>
    <s v="GL-07T"/>
    <n v="10"/>
    <s v="TO-1116GLT07-10-3505"/>
    <n v="34.25"/>
    <m/>
    <m/>
    <n v="147.375"/>
    <n v="35.052734375"/>
    <n v="420.6328125"/>
    <s v="RELEASED"/>
    <s v="MATCHES"/>
    <x v="40"/>
    <x v="1"/>
  </r>
  <r>
    <x v="3"/>
    <n v="2"/>
    <n v="4"/>
    <n v="50"/>
    <s v="1116L-004-050"/>
    <s v="1116UA21094"/>
    <s v="WT-02.1"/>
    <s v="North "/>
    <n v="36"/>
    <n v="256"/>
    <s v="WT-02.1, REC., SBX-L, HEAVY, HEAVY, ISA-R"/>
    <s v="Rec."/>
    <s v="SBX-L"/>
    <s v="Infill 2"/>
    <n v="0.875"/>
    <n v="0.875"/>
    <n v="0.9375"/>
    <n v="1.1875"/>
    <n v="149.5"/>
    <n v="2.2000000000000002"/>
    <s v="GL-02Z"/>
    <n v="10"/>
    <s v="TO-1116GLZ02-10-2582"/>
    <n v="34.25"/>
    <m/>
    <m/>
    <n v="104.375"/>
    <n v="24.825303819444443"/>
    <n v="297.90364583333331"/>
    <s v="RELEASED"/>
    <s v="MATCHES"/>
    <x v="41"/>
    <x v="1"/>
  </r>
  <r>
    <x v="2"/>
    <n v="2"/>
    <n v="4"/>
    <n v="51"/>
    <s v="1116L-004-051"/>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51"/>
    <s v="1116L-004-051"/>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52"/>
    <s v="1116L-004-052"/>
    <s v="1116UA21093"/>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52"/>
    <s v="1116L-004-052"/>
    <s v="1116UA21093"/>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53"/>
    <s v="1116L-004-053"/>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53"/>
    <s v="1116L-004-053"/>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54"/>
    <s v="1116L-004-054"/>
    <s v="1116UA21094"/>
    <s v="WT-02.1"/>
    <s v="North "/>
    <n v="36"/>
    <n v="256"/>
    <s v="WT-02.1, REC., SBX-L, HEAVY, HEAVY, ISA-R"/>
    <s v="Rec."/>
    <s v="SBX-L"/>
    <s v="Infill 1"/>
    <n v="0.875"/>
    <n v="0.875"/>
    <n v="1.1875"/>
    <n v="0.9375"/>
    <n v="106.5"/>
    <s v="N/A"/>
    <s v="GL-07T"/>
    <n v="10"/>
    <s v="TO-1116GLT07-10-3505"/>
    <n v="34.25"/>
    <m/>
    <m/>
    <n v="147.375"/>
    <n v="35.052734375"/>
    <n v="420.6328125"/>
    <s v="RELEASED"/>
    <s v="MATCHES"/>
    <x v="40"/>
    <x v="1"/>
  </r>
  <r>
    <x v="3"/>
    <n v="2"/>
    <n v="4"/>
    <n v="54"/>
    <s v="1116L-004-054"/>
    <s v="1116UA21094"/>
    <s v="WT-02.1"/>
    <s v="North "/>
    <n v="36"/>
    <n v="256"/>
    <s v="WT-02.1, REC., SBX-L, HEAVY, HEAVY, ISA-R"/>
    <s v="Rec."/>
    <s v="SBX-L"/>
    <s v="Infill 2"/>
    <n v="0.875"/>
    <n v="0.875"/>
    <n v="0.9375"/>
    <n v="1.1875"/>
    <n v="149.5"/>
    <n v="2.2000000000000002"/>
    <s v="GL-02Z"/>
    <n v="10"/>
    <s v="TO-1116GLZ02-10-2582"/>
    <n v="34.25"/>
    <m/>
    <m/>
    <n v="104.375"/>
    <n v="24.825303819444443"/>
    <n v="297.90364583333331"/>
    <s v="RELEASED"/>
    <s v="MATCHES"/>
    <x v="41"/>
    <x v="1"/>
  </r>
  <r>
    <x v="2"/>
    <n v="2"/>
    <n v="4"/>
    <n v="55"/>
    <s v="1116L-004-055"/>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55"/>
    <s v="1116L-004-055"/>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56"/>
    <s v="1116L-004-056"/>
    <s v="1116UA21093"/>
    <s v="WT-02.1"/>
    <s v="North "/>
    <n v="36"/>
    <n v="256"/>
    <s v="WT-02.1, REC., SBX-R, HEAVY, HEAVY"/>
    <s v="Rec."/>
    <s v="SBX-R"/>
    <s v="Infill 1"/>
    <n v="0.875"/>
    <n v="0.875"/>
    <n v="1.1875"/>
    <n v="0.9375"/>
    <n v="106.5"/>
    <s v="N/A"/>
    <s v="GL-07T"/>
    <n v="10"/>
    <s v="TO-1116GLT07-10-3505"/>
    <n v="34.25"/>
    <m/>
    <m/>
    <n v="147.375"/>
    <n v="35.052734375"/>
    <n v="420.6328125"/>
    <s v="RELEASED"/>
    <s v="MATCHES"/>
    <x v="40"/>
    <x v="1"/>
  </r>
  <r>
    <x v="3"/>
    <n v="2"/>
    <n v="4"/>
    <n v="56"/>
    <s v="1116L-004-056"/>
    <s v="1116UA21093"/>
    <s v="WT-02.1"/>
    <s v="North "/>
    <n v="36"/>
    <n v="256"/>
    <s v="WT-02.1, REC., SBX-R, HEAVY, HEAVY"/>
    <s v="Rec."/>
    <s v="SBX-R"/>
    <s v="Infill 2"/>
    <n v="0.875"/>
    <n v="0.875"/>
    <n v="0.9375"/>
    <n v="1.1875"/>
    <n v="149.5"/>
    <n v="2.2000000000000002"/>
    <s v="GL-02Z"/>
    <n v="10"/>
    <s v="TO-1116GLZ02-10-2582"/>
    <n v="34.25"/>
    <m/>
    <m/>
    <n v="104.375"/>
    <n v="24.825303819444443"/>
    <n v="297.90364583333331"/>
    <s v="RELEASED"/>
    <s v="MATCHES"/>
    <x v="41"/>
    <x v="1"/>
  </r>
  <r>
    <x v="2"/>
    <n v="2"/>
    <n v="4"/>
    <n v="57"/>
    <s v="1116L-004-057"/>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57"/>
    <s v="1116L-004-057"/>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58"/>
    <s v="1116L-004-058"/>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58"/>
    <s v="1116L-004-058"/>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2"/>
    <n v="2"/>
    <n v="4"/>
    <n v="59"/>
    <s v="1116L-004-059"/>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59"/>
    <s v="1116L-004-059"/>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60"/>
    <s v="1116L-004-060"/>
    <s v="1116UA21092"/>
    <s v="WT-02.1"/>
    <s v="North "/>
    <n v="36"/>
    <n v="256"/>
    <s v="WT-02.1, REC., SBX-R, HEAVY, HEAVY, ISA-R"/>
    <s v="Rec."/>
    <s v="SBX-R"/>
    <s v="Infill 1"/>
    <n v="0.875"/>
    <n v="0.875"/>
    <n v="1.1875"/>
    <n v="0.9375"/>
    <n v="106.5"/>
    <s v="N/A"/>
    <s v="GL-07T"/>
    <n v="10"/>
    <s v="TO-1116GLT07-10-3505"/>
    <n v="34.25"/>
    <m/>
    <m/>
    <n v="147.375"/>
    <n v="35.052734375"/>
    <n v="420.6328125"/>
    <s v="RELEASED"/>
    <s v="MATCHES"/>
    <x v="40"/>
    <x v="1"/>
  </r>
  <r>
    <x v="3"/>
    <n v="2"/>
    <n v="4"/>
    <n v="60"/>
    <s v="1116L-004-060"/>
    <s v="1116UA21092"/>
    <s v="WT-02.1"/>
    <s v="North "/>
    <n v="36"/>
    <n v="256"/>
    <s v="WT-02.1, REC., SBX-R, HEAVY, HEAVY, ISA-R"/>
    <s v="Rec."/>
    <s v="SBX-R"/>
    <s v="Infill 2"/>
    <n v="0.875"/>
    <n v="0.875"/>
    <n v="0.9375"/>
    <n v="1.1875"/>
    <n v="149.5"/>
    <n v="2.2000000000000002"/>
    <s v="GL-02Z"/>
    <n v="10"/>
    <s v="TO-1116GLZ02-10-2582"/>
    <n v="34.25"/>
    <m/>
    <m/>
    <n v="104.375"/>
    <n v="24.825303819444443"/>
    <n v="297.90364583333331"/>
    <s v="RELEASED"/>
    <s v="MATCHES"/>
    <x v="41"/>
    <x v="1"/>
  </r>
  <r>
    <x v="2"/>
    <n v="2"/>
    <n v="4"/>
    <n v="61"/>
    <s v="1116L-004-061"/>
    <s v="1116UA11024"/>
    <s v="WT-01.1"/>
    <s v="North "/>
    <n v="100"/>
    <n v="256"/>
    <s v="WT-01.1, REC., VISION, HEAVY, HEAVY, ISA-2X"/>
    <s v="Rec."/>
    <s v="Vision"/>
    <s v="Infill 1"/>
    <n v="0.875"/>
    <n v="0.875"/>
    <n v="1.1875"/>
    <n v="0.9375"/>
    <n v="106.5"/>
    <s v="N/A"/>
    <s v="GL-01Z"/>
    <n v="10"/>
    <s v="TO-1116GLZ01-10-1015"/>
    <n v="98.25"/>
    <m/>
    <m/>
    <n v="147.375"/>
    <n v="100.552734375"/>
    <n v="1206.6328125"/>
    <s v="RELEASED"/>
    <s v="MATCHES"/>
    <x v="42"/>
    <x v="1"/>
  </r>
  <r>
    <x v="2"/>
    <n v="2"/>
    <n v="4"/>
    <n v="61"/>
    <s v="1116L-004-061"/>
    <s v="1116UA11024"/>
    <s v="WT-01.1"/>
    <s v="North "/>
    <n v="100"/>
    <n v="256"/>
    <s v="WT-01.1, REC., VISION, HEAVY, HEAVY, ISA-2X"/>
    <s v="Rec."/>
    <s v="Vision"/>
    <s v="Infill 2"/>
    <n v="0.875"/>
    <n v="0.875"/>
    <n v="0.9375"/>
    <n v="1.1875"/>
    <n v="149.5"/>
    <n v="2.2000000000000002"/>
    <s v="GL-02Z"/>
    <n v="10"/>
    <s v="TO-1116GLZ02-10-7121"/>
    <n v="98.25"/>
    <m/>
    <m/>
    <n v="104.375"/>
    <n v="71.214192708333329"/>
    <n v="854.5703125"/>
    <s v="RELEASED"/>
    <s v="MATCHES"/>
    <x v="39"/>
    <x v="1"/>
  </r>
  <r>
    <x v="3"/>
    <n v="2"/>
    <n v="4"/>
    <n v="62"/>
    <s v="1116L-004-062"/>
    <s v="1116UA21091"/>
    <s v="WT-02.1"/>
    <s v="North "/>
    <n v="36"/>
    <n v="256"/>
    <s v="WT-02.1, REC., SBX-L, HEAVY, HEAVY"/>
    <s v="Rec."/>
    <s v="SBX-L"/>
    <s v="Infill 1"/>
    <n v="0.875"/>
    <n v="0.875"/>
    <n v="1.1875"/>
    <n v="0.9375"/>
    <n v="106.5"/>
    <s v="N/A"/>
    <s v="GL-07T"/>
    <n v="10"/>
    <s v="TO-1116GLT07-10-3505"/>
    <n v="34.25"/>
    <m/>
    <m/>
    <n v="147.375"/>
    <n v="35.052734375"/>
    <n v="420.6328125"/>
    <s v="RELEASED"/>
    <s v="MATCHES"/>
    <x v="40"/>
    <x v="1"/>
  </r>
  <r>
    <x v="3"/>
    <n v="2"/>
    <n v="4"/>
    <n v="62"/>
    <s v="1116L-004-062"/>
    <s v="1116UA21091"/>
    <s v="WT-02.1"/>
    <s v="North "/>
    <n v="36"/>
    <n v="256"/>
    <s v="WT-02.1, REC., SBX-L, HEAVY, HEAVY"/>
    <s v="Rec."/>
    <s v="SBX-L"/>
    <s v="Infill 2"/>
    <n v="0.875"/>
    <n v="0.875"/>
    <n v="0.9375"/>
    <n v="1.1875"/>
    <n v="149.5"/>
    <n v="2.2000000000000002"/>
    <s v="GL-02Z"/>
    <n v="10"/>
    <s v="TO-1116GLZ02-10-2582"/>
    <n v="34.25"/>
    <m/>
    <m/>
    <n v="104.375"/>
    <n v="24.825303819444443"/>
    <n v="297.90364583333331"/>
    <s v="RELEASED"/>
    <s v="MATCHES"/>
    <x v="41"/>
    <x v="1"/>
  </r>
  <r>
    <x v="2"/>
    <n v="2"/>
    <n v="4"/>
    <n v="63"/>
    <s v="1116L-004-063"/>
    <s v="1116UA11023"/>
    <s v="WT-01.1"/>
    <s v="North "/>
    <n v="100"/>
    <n v="256"/>
    <s v="WT-01.1, REC., VISION, HEAVY, HEAVY, ISA-R"/>
    <s v="Rec."/>
    <s v="Vision"/>
    <s v="Infill 1"/>
    <n v="0.875"/>
    <n v="0.875"/>
    <n v="1.1875"/>
    <n v="0.9375"/>
    <n v="106.5"/>
    <s v="N/A"/>
    <s v="GL-01Z"/>
    <n v="10"/>
    <s v="TO-1116GLZ01-10-1015"/>
    <n v="98.25"/>
    <m/>
    <m/>
    <n v="147.375"/>
    <n v="100.552734375"/>
    <n v="1206.6328125"/>
    <s v="RELEASED"/>
    <s v="MATCHES"/>
    <x v="42"/>
    <x v="1"/>
  </r>
  <r>
    <x v="2"/>
    <n v="2"/>
    <n v="4"/>
    <n v="63"/>
    <s v="1116L-004-063"/>
    <s v="1116UA11023"/>
    <s v="WT-01.1"/>
    <s v="North "/>
    <n v="100"/>
    <n v="256"/>
    <s v="WT-01.1, REC., VISION, HEAVY, HEAVY, ISA-R"/>
    <s v="Rec."/>
    <s v="Vision"/>
    <s v="Infill 2"/>
    <n v="0.875"/>
    <n v="0.875"/>
    <n v="0.9375"/>
    <n v="1.1875"/>
    <n v="149.5"/>
    <n v="2.2000000000000002"/>
    <s v="GL-02Z"/>
    <n v="10"/>
    <s v="TO-1116GLZ02-10-7121"/>
    <n v="98.25"/>
    <m/>
    <m/>
    <n v="104.375"/>
    <n v="71.214192708333329"/>
    <n v="854.5703125"/>
    <s v="RELEASED"/>
    <s v="MATCHES"/>
    <x v="39"/>
    <x v="1"/>
  </r>
  <r>
    <x v="3"/>
    <n v="2"/>
    <n v="4"/>
    <n v="64"/>
    <s v="1116L-004-064"/>
    <s v="1116UA21092"/>
    <s v="WT-02.1"/>
    <s v="North "/>
    <n v="36"/>
    <n v="256"/>
    <s v="WT-02.1, REC., SBX-R, HEAVY, HEAVY, ISA-R"/>
    <s v="Rec."/>
    <s v="SBX-R"/>
    <s v="Infill 1"/>
    <n v="0.875"/>
    <n v="0.875"/>
    <n v="1.1875"/>
    <n v="0.9375"/>
    <n v="106.5"/>
    <s v="N/A"/>
    <s v="GL-07T"/>
    <n v="10"/>
    <s v="TO-1116GLT07-10-3505"/>
    <n v="34.25"/>
    <m/>
    <m/>
    <n v="147.375"/>
    <n v="35.052734375"/>
    <n v="420.6328125"/>
    <s v="RELEASED"/>
    <s v="MATCHES"/>
    <x v="40"/>
    <x v="1"/>
  </r>
  <r>
    <x v="3"/>
    <n v="2"/>
    <n v="4"/>
    <n v="64"/>
    <s v="1116L-004-064"/>
    <s v="1116UA21092"/>
    <s v="WT-02.1"/>
    <s v="North "/>
    <n v="36"/>
    <n v="256"/>
    <s v="WT-02.1, REC., SBX-R, HEAVY, HEAVY, ISA-R"/>
    <s v="Rec."/>
    <s v="SBX-R"/>
    <s v="Infill 2"/>
    <n v="0.875"/>
    <n v="0.875"/>
    <n v="0.9375"/>
    <n v="1.1875"/>
    <n v="149.5"/>
    <n v="2.2000000000000002"/>
    <s v="GL-02Z"/>
    <n v="10"/>
    <s v="TO-1116GLZ02-10-2582"/>
    <n v="34.25"/>
    <m/>
    <m/>
    <n v="104.375"/>
    <n v="24.825303819444443"/>
    <n v="297.90364583333331"/>
    <s v="RELEASED"/>
    <s v="MATCHES"/>
    <x v="41"/>
    <x v="1"/>
  </r>
  <r>
    <x v="2"/>
    <n v="2"/>
    <n v="4"/>
    <n v="65"/>
    <s v="1116L-004-065"/>
    <s v="1116UA12025"/>
    <s v="WT-01.2"/>
    <s v="North "/>
    <n v="100"/>
    <n v="256"/>
    <s v="WT-01.2, REC., SBX, HEAVY, HEAVY"/>
    <s v="Rec."/>
    <s v="SBX"/>
    <s v="Infill 1"/>
    <n v="0.875"/>
    <n v="0.875"/>
    <n v="1.1875"/>
    <n v="0.9375"/>
    <n v="106.5"/>
    <s v="N/A"/>
    <s v="GL-01T"/>
    <n v="10"/>
    <s v="TO-1116GLT01-10-1015"/>
    <n v="98.25"/>
    <m/>
    <m/>
    <n v="147.375"/>
    <n v="100.552734375"/>
    <n v="1206.6328125"/>
    <s v="RELEASED"/>
    <s v="MATCHES"/>
    <x v="38"/>
    <x v="1"/>
  </r>
  <r>
    <x v="2"/>
    <n v="2"/>
    <n v="4"/>
    <n v="65"/>
    <s v="1116L-004-065"/>
    <s v="1116UA12025"/>
    <s v="WT-01.2"/>
    <s v="North "/>
    <n v="100"/>
    <n v="256"/>
    <s v="WT-01.2, REC., SBX, HEAVY, HEAVY"/>
    <s v="Rec."/>
    <s v="SBX"/>
    <s v="Infill 2"/>
    <n v="0.875"/>
    <n v="0.875"/>
    <n v="0.9375"/>
    <n v="1.1875"/>
    <n v="149.5"/>
    <n v="2.2000000000000002"/>
    <s v="GL-02Z"/>
    <n v="10"/>
    <s v="TO-1116GLZ02-10-7121"/>
    <n v="98.25"/>
    <m/>
    <m/>
    <n v="104.375"/>
    <n v="71.214192708333329"/>
    <n v="854.5703125"/>
    <s v="RELEASED"/>
    <s v="MATCHES"/>
    <x v="39"/>
    <x v="1"/>
  </r>
  <r>
    <x v="3"/>
    <n v="2"/>
    <n v="4"/>
    <n v="66"/>
    <s v="1116L-004-066"/>
    <s v="1116UA21094"/>
    <s v="WT-02.1"/>
    <s v="North "/>
    <n v="36"/>
    <n v="256"/>
    <s v="WT-02.1, REC., SBX-L, HEAVY, HEAVY, ISA-R"/>
    <s v="Rec."/>
    <s v="SBX-L"/>
    <s v="Infill 1"/>
    <n v="0.875"/>
    <n v="0.875"/>
    <n v="1.1875"/>
    <n v="0.9375"/>
    <n v="106.5"/>
    <s v="N/A"/>
    <s v="GL-07T"/>
    <n v="10"/>
    <s v="TO-1116GLT07-10-3505"/>
    <n v="34.25"/>
    <m/>
    <m/>
    <n v="147.375"/>
    <n v="35.052734375"/>
    <n v="420.6328125"/>
    <s v="RELEASED"/>
    <s v="MATCHES"/>
    <x v="40"/>
    <x v="1"/>
  </r>
  <r>
    <x v="3"/>
    <n v="2"/>
    <n v="4"/>
    <n v="66"/>
    <s v="1116L-004-066"/>
    <s v="1116UA21094"/>
    <s v="WT-02.1"/>
    <s v="North "/>
    <n v="36"/>
    <n v="256"/>
    <s v="WT-02.1, REC., SBX-L, HEAVY, HEAVY, ISA-R"/>
    <s v="Rec."/>
    <s v="SBX-L"/>
    <s v="Infill 2"/>
    <n v="0.875"/>
    <n v="0.875"/>
    <n v="0.9375"/>
    <n v="1.1875"/>
    <n v="149.5"/>
    <n v="2.2000000000000002"/>
    <s v="GL-02Z"/>
    <n v="10"/>
    <s v="TO-1116GLZ02-10-2582"/>
    <n v="34.25"/>
    <m/>
    <m/>
    <n v="104.375"/>
    <n v="24.825303819444443"/>
    <n v="297.90364583333331"/>
    <s v="RELEASED"/>
    <s v="MATCHES"/>
    <x v="41"/>
    <x v="1"/>
  </r>
  <r>
    <x v="2"/>
    <n v="2"/>
    <n v="4"/>
    <n v="67"/>
    <s v="1116L-004-067"/>
    <s v="1116UA11025"/>
    <s v="WT-01.1"/>
    <s v="North "/>
    <n v="100"/>
    <n v="256"/>
    <s v="WT-01.1, REC., VISION, HEAVY, HEAVY, ISA-L"/>
    <s v="Rec."/>
    <s v="Vision"/>
    <s v="Infill 1"/>
    <n v="0.875"/>
    <n v="0.875"/>
    <n v="1.1875"/>
    <n v="0.9375"/>
    <n v="106.5"/>
    <s v="N/A"/>
    <s v="GL-01Z"/>
    <n v="10"/>
    <s v="TO-1116GLZ01-10-1015"/>
    <n v="98.25"/>
    <m/>
    <m/>
    <n v="147.375"/>
    <n v="100.552734375"/>
    <n v="1206.6328125"/>
    <s v="RELEASED"/>
    <s v="MATCHES"/>
    <x v="42"/>
    <x v="1"/>
  </r>
  <r>
    <x v="2"/>
    <n v="2"/>
    <n v="4"/>
    <n v="67"/>
    <s v="1116L-004-067"/>
    <s v="1116UA11025"/>
    <s v="WT-01.1"/>
    <s v="North "/>
    <n v="100"/>
    <n v="256"/>
    <s v="WT-01.1, REC., VISION, HEAVY, HEAVY, ISA-L"/>
    <s v="Rec."/>
    <s v="Vision"/>
    <s v="Infill 2"/>
    <n v="0.875"/>
    <n v="0.875"/>
    <n v="0.9375"/>
    <n v="1.1875"/>
    <n v="149.5"/>
    <n v="2.2000000000000002"/>
    <s v="GL-02Z"/>
    <n v="10"/>
    <s v="TO-1116GLZ02-10-7121"/>
    <n v="98.25"/>
    <m/>
    <m/>
    <n v="104.375"/>
    <n v="71.214192708333329"/>
    <n v="854.5703125"/>
    <s v="RELEASED"/>
    <s v="MATCHES"/>
    <x v="39"/>
    <x v="1"/>
  </r>
  <r>
    <x v="3"/>
    <n v="2"/>
    <n v="4"/>
    <n v="68"/>
    <s v="1116L-004-068"/>
    <s v="1116UA21095"/>
    <s v="WT-02.1"/>
    <s v="North "/>
    <n v="36"/>
    <n v="237.5"/>
    <s v="WT-02.1, REC., SBX-R, HEAVY, HEAVY, BIRD SAFE FRIT, CONNECTION"/>
    <s v="Rec."/>
    <s v="SBX-R"/>
    <s v="Infill 1"/>
    <n v="0.875"/>
    <n v="0.875"/>
    <n v="0.9375"/>
    <n v="1.1875"/>
    <n v="88"/>
    <s v="N/A"/>
    <s v="GL-07T"/>
    <n v="10"/>
    <s v="TO-1116GLT07-10-3505"/>
    <n v="34.25"/>
    <m/>
    <m/>
    <n v="147.375"/>
    <n v="35.052734375"/>
    <n v="420.6328125"/>
    <s v="RELEASED"/>
    <s v="MATCHES"/>
    <x v="40"/>
    <x v="1"/>
  </r>
  <r>
    <x v="3"/>
    <n v="2"/>
    <n v="4"/>
    <n v="68"/>
    <s v="1116L-004-068"/>
    <s v="1116UA21095"/>
    <s v="WT-02.1"/>
    <s v="North "/>
    <n v="36"/>
    <n v="237.5"/>
    <s v="WT-02.1, REC., SBX-R, HEAVY, HEAVY, BIRD SAFE FRIT, CONNECTION"/>
    <s v="Rec."/>
    <s v="SBX-R"/>
    <s v="Infill 2 - Lower"/>
    <n v="0.875"/>
    <n v="0.875"/>
    <n v="1.1875"/>
    <n v="0.9375"/>
    <n v="149.50049999999999"/>
    <n v="3.2"/>
    <s v="GL-02A"/>
    <n v="10"/>
    <s v="TO-1116GLA02-10-2042"/>
    <n v="34.25"/>
    <m/>
    <m/>
    <n v="85.874500000000012"/>
    <n v="20.425011284722228"/>
    <n v="245.10013541666672"/>
    <s v="RELEASED"/>
    <s v="MATCHES"/>
    <x v="17"/>
    <x v="1"/>
  </r>
  <r>
    <x v="4"/>
    <n v="2"/>
    <n v="4"/>
    <n v="69"/>
    <s v="1116L-004-069"/>
    <s v="1116UA51003"/>
    <s v="WT-05.1"/>
    <s v="North "/>
    <n v="90"/>
    <n v="237.5"/>
    <s v="WT-05.1, REC., VISION, TRANSITION COPING, HEAVY, HEAVY, BIRD SAFE FRIT, CONNECTION"/>
    <s v="Rec."/>
    <s v="Vision"/>
    <s v="Infill 1"/>
    <n v="0.875"/>
    <n v="0.875"/>
    <n v="0.9375"/>
    <n v="3.6875"/>
    <n v="88"/>
    <s v="N/A"/>
    <s v="GL-01Z"/>
    <n v="10"/>
    <s v="TO-1116GLZ01-10-8978"/>
    <n v="88.25"/>
    <m/>
    <m/>
    <n v="144.875"/>
    <n v="88.786241319444443"/>
    <n v="1065.4348958333333"/>
    <s v="RELEASED"/>
    <s v="MATCHES"/>
    <x v="43"/>
    <x v="1"/>
  </r>
  <r>
    <x v="4"/>
    <n v="2"/>
    <n v="4"/>
    <n v="69"/>
    <s v="1116L-004-069"/>
    <s v="1116UA51003"/>
    <s v="WT-05.1"/>
    <s v="North "/>
    <n v="90"/>
    <n v="237.5"/>
    <s v="WT-05.1, REC., VISION, TRANSITION COPING, HEAVY, HEAVY, BIRD SAFE FRIT, CONNECTION"/>
    <s v="Rec."/>
    <s v="Vision"/>
    <s v="Infill 2 - Lower"/>
    <n v="0.875"/>
    <n v="0.875"/>
    <n v="1.1875"/>
    <n v="0.9375"/>
    <n v="149.5"/>
    <n v="3.2"/>
    <s v="GL-02A"/>
    <n v="10"/>
    <s v="TO-1116GLA02-10-5362"/>
    <n v="88.25"/>
    <m/>
    <m/>
    <n v="85.875"/>
    <n v="52.628255208333336"/>
    <n v="631.5390625"/>
    <s v="RELEASED"/>
    <s v="MATCHES"/>
    <x v="44"/>
    <x v="1"/>
  </r>
  <r>
    <x v="4"/>
    <n v="2"/>
    <n v="4"/>
    <n v="70"/>
    <s v="1116L-004-070"/>
    <s v="1116UA15001"/>
    <s v="WT-01.5"/>
    <s v="North "/>
    <n v="90"/>
    <n v="237.5"/>
    <s v="WT-01.5, REC., VISION, TRANSITION COPING, BIRD SAFE FRIT, CONNECTION"/>
    <s v="Rec."/>
    <s v="Vision"/>
    <s v="Infill 1"/>
    <n v="0.875"/>
    <n v="0.875"/>
    <n v="0.9375"/>
    <n v="3.6875"/>
    <n v="88"/>
    <s v="N/A"/>
    <s v="GL-01Z"/>
    <n v="10"/>
    <s v="TO-1116GLZ01-10-8978"/>
    <n v="88.25"/>
    <m/>
    <m/>
    <n v="144.875"/>
    <n v="88.786241319444443"/>
    <n v="1065.4348958333333"/>
    <s v="RELEASED"/>
    <s v="MATCHES"/>
    <x v="43"/>
    <x v="1"/>
  </r>
  <r>
    <x v="4"/>
    <n v="2"/>
    <n v="4"/>
    <n v="70"/>
    <s v="1116L-004-070"/>
    <s v="1116UA15001"/>
    <s v="WT-01.5"/>
    <s v="North "/>
    <n v="90"/>
    <n v="237.5"/>
    <s v="WT-01.5, REC., VISION, TRANSITION COPING, BIRD SAFE FRIT, CONNECTION"/>
    <s v="Rec."/>
    <s v="Vision"/>
    <s v="Infill 2 - Lower"/>
    <n v="0.875"/>
    <n v="0.875"/>
    <n v="0.9375"/>
    <n v="0.9375"/>
    <n v="149.5"/>
    <n v="3.2"/>
    <s v="GL-02A"/>
    <n v="10"/>
    <s v="TO-1116GLA02-10-5378"/>
    <n v="88.25"/>
    <m/>
    <m/>
    <n v="86.125"/>
    <n v="52.781467013888886"/>
    <n v="633.37760416666663"/>
    <s v="RELEASED"/>
    <s v="MATCHES"/>
    <x v="45"/>
    <x v="1"/>
  </r>
  <r>
    <x v="3"/>
    <n v="2"/>
    <n v="4"/>
    <n v="71"/>
    <s v="1116L-004-071"/>
    <s v="1116UA18002"/>
    <s v="WT-01.8"/>
    <s v="North "/>
    <n v="45"/>
    <n v="237.5"/>
    <s v="WT-01.8, REC., METAL, COPING, CONNECTION"/>
    <s v="Rec."/>
    <s v="Metal"/>
    <s v="Infill 1"/>
    <m/>
    <m/>
    <m/>
    <m/>
    <m/>
    <s v="N/A"/>
    <m/>
    <n v="10"/>
    <m/>
    <m/>
    <m/>
    <m/>
    <m/>
    <n v="0"/>
    <n v="0"/>
    <s v="NOT RELEASED"/>
    <s v="NOT CHECKED"/>
    <x v="0"/>
    <x v="0"/>
  </r>
  <r>
    <x v="3"/>
    <n v="2"/>
    <n v="4"/>
    <n v="72"/>
    <s v="1116L-004-072"/>
    <s v="1116UA15002"/>
    <s v="WT-01.5"/>
    <s v="North "/>
    <n v="45"/>
    <n v="237.5"/>
    <s v="WT-01.5, REC., VISION, COPING, BIRD FRIT, CONNECTION"/>
    <s v="Rec."/>
    <s v="Vision"/>
    <s v="Infill 1"/>
    <n v="0.875"/>
    <n v="0.875"/>
    <n v="0.9375"/>
    <n v="3.6875"/>
    <n v="88"/>
    <s v="N/A"/>
    <s v="GL-01Z"/>
    <n v="10"/>
    <s v="TO-1116GLZ01-10-4451"/>
    <n v="43.25"/>
    <m/>
    <m/>
    <n v="144.875"/>
    <n v="43.512803819444443"/>
    <n v="522.15364583333326"/>
    <s v="RELEASED"/>
    <s v="MATCHES"/>
    <x v="46"/>
    <x v="1"/>
  </r>
  <r>
    <x v="3"/>
    <n v="2"/>
    <n v="4"/>
    <n v="72"/>
    <s v="1116L-004-072"/>
    <s v="1116UA15002"/>
    <s v="WT-01.5"/>
    <s v="North "/>
    <n v="45"/>
    <n v="237.5"/>
    <s v="WT-01.5, REC., VISION, COPING, BIRD FRIT, CONNECTION"/>
    <s v="Rec."/>
    <s v="Vision"/>
    <s v="Infill 2 - Lower"/>
    <n v="0.875"/>
    <n v="0.875"/>
    <n v="0.9375"/>
    <n v="0.9375"/>
    <n v="149.5"/>
    <n v="3.2"/>
    <s v="GL-02A"/>
    <n v="10"/>
    <s v="TO-1116GLA02-10-2686"/>
    <n v="43.25"/>
    <m/>
    <m/>
    <n v="86.125"/>
    <n v="25.867404513888889"/>
    <n v="310.40885416666669"/>
    <s v="RELEASED"/>
    <s v="MATCHES"/>
    <x v="47"/>
    <x v="1"/>
  </r>
  <r>
    <x v="3"/>
    <n v="2"/>
    <n v="4"/>
    <n v="73"/>
    <s v="1116L-004-073"/>
    <s v="1116UA18002"/>
    <s v="WT-01.8"/>
    <s v="North "/>
    <n v="45"/>
    <n v="237.5"/>
    <s v="WT-01.8, REC., METAL, COPING, CONNECTION"/>
    <s v="Rec."/>
    <s v="Metal"/>
    <s v="Infill 1"/>
    <m/>
    <m/>
    <m/>
    <m/>
    <m/>
    <s v="N/A"/>
    <m/>
    <n v="10"/>
    <m/>
    <m/>
    <m/>
    <m/>
    <m/>
    <n v="0"/>
    <n v="0"/>
    <s v="NOT RELEASED"/>
    <s v="NOT CHECKED"/>
    <x v="0"/>
    <x v="0"/>
  </r>
  <r>
    <x v="3"/>
    <n v="2"/>
    <n v="4"/>
    <n v="74"/>
    <s v="1116L-004-074"/>
    <s v="1116UA15002"/>
    <s v="WT-01.5"/>
    <s v="North "/>
    <n v="45"/>
    <n v="237.5"/>
    <s v="WT-01.5, REC., VISION, COPING, BIRD FRIT, CONNECTION"/>
    <s v="Rec."/>
    <s v="Vision"/>
    <s v="Infill 1"/>
    <n v="0.875"/>
    <n v="0.875"/>
    <n v="0.9375"/>
    <n v="3.6875"/>
    <n v="88"/>
    <s v="N/A"/>
    <s v="GL-01Z"/>
    <n v="10"/>
    <s v="TO-1116GLZ01-10-4451"/>
    <n v="43.25"/>
    <m/>
    <m/>
    <n v="144.875"/>
    <n v="43.512803819444443"/>
    <n v="522.15364583333326"/>
    <s v="RELEASED"/>
    <s v="MATCHES"/>
    <x v="46"/>
    <x v="1"/>
  </r>
  <r>
    <x v="3"/>
    <n v="2"/>
    <n v="4"/>
    <n v="74"/>
    <s v="1116L-004-074"/>
    <s v="1116UA15002"/>
    <s v="WT-01.5"/>
    <s v="North "/>
    <n v="45"/>
    <n v="237.5"/>
    <s v="WT-01.5, REC., VISION, COPING, BIRD FRIT, CONNECTION"/>
    <s v="Rec."/>
    <s v="Vision"/>
    <s v="Infill 2 - Lower"/>
    <n v="0.875"/>
    <n v="0.875"/>
    <n v="0.9375"/>
    <n v="0.9375"/>
    <n v="149.5"/>
    <n v="3.2"/>
    <s v="GL-02A"/>
    <n v="10"/>
    <s v="TO-1116GLA02-10-2686"/>
    <n v="43.25"/>
    <m/>
    <m/>
    <n v="86.125"/>
    <n v="25.867404513888889"/>
    <n v="310.40885416666669"/>
    <s v="RELEASED"/>
    <s v="MATCHES"/>
    <x v="47"/>
    <x v="1"/>
  </r>
  <r>
    <x v="4"/>
    <n v="2"/>
    <n v="4"/>
    <n v="75"/>
    <s v="1116L-004-075"/>
    <s v="1116UA18003"/>
    <s v="WT-01.8"/>
    <s v="North "/>
    <n v="90"/>
    <n v="237.5"/>
    <s v="WT-01.8, REC., METAL, COPING, CONNECTION"/>
    <s v="Rec."/>
    <s v="Metal"/>
    <s v="Infill 1"/>
    <m/>
    <m/>
    <m/>
    <m/>
    <m/>
    <s v="N/A"/>
    <m/>
    <n v="10"/>
    <m/>
    <m/>
    <m/>
    <m/>
    <m/>
    <n v="0"/>
    <n v="0"/>
    <s v="NOT RELEASED"/>
    <s v="NOT CHECKED"/>
    <x v="0"/>
    <x v="0"/>
  </r>
  <r>
    <x v="4"/>
    <n v="2"/>
    <n v="4"/>
    <n v="76"/>
    <s v="1116L-004-076"/>
    <s v="1116UA18005"/>
    <s v="WT-01.8"/>
    <s v="North "/>
    <n v="90"/>
    <n v="237.5"/>
    <s v="WT-01.8, REC., METAL, COPING, CONNECTION"/>
    <s v="Rec."/>
    <s v="Metal"/>
    <s v="Infill 1"/>
    <m/>
    <m/>
    <m/>
    <m/>
    <m/>
    <s v="N/A"/>
    <m/>
    <n v="10"/>
    <m/>
    <m/>
    <m/>
    <m/>
    <m/>
    <n v="0"/>
    <n v="0"/>
    <s v="NOT RELEASED"/>
    <s v="NOT CHECKED"/>
    <x v="0"/>
    <x v="0"/>
  </r>
  <r>
    <x v="4"/>
    <n v="2"/>
    <n v="4"/>
    <n v="78"/>
    <s v="1116L-004-078"/>
    <s v="1116UA18004"/>
    <s v="WT-01.8"/>
    <s v="North "/>
    <n v="82.5"/>
    <n v="237.5"/>
    <s v="WT-01.8, REC., METAL, COPING, END, HEAVY, CONNECTION"/>
    <s v="Rec."/>
    <s v="Metal"/>
    <s v="Infill 1"/>
    <m/>
    <m/>
    <m/>
    <m/>
    <m/>
    <s v="N/A"/>
    <m/>
    <n v="10"/>
    <m/>
    <m/>
    <m/>
    <m/>
    <m/>
    <n v="0"/>
    <n v="0"/>
    <s v="NOT RELEASED"/>
    <s v="NOT CHECKED"/>
    <x v="0"/>
    <x v="0"/>
  </r>
  <r>
    <x v="3"/>
    <n v="2"/>
    <n v="5"/>
    <n v="1"/>
    <s v="1116L-005-001"/>
    <s v="1116UA24001"/>
    <s v="WT-02.4"/>
    <s v="North "/>
    <n v="36"/>
    <n v="106.5"/>
    <s v="WT-02.4, REC., SPANDREL, HEAVY, BIRD FRIT"/>
    <s v="Rec."/>
    <s v="SPANDREL"/>
    <s v="Infill 2"/>
    <n v="0.875"/>
    <n v="0.875"/>
    <n v="1.1875"/>
    <n v="1.1875"/>
    <n v="0"/>
    <n v="2.2000000000000002"/>
    <s v="GL-02Z"/>
    <n v="10"/>
    <s v="TO-1116GLZ02-10-2576"/>
    <n v="34.25"/>
    <m/>
    <m/>
    <n v="104.125"/>
    <n v="24.765842013888889"/>
    <n v="297.19010416666669"/>
    <s v="RELEASED"/>
    <s v="MATCHES"/>
    <x v="48"/>
    <x v="1"/>
  </r>
  <r>
    <x v="4"/>
    <n v="2"/>
    <n v="5"/>
    <n v="2"/>
    <s v="1116L-005-002"/>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3"/>
    <s v="1116L-005-003"/>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
    <s v="1116L-005-004"/>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5"/>
    <s v="1116L-005-005"/>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6"/>
    <s v="1116L-005-006"/>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7"/>
    <s v="1116L-005-007"/>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8"/>
    <s v="1116L-005-008"/>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9"/>
    <s v="1116L-005-009"/>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10"/>
    <s v="1116L-005-010"/>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11"/>
    <s v="1116L-005-011"/>
    <s v="1116UA24002"/>
    <s v="WT-02.4"/>
    <s v="North "/>
    <n v="36"/>
    <n v="106.5"/>
    <s v="WT-02.4, REC., SPANDREL, BIRD FRIT"/>
    <s v="Rec."/>
    <s v="SPANDREL"/>
    <s v="Infill 2"/>
    <n v="0.875"/>
    <n v="0.875"/>
    <n v="1.1875"/>
    <n v="1.1875"/>
    <n v="0"/>
    <n v="3.1"/>
    <s v="GL-02A"/>
    <n v="10"/>
    <s v="TO-1116GLA02-10-2576"/>
    <n v="34.25"/>
    <m/>
    <m/>
    <n v="104.125"/>
    <n v="24.765842013888889"/>
    <n v="297.19010416666669"/>
    <s v="RELEASED"/>
    <s v="MATCHES"/>
    <x v="50"/>
    <x v="1"/>
  </r>
  <r>
    <x v="4"/>
    <n v="2"/>
    <n v="5"/>
    <n v="12"/>
    <s v="1116L-005-012"/>
    <s v="1116UA19001"/>
    <s v="WT-01.9"/>
    <s v="North "/>
    <n v="100"/>
    <n v="106.5"/>
    <s v="WT-01.9, REC., SPANDREL, BIRD FRIT"/>
    <s v="Rec."/>
    <s v="SPANDREL"/>
    <s v="Infill 2"/>
    <n v="0.875"/>
    <n v="0.875"/>
    <n v="1.1875"/>
    <n v="1.1875"/>
    <n v="0"/>
    <n v="3.1"/>
    <s v="GL-02A"/>
    <n v="10"/>
    <s v="TO-1116GLA02-10-7104"/>
    <n v="98.25"/>
    <m/>
    <m/>
    <n v="104.125"/>
    <n v="71.043619791666671"/>
    <n v="852.5234375"/>
    <s v="RELEASED"/>
    <s v="MATCHES"/>
    <x v="49"/>
    <x v="1"/>
  </r>
  <r>
    <x v="3"/>
    <n v="2"/>
    <n v="5"/>
    <n v="13"/>
    <s v="1116L-005-013"/>
    <s v="1116UA24003"/>
    <s v="WT-02.4"/>
    <s v="North "/>
    <n v="36.125"/>
    <n v="106.5"/>
    <s v="WT-02.4, REC., SPANDREL, HEAVY, BIRD FRIT"/>
    <s v="Rec."/>
    <s v="SPANDREL"/>
    <s v="Infill 2"/>
    <n v="1"/>
    <n v="0.875"/>
    <n v="1.1875"/>
    <n v="1.1875"/>
    <n v="0"/>
    <n v="3.1"/>
    <s v="GL-02A"/>
    <n v="10"/>
    <s v="TO-1116GLA02-10-2576"/>
    <n v="34.25"/>
    <m/>
    <m/>
    <n v="104.125"/>
    <n v="24.765842013888889"/>
    <n v="297.19010416666669"/>
    <s v="RELEASED"/>
    <s v="MATCHES"/>
    <x v="50"/>
    <x v="1"/>
  </r>
  <r>
    <x v="1"/>
    <n v="2"/>
    <n v="5"/>
    <n v="14"/>
    <s v="1116L-005-014"/>
    <s v="1116UA34021"/>
    <s v="WT-03.4"/>
    <s v="Northeast"/>
    <n v="90.544600000000003"/>
    <n v="106.5"/>
    <s v="WT-03.4, CURVED, SBX, HEAVY, BIRD FRIT, TOP LIGHTING"/>
    <s v="Curved"/>
    <s v="SBX"/>
    <s v="Infill 2"/>
    <n v="0.92379999999999995"/>
    <n v="0.92379999999999995"/>
    <n v="1.1875"/>
    <n v="1.1875"/>
    <n v="0"/>
    <n v="3.1"/>
    <s v="GL-05A"/>
    <n v="30"/>
    <s v="TO-1116GLA05-30-6413"/>
    <m/>
    <n v="88.697000000000003"/>
    <n v="192.5"/>
    <n v="104.125"/>
    <n v="64.135938368055548"/>
    <n v="769.63126041666658"/>
    <s v="RELEASED"/>
    <s v="MATCHES"/>
    <x v="51"/>
    <x v="0"/>
  </r>
  <r>
    <x v="1"/>
    <n v="2"/>
    <n v="5"/>
    <n v="15"/>
    <s v="1116L-005-015"/>
    <s v="1116UA34022"/>
    <s v="WT-03.4"/>
    <s v="Northeast"/>
    <n v="90.508499999999998"/>
    <n v="106.5"/>
    <s v="WT-03.4, CURVED, SBX, BIRD FRIT, TOP LIGHTING"/>
    <s v="Curved"/>
    <s v="SBX"/>
    <s v="Infill 2"/>
    <n v="0.90575000000000006"/>
    <n v="0.90575000000000006"/>
    <n v="1.1875"/>
    <n v="1.1875"/>
    <n v="0"/>
    <n v="3.1"/>
    <s v="GL-05A"/>
    <n v="30"/>
    <s v="TO-1116GLA05-30-6413"/>
    <m/>
    <n v="88.697000000000003"/>
    <n v="192.5"/>
    <n v="104.125"/>
    <n v="64.135938368055548"/>
    <n v="769.63126041666658"/>
    <s v="RELEASED"/>
    <s v="MATCHES"/>
    <x v="51"/>
    <x v="0"/>
  </r>
  <r>
    <x v="1"/>
    <n v="2"/>
    <n v="5"/>
    <n v="16"/>
    <s v="1116L-005-016"/>
    <s v="1116UA34022"/>
    <s v="WT-03.4"/>
    <s v="Northeast"/>
    <n v="90.522000000000006"/>
    <n v="106.5"/>
    <s v="WT-03.4, CURVED, SBX, BIRD FRIT, TOP LIGHTING"/>
    <s v="Curved"/>
    <s v="SBX"/>
    <s v="Infill 2"/>
    <n v="0.91249999999999998"/>
    <n v="0.91249999999999998"/>
    <n v="1.1875"/>
    <n v="1.1875"/>
    <n v="0"/>
    <n v="3.1"/>
    <s v="GL-05A"/>
    <n v="30"/>
    <s v="TO-1116GLA05-30-6413"/>
    <m/>
    <n v="88.697000000000003"/>
    <n v="192.5"/>
    <n v="104.125"/>
    <n v="64.135938368055548"/>
    <n v="769.63126041666658"/>
    <s v="RELEASED"/>
    <s v="MATCHES"/>
    <x v="51"/>
    <x v="0"/>
  </r>
  <r>
    <x v="3"/>
    <n v="2"/>
    <n v="5"/>
    <n v="17"/>
    <s v="1116L-005-01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18"/>
    <s v="1116L-005-018"/>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19"/>
    <s v="1116L-005-019"/>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0"/>
    <s v="1116L-005-020"/>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1"/>
    <s v="1116L-005-021"/>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2"/>
    <s v="1116L-005-022"/>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3"/>
    <s v="1116L-005-023"/>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4"/>
    <s v="1116L-005-024"/>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5"/>
    <s v="1116L-005-025"/>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6"/>
    <s v="1116L-005-026"/>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7"/>
    <s v="1116L-005-02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28"/>
    <s v="1116L-005-028"/>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29"/>
    <s v="1116L-005-029"/>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0"/>
    <s v="1116L-005-030"/>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1"/>
    <s v="1116L-005-031"/>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2"/>
    <s v="1116L-005-032"/>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3"/>
    <s v="1116L-005-033"/>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4"/>
    <s v="1116L-005-034"/>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5"/>
    <s v="1116L-005-035"/>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6"/>
    <s v="1116L-005-036"/>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37"/>
    <s v="1116L-005-03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38"/>
    <s v="1116L-005-038"/>
    <s v="1116UA19002"/>
    <s v="WT-01.9"/>
    <s v="East"/>
    <n v="100"/>
    <n v="106.5"/>
    <s v="WT-01.9, REC., SPANDREL, BRIDGE CONNECTION, BIRD FRIT"/>
    <s v="Rec."/>
    <s v="SPANDREL"/>
    <s v="Infill 2"/>
    <n v="0.875"/>
    <n v="0.875"/>
    <n v="1.1875"/>
    <n v="1.1875"/>
    <n v="0"/>
    <n v="3.1"/>
    <s v="GL-02A"/>
    <n v="10"/>
    <s v="TO-1116GLA02-10-7104"/>
    <n v="98.25"/>
    <m/>
    <m/>
    <n v="104.125"/>
    <n v="71.043619791666671"/>
    <n v="852.5234375"/>
    <s v="RELEASED"/>
    <s v="MATCHES"/>
    <x v="49"/>
    <x v="1"/>
  </r>
  <r>
    <x v="3"/>
    <n v="2"/>
    <n v="5"/>
    <n v="39"/>
    <s v="1116L-005-039"/>
    <s v="1116UA23004"/>
    <s v="WT-02.3"/>
    <s v="East"/>
    <n v="36"/>
    <n v="106.5"/>
    <s v="WT-02.3, REC., SPANDREL, BRIDGE CONNECTION, BIRD FRIT"/>
    <s v="Rec."/>
    <s v="SPANDREL"/>
    <s v="Infill 2"/>
    <n v="0.875"/>
    <n v="0.875"/>
    <n v="0.9375"/>
    <n v="1.1875"/>
    <n v="62"/>
    <n v="1"/>
    <s v="GL-19Z"/>
    <n v="10"/>
    <s v="TO-1116GLZ19-10-1007"/>
    <n v="34.25"/>
    <m/>
    <m/>
    <n v="42.375"/>
    <n v="10.078776041666666"/>
    <n v="120.9453125"/>
    <s v="RELEASED"/>
    <s v="MATCHES"/>
    <x v="52"/>
    <x v="1"/>
  </r>
  <r>
    <x v="4"/>
    <n v="2"/>
    <n v="5"/>
    <n v="40"/>
    <s v="1116L-005-040"/>
    <s v="1116UA17006"/>
    <s v="WT-01.7"/>
    <s v="East"/>
    <n v="100"/>
    <n v="52.374499999999998"/>
    <s v="WT-01.7, REC., SPANDREL, BIRD FRIT"/>
    <s v="Rec."/>
    <s v="SPANDREL"/>
    <s v="Infill 2"/>
    <n v="0.875"/>
    <n v="0.875"/>
    <n v="0.9375"/>
    <n v="1.1875"/>
    <n v="7.8745000000000003"/>
    <n v="1"/>
    <s v="GL-19Z"/>
    <n v="10"/>
    <s v="TO-1116GLZ19-10-2991"/>
    <n v="98.25"/>
    <m/>
    <m/>
    <n v="42.375"/>
    <n v="28.912109375"/>
    <n v="346.9453125"/>
    <s v="RELEASED"/>
    <s v="MATCHES"/>
    <x v="53"/>
    <x v="1"/>
  </r>
  <r>
    <x v="3"/>
    <n v="2"/>
    <n v="5"/>
    <n v="41"/>
    <s v="1116L-005-041"/>
    <s v="1116UA23005"/>
    <s v="WT-02.3"/>
    <s v="East"/>
    <n v="36"/>
    <n v="106.5"/>
    <s v="WT-02.3, REC., SPANDREL, BRIDGE CONNECTION, BIRD FRIT"/>
    <s v="Rec."/>
    <s v="SPANDREL"/>
    <s v="Infill 2"/>
    <n v="0.875"/>
    <n v="0.875"/>
    <n v="0.9375"/>
    <n v="1.1875"/>
    <n v="62"/>
    <n v="1"/>
    <s v="GL-19Z"/>
    <n v="10"/>
    <s v="TO-1116GLZ19-10-1007"/>
    <n v="34.25"/>
    <m/>
    <m/>
    <n v="42.375"/>
    <n v="10.078776041666666"/>
    <n v="120.9453125"/>
    <s v="RELEASED"/>
    <s v="MATCHES"/>
    <x v="52"/>
    <x v="1"/>
  </r>
  <r>
    <x v="4"/>
    <n v="2"/>
    <n v="5"/>
    <n v="42"/>
    <s v="1116L-005-042"/>
    <s v="1116UA19003"/>
    <s v="WT-01.9"/>
    <s v="East"/>
    <n v="100"/>
    <n v="106.5"/>
    <s v="WT-01.9, REC., SPANDREL, BRIDGE CONNECTION, BIRD FRIT"/>
    <s v="Rec."/>
    <s v="SPANDREL"/>
    <s v="Infill 2"/>
    <n v="0.875"/>
    <n v="0.875"/>
    <n v="1.1875"/>
    <n v="1.1875"/>
    <n v="0"/>
    <n v="3.1"/>
    <s v="GL-02A"/>
    <n v="10"/>
    <s v="TO-1116GLA02-10-7104"/>
    <n v="98.25"/>
    <m/>
    <m/>
    <n v="104.125"/>
    <n v="71.043619791666671"/>
    <n v="852.5234375"/>
    <s v="RELEASED"/>
    <s v="MATCHES"/>
    <x v="49"/>
    <x v="1"/>
  </r>
  <r>
    <x v="3"/>
    <n v="2"/>
    <n v="5"/>
    <n v="43"/>
    <s v="1116L-005-043"/>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4"/>
    <s v="1116L-005-044"/>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45"/>
    <s v="1116L-005-045"/>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6"/>
    <s v="1116L-005-046"/>
    <s v="1116UA19001"/>
    <s v="WT-01.9"/>
    <s v="East"/>
    <n v="100"/>
    <n v="106.5"/>
    <s v="WT-01.9, REC., SPANDREL, BIRD FRIT"/>
    <s v="Rec."/>
    <s v="SPANDREL"/>
    <s v="Infill 2"/>
    <n v="0.875"/>
    <n v="0.875"/>
    <n v="1.1875"/>
    <n v="1.1875"/>
    <n v="0"/>
    <n v="3.1"/>
    <s v="GL-02A"/>
    <n v="10"/>
    <s v="TO-1116GLA02-10-7104"/>
    <n v="98.25"/>
    <m/>
    <m/>
    <n v="104.125"/>
    <n v="71.043619791666671"/>
    <n v="852.5234375"/>
    <s v="RELEASED"/>
    <s v="MATCHES"/>
    <x v="49"/>
    <x v="1"/>
  </r>
  <r>
    <x v="3"/>
    <n v="2"/>
    <n v="5"/>
    <n v="47"/>
    <s v="1116L-005-047"/>
    <s v="1116UA24002"/>
    <s v="WT-02.4"/>
    <s v="East"/>
    <n v="36"/>
    <n v="106.5"/>
    <s v="WT-02.4, REC., SPANDREL, BIRD FRIT"/>
    <s v="Rec."/>
    <s v="SPANDREL"/>
    <s v="Infill 2"/>
    <n v="0.875"/>
    <n v="0.875"/>
    <n v="1.1875"/>
    <n v="1.1875"/>
    <n v="0"/>
    <n v="3.1"/>
    <s v="GL-02A"/>
    <n v="10"/>
    <s v="TO-1116GLA02-10-2576"/>
    <n v="34.25"/>
    <m/>
    <m/>
    <n v="104.125"/>
    <n v="24.765842013888889"/>
    <n v="297.19010416666669"/>
    <s v="RELEASED"/>
    <s v="MATCHES"/>
    <x v="50"/>
    <x v="1"/>
  </r>
  <r>
    <x v="4"/>
    <n v="2"/>
    <n v="5"/>
    <n v="48"/>
    <s v="1116L-005-048"/>
    <s v="1116UA19004"/>
    <s v="WT-01.9"/>
    <s v="East"/>
    <n v="100"/>
    <n v="106.5"/>
    <s v="WT-01.9, REC., SPANDREL, END, BIRD FRIT"/>
    <s v="Rec."/>
    <s v="SPANDREL"/>
    <s v="Infill 2"/>
    <n v="0.875"/>
    <n v="0.875"/>
    <n v="1.1875"/>
    <n v="1.1875"/>
    <n v="0"/>
    <n v="3.1"/>
    <s v="GL-02A"/>
    <n v="10"/>
    <s v="TO-1116GLA02-10-7104"/>
    <n v="98.25"/>
    <m/>
    <m/>
    <n v="104.125"/>
    <n v="71.043619791666671"/>
    <n v="852.5234375"/>
    <s v="RELEASED"/>
    <s v="MATCHES"/>
    <x v="49"/>
    <x v="1"/>
  </r>
  <r>
    <x v="1"/>
    <n v="2"/>
    <n v="6"/>
    <n v="1"/>
    <s v="1116L-006-001"/>
    <s v="1116UA33023"/>
    <s v="WT-03.3"/>
    <s v="Southwest"/>
    <n v="90.544600000000003"/>
    <n v="204"/>
    <s v="WT-03.3, CURVED, VISION, HEAVY, BIRD FRIT, TOP LIGHTING"/>
    <s v="Curved"/>
    <s v="Vision"/>
    <s v="Infill 1"/>
    <n v="0.92379999999999995"/>
    <n v="0.92379999999999995"/>
    <n v="1.1875"/>
    <n v="0.9375"/>
    <n v="88"/>
    <n v="1"/>
    <s v="GL-04A"/>
    <n v="30"/>
    <s v="TO-1116GLA04-30-7014"/>
    <m/>
    <n v="88.697000000000003"/>
    <n v="192.5"/>
    <n v="113.875"/>
    <n v="70.141464409722232"/>
    <n v="841.69757291666679"/>
    <s v="RELEASED"/>
    <s v="MATCHES"/>
    <x v="54"/>
    <x v="0"/>
  </r>
  <r>
    <x v="1"/>
    <n v="2"/>
    <n v="6"/>
    <n v="1"/>
    <s v="1116L-006-001"/>
    <s v="1116UA33023"/>
    <s v="WT-03.3"/>
    <s v="Southwest"/>
    <n v="90.544600000000003"/>
    <n v="204"/>
    <s v="WT-03.3, CURVED, VISION, HEAVY, BIRD FRIT,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6"/>
    <n v="2"/>
    <s v="1116L-006-002"/>
    <s v="1116UA33024"/>
    <s v="WT-03.3"/>
    <s v="Southwest"/>
    <n v="90.508499999999998"/>
    <n v="204"/>
    <s v="WT-03.3, CURVED, VISION, BIRD FRIT, TOP LIGHTING"/>
    <s v="Curved"/>
    <s v="Vision"/>
    <s v="Infill 1"/>
    <n v="0.90575000000000006"/>
    <n v="0.90575000000000006"/>
    <n v="1.1875"/>
    <n v="0.9375"/>
    <n v="88"/>
    <n v="1"/>
    <s v="GL-04A"/>
    <n v="30"/>
    <s v="TO-1116GLA04-30-7014"/>
    <m/>
    <n v="88.697000000000003"/>
    <n v="192.5"/>
    <n v="113.875"/>
    <n v="70.141464409722232"/>
    <n v="841.69757291666679"/>
    <s v="RELEASED"/>
    <s v="MATCHES"/>
    <x v="54"/>
    <x v="0"/>
  </r>
  <r>
    <x v="1"/>
    <n v="2"/>
    <n v="6"/>
    <n v="2"/>
    <s v="1116L-006-002"/>
    <s v="1116UA33024"/>
    <s v="WT-03.3"/>
    <s v="Southwest"/>
    <n v="90.508499999999998"/>
    <n v="204"/>
    <s v="WT-03.3, CURVED, VISION, BIRD FRIT,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6"/>
    <n v="3"/>
    <s v="1116L-006-003"/>
    <s v="1116UA33024"/>
    <s v="WT-03.3"/>
    <s v="Southwest"/>
    <n v="90.522000000000006"/>
    <n v="204"/>
    <s v="WT-03.3, CURVED, VISION, BIRD FRIT, TOP LIGHTING"/>
    <s v="Curved"/>
    <s v="Vision"/>
    <s v="Infill 1"/>
    <n v="0.91249999999999998"/>
    <n v="0.91249999999999998"/>
    <n v="1.1875"/>
    <n v="0.9375"/>
    <n v="88"/>
    <n v="1"/>
    <s v="GL-04A"/>
    <n v="30"/>
    <s v="TO-1116GLA04-30-7014"/>
    <m/>
    <n v="88.697000000000003"/>
    <n v="192.5"/>
    <n v="113.875"/>
    <n v="70.141464409722232"/>
    <n v="841.69757291666679"/>
    <s v="RELEASED"/>
    <s v="MATCHES"/>
    <x v="54"/>
    <x v="0"/>
  </r>
  <r>
    <x v="1"/>
    <n v="2"/>
    <n v="6"/>
    <n v="3"/>
    <s v="1116L-006-003"/>
    <s v="1116UA33024"/>
    <s v="WT-03.3"/>
    <s v="Southwest"/>
    <n v="90.522000000000006"/>
    <n v="204"/>
    <s v="WT-03.3, CURVED, VISION, BIRD FRIT,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5"/>
    <n v="2"/>
    <n v="6"/>
    <n v="4"/>
    <s v="1116L-006-004"/>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4"/>
    <s v="1116L-006-004"/>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5"/>
    <s v="1116L-006-005"/>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5"/>
    <s v="1116L-006-005"/>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6"/>
    <s v="1116L-006-006"/>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6"/>
    <s v="1116L-006-006"/>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7"/>
    <s v="1116L-006-007"/>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7"/>
    <s v="1116L-006-007"/>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8"/>
    <s v="1116L-006-008"/>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8"/>
    <s v="1116L-006-008"/>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9"/>
    <s v="1116L-006-009"/>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9"/>
    <s v="1116L-006-009"/>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0"/>
    <s v="1116L-006-010"/>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10"/>
    <s v="1116L-006-010"/>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1"/>
    <s v="1116L-006-011"/>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11"/>
    <s v="1116L-006-011"/>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12"/>
    <s v="1116L-006-012"/>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12"/>
    <s v="1116L-006-012"/>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4"/>
    <n v="2"/>
    <n v="6"/>
    <n v="13"/>
    <s v="1116L-006-013"/>
    <s v="1116UA16003"/>
    <s v="WT-01.6"/>
    <s v="West"/>
    <n v="100"/>
    <n v="204"/>
    <s v="WT-01.6, REC., DOOR, BIRD FRIT"/>
    <s v="Rec."/>
    <s v="Door"/>
    <s v="Infill 1"/>
    <n v="0.875"/>
    <n v="0.875"/>
    <n v="2.9380000000000002"/>
    <n v="0.9375"/>
    <n v="177.25"/>
    <n v="1"/>
    <s v="GL-01A"/>
    <n v="10"/>
    <s v="TO-1116GLA01-10-1660"/>
    <n v="98.25"/>
    <m/>
    <m/>
    <n v="22.874500000000012"/>
    <n v="15.607080729166675"/>
    <n v="187.28652945807301"/>
    <s v="RELEASED"/>
    <s v="MATCHES"/>
    <x v="61"/>
    <x v="0"/>
  </r>
  <r>
    <x v="4"/>
    <n v="2"/>
    <n v="6"/>
    <n v="13"/>
    <s v="1116L-006-013"/>
    <s v="1116UA16003"/>
    <s v="WT-01.6"/>
    <s v="West"/>
    <n v="100"/>
    <n v="204"/>
    <s v="WT-01.6, REC., DOOR, BIRD FRIT"/>
    <s v="Rec."/>
    <s v="Door"/>
    <s v="Infill 2"/>
    <n v="0.875"/>
    <n v="0.875"/>
    <n v="0.9375"/>
    <n v="1.1875"/>
    <n v="116"/>
    <n v="2.2000000000000002"/>
    <s v="GL-02Z"/>
    <n v="10"/>
    <s v="TO-1116GLZ02-10-5959"/>
    <n v="98.25"/>
    <m/>
    <m/>
    <n v="85.875"/>
    <n v="58.591796875"/>
    <n v="703.1015625"/>
    <s v="RELEASED"/>
    <s v="MATCHES"/>
    <x v="59"/>
    <x v="1"/>
  </r>
  <r>
    <x v="4"/>
    <n v="2"/>
    <n v="6"/>
    <n v="13"/>
    <s v="1116L-006-013"/>
    <s v="1116UA16003"/>
    <s v="WT-01.6"/>
    <s v="West"/>
    <n v="100"/>
    <n v="204"/>
    <s v="WT-01.6, REC., DOOR, BIRD FRIT"/>
    <s v="Rec."/>
    <s v="Door"/>
    <s v="Infill 3 SL"/>
    <n v="0.875"/>
    <n v="68.375"/>
    <n v="1.1870000000000001"/>
    <n v="0.312"/>
    <n v="112.313"/>
    <n v="1"/>
    <s v="GL-27Z"/>
    <n v="10"/>
    <s v="TO-1116GLZ27-10-1925"/>
    <n v="30.75"/>
    <m/>
    <m/>
    <n v="90.188000000000002"/>
    <n v="19.258895833333334"/>
    <n v="231.10675000000001"/>
    <s v="RELEASED"/>
    <s v="MATCHES"/>
    <x v="62"/>
    <x v="0"/>
  </r>
  <r>
    <x v="4"/>
    <n v="2"/>
    <n v="6"/>
    <n v="13"/>
    <s v="1116L-006-013"/>
    <s v="1116UA16003"/>
    <s v="WT-01.6"/>
    <s v="West"/>
    <n v="100"/>
    <n v="204"/>
    <s v="WT-01.6, REC., DOOR, BIRD FRIT"/>
    <s v="Rec."/>
    <s v="Door"/>
    <s v="Infill 4 SL"/>
    <n v="68.375"/>
    <n v="0.875"/>
    <n v="1.1870000000000001"/>
    <n v="0.312"/>
    <n v="112.313"/>
    <n v="1"/>
    <s v="GL-27Z"/>
    <n v="10"/>
    <s v="TO-1116GLZ27-10-1925"/>
    <n v="30.75"/>
    <m/>
    <m/>
    <n v="90.188000000000002"/>
    <n v="19.258895833333334"/>
    <n v="231.10675000000001"/>
    <s v="RELEASED"/>
    <s v="MATCHES"/>
    <x v="62"/>
    <x v="0"/>
  </r>
  <r>
    <x v="4"/>
    <n v="2"/>
    <n v="6"/>
    <n v="13"/>
    <s v="1116L-006-013"/>
    <s v="1116UA16003"/>
    <s v="WT-01.6"/>
    <s v="West"/>
    <n v="100"/>
    <n v="204"/>
    <s v="WT-01.6, REC., DOOR, BIRD FRIT"/>
    <s v="Rec."/>
    <s v="Door"/>
    <s v="Infill 5 door"/>
    <n v="33"/>
    <n v="33"/>
    <n v="4.25"/>
    <n v="1.25"/>
    <n v="112.25"/>
    <n v="1"/>
    <s v="GL-27Z"/>
    <n v="10"/>
    <s v="TO-1116GLZ27-10-2036"/>
    <n v="34"/>
    <m/>
    <m/>
    <n v="86.25"/>
    <n v="20.364583333333332"/>
    <n v="244.37296354166665"/>
    <s v="RELEASED"/>
    <s v="MATCHES"/>
    <x v="63"/>
    <x v="0"/>
  </r>
  <r>
    <x v="5"/>
    <n v="2"/>
    <n v="6"/>
    <n v="14"/>
    <s v="1116L-006-014"/>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14"/>
    <s v="1116L-006-014"/>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
    <s v="1116L-006-015"/>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15"/>
    <s v="1116L-006-015"/>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
    <s v="1116L-006-016"/>
    <s v="1116UA21009"/>
    <s v="WT-02.1"/>
    <s v="West"/>
    <n v="36"/>
    <n v="204"/>
    <s v="WT-02.1, REC., SBX-R, BIRD FRIT, REMOVABLE ADJACENT"/>
    <s v="Rec."/>
    <s v="SBX-R"/>
    <s v="Infill 1"/>
    <n v="0.875"/>
    <n v="0.875"/>
    <n v="1.1875"/>
    <n v="0.9375"/>
    <n v="88"/>
    <n v="1"/>
    <s v="GL-07A"/>
    <n v="10"/>
    <s v="TO-1116GLA07-10-2708"/>
    <n v="34.25"/>
    <m/>
    <m/>
    <n v="113.875"/>
    <n v="27.084852430555557"/>
    <n v="325.01822916666669"/>
    <s v="RELEASED"/>
    <s v="MATCHES"/>
    <x v="56"/>
    <x v="0"/>
  </r>
  <r>
    <x v="5"/>
    <n v="2"/>
    <n v="6"/>
    <n v="16"/>
    <s v="1116L-006-016"/>
    <s v="1116UA21009"/>
    <s v="WT-02.1"/>
    <s v="West"/>
    <n v="36"/>
    <n v="204"/>
    <s v="WT-02.1, REC., SBX-R, BIRD FRIT, REMOVABLE ADJACENT"/>
    <s v="Rec."/>
    <s v="SBX-R"/>
    <s v="Infill 2"/>
    <n v="0.875"/>
    <n v="0.875"/>
    <n v="0.9375"/>
    <n v="1.1875"/>
    <n v="116"/>
    <n v="2.2000000000000002"/>
    <s v="GL-02Z"/>
    <n v="10"/>
    <s v="TO-1116GLZ02-10-2042"/>
    <n v="34.25"/>
    <m/>
    <m/>
    <n v="85.875"/>
    <n v="20.425130208333332"/>
    <n v="245.1015625"/>
    <s v="RELEASED"/>
    <s v="MATCHES"/>
    <x v="57"/>
    <x v="1"/>
  </r>
  <r>
    <x v="6"/>
    <n v="2"/>
    <n v="6"/>
    <n v="17"/>
    <s v="1116L-006-017"/>
    <s v="1116UA12026"/>
    <s v="WT-01.2"/>
    <s v="West"/>
    <n v="100"/>
    <n v="204"/>
    <s v="WT-01.2, REC., SBX, BIRD FRIT, REMOVABLE"/>
    <s v="Rec."/>
    <s v="SBX"/>
    <s v="Infill 1"/>
    <n v="0.875"/>
    <n v="0.875"/>
    <n v="1.1875"/>
    <n v="0.9375"/>
    <n v="88"/>
    <n v="1"/>
    <s v="GL-01B"/>
    <n v="10"/>
    <s v="TO-1116GLB01-10-7869"/>
    <n v="98.25"/>
    <m/>
    <m/>
    <n v="113.875"/>
    <n v="77.695963541666671"/>
    <n v="932.3515625"/>
    <s v="RELEASED"/>
    <s v="MATCHES"/>
    <x v="60"/>
    <x v="1"/>
  </r>
  <r>
    <x v="6"/>
    <n v="2"/>
    <n v="6"/>
    <n v="17"/>
    <s v="1116L-006-017"/>
    <s v="1116UA12026"/>
    <s v="WT-01.2"/>
    <s v="West"/>
    <n v="100"/>
    <n v="204"/>
    <s v="WT-01.2, REC., SBX, BIRD FRIT, REMOVABLE"/>
    <s v="Rec."/>
    <s v="SBX"/>
    <s v="Infill 2"/>
    <n v="0.875"/>
    <n v="0.875"/>
    <n v="0.9375"/>
    <n v="1.1875"/>
    <n v="116"/>
    <n v="2.2000000000000002"/>
    <s v="GL-02Z"/>
    <n v="10"/>
    <s v="TO-1116GLZ02-10-5959"/>
    <n v="98.25"/>
    <m/>
    <m/>
    <n v="85.875"/>
    <n v="58.591796875"/>
    <n v="703.1015625"/>
    <s v="RELEASED"/>
    <s v="MATCHES"/>
    <x v="59"/>
    <x v="1"/>
  </r>
  <r>
    <x v="5"/>
    <n v="2"/>
    <n v="6"/>
    <n v="18"/>
    <s v="1116L-006-018"/>
    <s v="1116UA21097"/>
    <s v="WT-02.1"/>
    <s v="West"/>
    <n v="36"/>
    <n v="204"/>
    <s v="WT-02.1, REC., SBX-L, BIRD FRIT, REMOVABLE"/>
    <s v="Rec."/>
    <s v="SBX-L"/>
    <s v="Infill 1"/>
    <n v="0.875"/>
    <n v="0.875"/>
    <n v="1.1875"/>
    <n v="0.9375"/>
    <n v="88"/>
    <n v="1"/>
    <s v="GL-07A"/>
    <n v="10"/>
    <s v="TO-1116GLA07-10-2708"/>
    <n v="34.25"/>
    <m/>
    <m/>
    <n v="113.875"/>
    <n v="27.084852430555557"/>
    <n v="325.01822916666669"/>
    <s v="RELEASED"/>
    <s v="MATCHES"/>
    <x v="56"/>
    <x v="0"/>
  </r>
  <r>
    <x v="5"/>
    <n v="2"/>
    <n v="6"/>
    <n v="18"/>
    <s v="1116L-006-018"/>
    <s v="1116UA21097"/>
    <s v="WT-02.1"/>
    <s v="West"/>
    <n v="36"/>
    <n v="204"/>
    <s v="WT-02.1, REC., SBX-L, BIRD FRIT, REMOVABLE"/>
    <s v="Rec."/>
    <s v="SBX-L"/>
    <s v="Infill 2"/>
    <n v="0.875"/>
    <n v="0.875"/>
    <n v="0.9375"/>
    <n v="1.1875"/>
    <n v="116"/>
    <n v="2.2000000000000002"/>
    <s v="GL-02Z"/>
    <n v="10"/>
    <s v="TO-1116GLZ02-10-2042"/>
    <n v="34.25"/>
    <m/>
    <m/>
    <n v="85.875"/>
    <n v="20.425130208333332"/>
    <n v="245.1015625"/>
    <s v="RELEASED"/>
    <s v="MATCHES"/>
    <x v="57"/>
    <x v="1"/>
  </r>
  <r>
    <x v="6"/>
    <n v="2"/>
    <n v="6"/>
    <n v="19"/>
    <s v="1116L-006-019"/>
    <s v="1116UA11026"/>
    <s v="WT-01.1"/>
    <s v="West"/>
    <n v="100"/>
    <n v="204"/>
    <s v="WT-01.1, REC., VISION, BIRD FRIT, REMOVABLE"/>
    <s v="Rec."/>
    <s v="Vision"/>
    <s v="Infill 1"/>
    <n v="0.875"/>
    <n v="0.875"/>
    <n v="1.1875"/>
    <n v="0.9375"/>
    <n v="88"/>
    <n v="1"/>
    <s v="GL-01A"/>
    <n v="10"/>
    <s v="TO-1116GLA01-10-7869"/>
    <n v="98.25"/>
    <m/>
    <m/>
    <n v="113.875"/>
    <n v="77.695963541666671"/>
    <n v="932.3515625"/>
    <s v="RELEASED"/>
    <s v="MATCHES"/>
    <x v="58"/>
    <x v="1"/>
  </r>
  <r>
    <x v="6"/>
    <n v="2"/>
    <n v="6"/>
    <n v="19"/>
    <s v="1116L-006-019"/>
    <s v="1116UA11026"/>
    <s v="WT-01.1"/>
    <s v="West"/>
    <n v="100"/>
    <n v="204"/>
    <s v="WT-01.1, REC., VISION, BIRD FRIT, REMOVABLE"/>
    <s v="Rec."/>
    <s v="Vision"/>
    <s v="Infill 2"/>
    <n v="0.875"/>
    <n v="0.875"/>
    <n v="0.9375"/>
    <n v="1.1875"/>
    <n v="116"/>
    <n v="2.2000000000000002"/>
    <s v="GL-02Z"/>
    <n v="10"/>
    <s v="TO-1116GLZ02-10-5959"/>
    <n v="98.25"/>
    <m/>
    <m/>
    <n v="85.875"/>
    <n v="58.591796875"/>
    <n v="703.1015625"/>
    <s v="RELEASED"/>
    <s v="MATCHES"/>
    <x v="59"/>
    <x v="1"/>
  </r>
  <r>
    <x v="5"/>
    <n v="2"/>
    <n v="6"/>
    <n v="20"/>
    <s v="1116L-006-020"/>
    <s v="1116UA21096"/>
    <s v="WT-02.1"/>
    <s v="West"/>
    <n v="36"/>
    <n v="204"/>
    <s v="WT-02.1, REC., SBX-R, BIRD FRIT, REMOVABLE ADJACENT"/>
    <s v="Rec."/>
    <s v="SBX-R"/>
    <s v="Infill 1"/>
    <n v="0.875"/>
    <n v="0.875"/>
    <n v="1.1875"/>
    <n v="0.9375"/>
    <n v="88"/>
    <n v="1"/>
    <s v="GL-07A"/>
    <n v="10"/>
    <s v="TO-1116GLA07-10-2708"/>
    <n v="34.25"/>
    <m/>
    <m/>
    <n v="113.875"/>
    <n v="27.084852430555557"/>
    <n v="325.01822916666669"/>
    <s v="RELEASED"/>
    <s v="MATCHES"/>
    <x v="56"/>
    <x v="0"/>
  </r>
  <r>
    <x v="5"/>
    <n v="2"/>
    <n v="6"/>
    <n v="20"/>
    <s v="1116L-006-020"/>
    <s v="1116UA21096"/>
    <s v="WT-02.1"/>
    <s v="West"/>
    <n v="36"/>
    <n v="204"/>
    <s v="WT-02.1, REC., SBX-R, BIRD FRIT, REMOVABLE ADJACENT"/>
    <s v="Rec."/>
    <s v="SBX-R"/>
    <s v="Infill 2"/>
    <n v="0.875"/>
    <n v="0.875"/>
    <n v="0.9375"/>
    <n v="1.1875"/>
    <n v="116"/>
    <n v="2.2000000000000002"/>
    <s v="GL-02Z"/>
    <n v="10"/>
    <s v="TO-1116GLZ02-10-2042"/>
    <n v="34.25"/>
    <m/>
    <m/>
    <n v="85.875"/>
    <n v="20.425130208333332"/>
    <n v="245.1015625"/>
    <s v="RELEASED"/>
    <s v="MATCHES"/>
    <x v="57"/>
    <x v="1"/>
  </r>
  <r>
    <x v="6"/>
    <n v="2"/>
    <n v="6"/>
    <n v="21"/>
    <s v="1116L-006-021"/>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21"/>
    <s v="1116L-006-021"/>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22"/>
    <s v="1116L-006-022"/>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22"/>
    <s v="1116L-006-022"/>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23"/>
    <s v="1116L-006-023"/>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23"/>
    <s v="1116L-006-023"/>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24"/>
    <s v="1116L-006-024"/>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24"/>
    <s v="1116L-006-024"/>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25"/>
    <s v="1116L-006-025"/>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25"/>
    <s v="1116L-006-025"/>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26"/>
    <s v="1116L-006-026"/>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26"/>
    <s v="1116L-006-026"/>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27"/>
    <s v="1116L-006-027"/>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27"/>
    <s v="1116L-006-027"/>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28"/>
    <s v="1116L-006-028"/>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28"/>
    <s v="1116L-006-028"/>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29"/>
    <s v="1116L-006-029"/>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29"/>
    <s v="1116L-006-029"/>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30"/>
    <s v="1116L-006-030"/>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30"/>
    <s v="1116L-006-030"/>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31"/>
    <s v="1116L-006-031"/>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1"/>
    <s v="1116L-006-031"/>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32"/>
    <s v="1116L-006-032"/>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32"/>
    <s v="1116L-006-032"/>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33"/>
    <s v="1116L-006-033"/>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3"/>
    <s v="1116L-006-033"/>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34"/>
    <s v="1116L-006-034"/>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34"/>
    <s v="1116L-006-034"/>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35"/>
    <s v="1116L-006-035"/>
    <s v="1116UA12002"/>
    <s v="WT-01.2"/>
    <s v="West"/>
    <n v="100"/>
    <n v="204"/>
    <s v="WT-01.2, REC., SBX, BIRD FRIT"/>
    <s v="Rec."/>
    <s v="SBX"/>
    <s v="Infill 1"/>
    <n v="0.875"/>
    <n v="0.875"/>
    <n v="1.1875"/>
    <n v="0.9375"/>
    <n v="88"/>
    <n v="1"/>
    <s v="GL-01B"/>
    <n v="10"/>
    <s v="TO-1116GLB01-10-7869"/>
    <n v="98.25"/>
    <m/>
    <m/>
    <n v="113.875"/>
    <n v="77.695963541666671"/>
    <n v="932.3515625"/>
    <s v="RELEASED"/>
    <s v="MATCHES"/>
    <x v="60"/>
    <x v="1"/>
  </r>
  <r>
    <x v="6"/>
    <n v="2"/>
    <n v="6"/>
    <n v="35"/>
    <s v="1116L-006-035"/>
    <s v="1116UA12002"/>
    <s v="WT-01.2"/>
    <s v="West"/>
    <n v="100"/>
    <n v="204"/>
    <s v="WT-01.2, REC., SBX, BIRD FRIT"/>
    <s v="Rec."/>
    <s v="SBX"/>
    <s v="Infill 2"/>
    <n v="0.875"/>
    <n v="0.875"/>
    <n v="0.9375"/>
    <n v="1.1875"/>
    <n v="116"/>
    <n v="2.2000000000000002"/>
    <s v="GL-02Z"/>
    <n v="10"/>
    <s v="TO-1116GLZ02-10-5959"/>
    <n v="98.25"/>
    <m/>
    <m/>
    <n v="85.875"/>
    <n v="58.591796875"/>
    <n v="703.1015625"/>
    <s v="RELEASED"/>
    <s v="MATCHES"/>
    <x v="59"/>
    <x v="1"/>
  </r>
  <r>
    <x v="5"/>
    <n v="2"/>
    <n v="6"/>
    <n v="36"/>
    <s v="1116L-006-036"/>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36"/>
    <s v="1116L-006-036"/>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37"/>
    <s v="1116L-006-037"/>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7"/>
    <s v="1116L-006-037"/>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38"/>
    <s v="1116L-006-038"/>
    <s v="1116UA21013"/>
    <s v="WT-02.1"/>
    <s v="West"/>
    <n v="36"/>
    <n v="204"/>
    <s v="WT-02.1, REC., SBX-L, BIRD FRIT"/>
    <s v="Rec."/>
    <s v="SBX-L"/>
    <s v="Infill 1"/>
    <n v="0.875"/>
    <n v="0.875"/>
    <n v="1.1875"/>
    <n v="0.9375"/>
    <n v="88"/>
    <n v="1"/>
    <s v="GL-07A"/>
    <n v="10"/>
    <s v="TO-1116GLA07-10-2708"/>
    <n v="34.25"/>
    <m/>
    <m/>
    <n v="113.875"/>
    <n v="27.084852430555557"/>
    <n v="325.01822916666669"/>
    <s v="RELEASED"/>
    <s v="MATCHES"/>
    <x v="56"/>
    <x v="0"/>
  </r>
  <r>
    <x v="5"/>
    <n v="2"/>
    <n v="6"/>
    <n v="38"/>
    <s v="1116L-006-038"/>
    <s v="1116UA21013"/>
    <s v="WT-02.1"/>
    <s v="We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39"/>
    <s v="1116L-006-039"/>
    <s v="1116UA11003"/>
    <s v="WT-01.1"/>
    <s v="West"/>
    <n v="100"/>
    <n v="204"/>
    <s v="WT-01.1, REC., VISION, BIRD FRIT"/>
    <s v="Rec."/>
    <s v="Vision"/>
    <s v="Infill 1"/>
    <n v="0.875"/>
    <n v="0.875"/>
    <n v="1.1875"/>
    <n v="0.9375"/>
    <n v="88"/>
    <n v="1"/>
    <s v="GL-01A"/>
    <n v="10"/>
    <s v="TO-1116GLA01-10-7869"/>
    <n v="98.25"/>
    <m/>
    <m/>
    <n v="113.875"/>
    <n v="77.695963541666671"/>
    <n v="932.3515625"/>
    <s v="RELEASED"/>
    <s v="MATCHES"/>
    <x v="58"/>
    <x v="1"/>
  </r>
  <r>
    <x v="6"/>
    <n v="2"/>
    <n v="6"/>
    <n v="39"/>
    <s v="1116L-006-039"/>
    <s v="1116UA11003"/>
    <s v="WT-01.1"/>
    <s v="We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40"/>
    <s v="1116L-006-040"/>
    <s v="1116UA21009"/>
    <s v="WT-02.1"/>
    <s v="West"/>
    <n v="36"/>
    <n v="204"/>
    <s v="WT-02.1, REC., SBX-R, BIRD FRIT"/>
    <s v="Rec."/>
    <s v="SBX-R"/>
    <s v="Infill 1"/>
    <n v="0.875"/>
    <n v="0.875"/>
    <n v="1.1875"/>
    <n v="0.9375"/>
    <n v="88"/>
    <n v="1"/>
    <s v="GL-07A"/>
    <n v="10"/>
    <s v="TO-1116GLA07-10-2708"/>
    <n v="34.25"/>
    <m/>
    <m/>
    <n v="113.875"/>
    <n v="27.084852430555557"/>
    <n v="325.01822916666669"/>
    <s v="RELEASED"/>
    <s v="MATCHES"/>
    <x v="56"/>
    <x v="0"/>
  </r>
  <r>
    <x v="5"/>
    <n v="2"/>
    <n v="6"/>
    <n v="40"/>
    <s v="1116L-006-040"/>
    <s v="1116UA21009"/>
    <s v="WT-02.1"/>
    <s v="We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41"/>
    <s v="1116L-006-041"/>
    <s v="1116UA11027"/>
    <s v="WT-01.1"/>
    <s v="West"/>
    <n v="68"/>
    <n v="204"/>
    <s v="WT-01.1, REC., VISION, BIRD FRIT"/>
    <s v="Rec."/>
    <s v="Vision"/>
    <s v="Infill 1"/>
    <n v="0.875"/>
    <n v="0.875"/>
    <n v="1.1875"/>
    <n v="0.9375"/>
    <n v="88"/>
    <n v="1"/>
    <s v="GL-01A"/>
    <n v="10"/>
    <s v="TO-1116GLA01-10-5239"/>
    <n v="66.25"/>
    <m/>
    <m/>
    <n v="113.875"/>
    <n v="52.390407986111114"/>
    <n v="628.68489583333337"/>
    <s v="RELEASED"/>
    <s v="MATCHES"/>
    <x v="64"/>
    <x v="1"/>
  </r>
  <r>
    <x v="6"/>
    <n v="2"/>
    <n v="6"/>
    <n v="41"/>
    <s v="1116L-006-041"/>
    <s v="1116UA11027"/>
    <s v="WT-01.1"/>
    <s v="West"/>
    <n v="68"/>
    <n v="204"/>
    <s v="WT-01.1, REC., VISION, BIRD FRIT"/>
    <s v="Rec."/>
    <s v="Vision"/>
    <s v="Infill 2"/>
    <n v="0.875"/>
    <n v="0.875"/>
    <n v="0.9375"/>
    <n v="1.1875"/>
    <n v="116"/>
    <n v="2.2000000000000002"/>
    <s v="GL-02Z"/>
    <n v="10"/>
    <s v="TO-1116GLZ02-10-4050"/>
    <n v="66.25"/>
    <m/>
    <m/>
    <n v="85.875"/>
    <n v="39.508463541666664"/>
    <n v="474.1015625"/>
    <s v="RELEASED"/>
    <s v="MATCHES"/>
    <x v="65"/>
    <x v="1"/>
  </r>
  <r>
    <x v="1"/>
    <n v="2"/>
    <n v="6"/>
    <n v="42"/>
    <s v="1116L-006-042"/>
    <s v="1116UA31018"/>
    <s v="WT-03.1"/>
    <s v="Northwest"/>
    <n v="72.254499999999993"/>
    <n v="204"/>
    <s v="WT-03.1, CURVED, VISION,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6"/>
    <n v="42"/>
    <s v="1116L-006-042"/>
    <s v="1116UA31018"/>
    <s v="WT-03.1"/>
    <s v="Northwest"/>
    <n v="72.254499999999993"/>
    <n v="204"/>
    <s v="WT-03.1, CURVED, VISION, TYP."/>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6"/>
    <n v="43"/>
    <s v="1116L-006-043"/>
    <s v="1116UA31018"/>
    <s v="WT-03.1"/>
    <s v="Northwest"/>
    <n v="72.260900000000007"/>
    <n v="204"/>
    <s v="WT-03.1, CURVED, VISION, TYP."/>
    <s v="Curved"/>
    <s v="Vision"/>
    <s v="Infill 1"/>
    <n v="0.93245"/>
    <n v="0.93245"/>
    <n v="1.1875"/>
    <n v="0.9375"/>
    <n v="88"/>
    <s v="N/A"/>
    <s v="GL-04Z"/>
    <n v="30"/>
    <s v="TO-1116GLZ04-30-5666"/>
    <m/>
    <n v="70.396000000000001"/>
    <n v="138"/>
    <n v="113.875"/>
    <n v="55.669059027777777"/>
    <n v="668.02870833333327"/>
    <s v="RELEASED"/>
    <s v="MATCHES"/>
    <x v="66"/>
    <x v="0"/>
  </r>
  <r>
    <x v="1"/>
    <n v="2"/>
    <n v="6"/>
    <n v="43"/>
    <s v="1116L-006-043"/>
    <s v="1116UA31018"/>
    <s v="WT-03.1"/>
    <s v="Northwest"/>
    <n v="72.260900000000007"/>
    <n v="204"/>
    <s v="WT-03.1, CURVED, VISION, TYP."/>
    <s v="Curved"/>
    <s v="Vision"/>
    <s v="Infill 2"/>
    <n v="0.93245"/>
    <n v="0.93245"/>
    <n v="0.9375"/>
    <n v="1.1875"/>
    <n v="116"/>
    <n v="2.2000000000000002"/>
    <s v="GL-05Z"/>
    <n v="30"/>
    <s v="TO-1116GLZ05-30-4298"/>
    <m/>
    <n v="70.396000000000001"/>
    <n v="138"/>
    <n v="85.875"/>
    <n v="41.980947916666672"/>
    <n v="503.77137500000003"/>
    <s v="RELEASED"/>
    <s v="MATCHES"/>
    <x v="67"/>
    <x v="0"/>
  </r>
  <r>
    <x v="1"/>
    <n v="2"/>
    <n v="6"/>
    <n v="44"/>
    <s v="1116L-006-044"/>
    <s v="1116UA31018"/>
    <s v="WT-03.1"/>
    <s v="Northwest"/>
    <n v="72.254499999999993"/>
    <n v="204"/>
    <s v="WT-03.1, CURVED, VISION,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6"/>
    <n v="44"/>
    <s v="1116L-006-044"/>
    <s v="1116UA31018"/>
    <s v="WT-03.1"/>
    <s v="Northwest"/>
    <n v="72.254499999999993"/>
    <n v="204"/>
    <s v="WT-03.1, CURVED, VISION, TYP."/>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6"/>
    <n v="2"/>
    <n v="6"/>
    <n v="45"/>
    <s v="1116L-006-04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45"/>
    <s v="1116L-006-04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46"/>
    <s v="1116L-006-046"/>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46"/>
    <s v="1116L-006-046"/>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47"/>
    <s v="1116L-006-047"/>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47"/>
    <s v="1116L-006-04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48"/>
    <s v="1116L-006-048"/>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48"/>
    <s v="1116L-006-048"/>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49"/>
    <s v="1116L-006-04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49"/>
    <s v="1116L-006-04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0"/>
    <s v="1116L-006-050"/>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50"/>
    <s v="1116L-006-050"/>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51"/>
    <s v="1116L-006-05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51"/>
    <s v="1116L-006-05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2"/>
    <s v="1116L-006-05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52"/>
    <s v="1116L-006-05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4"/>
    <n v="2"/>
    <n v="6"/>
    <n v="53"/>
    <s v="1116L-006-053"/>
    <s v="1116UA42017"/>
    <s v="WT-04.2"/>
    <s v="North "/>
    <n v="100"/>
    <n v="204"/>
    <s v="WT-04.2, REC., LOUVER, TYP."/>
    <s v="Rec."/>
    <s v="Louver"/>
    <s v="Infill 2"/>
    <n v="0.875"/>
    <n v="0.875"/>
    <n v="0.9375"/>
    <n v="1.1875"/>
    <n v="116"/>
    <n v="2.2000000000000002"/>
    <s v="GL-02Z"/>
    <n v="10"/>
    <s v="TO-1116GLZ02-10-5959"/>
    <n v="98.25"/>
    <m/>
    <m/>
    <n v="85.875"/>
    <n v="58.591796875"/>
    <n v="703.1015625"/>
    <s v="RELEASED"/>
    <s v="MATCHES"/>
    <x v="59"/>
    <x v="1"/>
  </r>
  <r>
    <x v="5"/>
    <n v="2"/>
    <n v="6"/>
    <n v="54"/>
    <s v="1116L-006-05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54"/>
    <s v="1116L-006-05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55"/>
    <s v="1116L-006-05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55"/>
    <s v="1116L-006-05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6"/>
    <s v="1116L-006-05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56"/>
    <s v="1116L-006-05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57"/>
    <s v="1116L-006-057"/>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57"/>
    <s v="1116L-006-057"/>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58"/>
    <s v="1116L-006-05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58"/>
    <s v="1116L-006-05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59"/>
    <s v="1116L-006-059"/>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59"/>
    <s v="1116L-006-059"/>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60"/>
    <s v="1116L-006-060"/>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60"/>
    <s v="1116L-006-060"/>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61"/>
    <s v="1116L-006-06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1"/>
    <s v="1116L-006-06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62"/>
    <s v="1116L-006-06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62"/>
    <s v="1116L-006-06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63"/>
    <s v="1116L-006-063"/>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3"/>
    <s v="1116L-006-063"/>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64"/>
    <s v="1116L-006-06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64"/>
    <s v="1116L-006-06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65"/>
    <s v="1116L-006-065"/>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65"/>
    <s v="1116L-006-065"/>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66"/>
    <s v="1116L-006-066"/>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66"/>
    <s v="1116L-006-066"/>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67"/>
    <s v="1116L-006-067"/>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7"/>
    <s v="1116L-006-067"/>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68"/>
    <s v="1116L-006-068"/>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68"/>
    <s v="1116L-006-068"/>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69"/>
    <s v="1116L-006-06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69"/>
    <s v="1116L-006-06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70"/>
    <s v="1116L-006-070"/>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70"/>
    <s v="1116L-006-070"/>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71"/>
    <s v="1116L-006-071"/>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71"/>
    <s v="1116L-006-071"/>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72"/>
    <s v="1116L-006-07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72"/>
    <s v="1116L-006-07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73"/>
    <s v="1116L-006-073"/>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73"/>
    <s v="1116L-006-073"/>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74"/>
    <s v="1116L-006-07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74"/>
    <s v="1116L-006-07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75"/>
    <s v="1116L-006-07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75"/>
    <s v="1116L-006-07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76"/>
    <s v="1116L-006-07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76"/>
    <s v="1116L-006-07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77"/>
    <s v="1116L-006-077"/>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77"/>
    <s v="1116L-006-07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78"/>
    <s v="1116L-006-07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78"/>
    <s v="1116L-006-07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79"/>
    <s v="1116L-006-07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79"/>
    <s v="1116L-006-07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80"/>
    <s v="1116L-006-080"/>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80"/>
    <s v="1116L-006-080"/>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81"/>
    <s v="1116L-006-08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81"/>
    <s v="1116L-006-08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82"/>
    <s v="1116L-006-08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5"/>
    <n v="2"/>
    <n v="6"/>
    <n v="82"/>
    <s v="1116L-006-08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6"/>
    <n v="2"/>
    <n v="6"/>
    <n v="83"/>
    <s v="1116L-006-083"/>
    <s v="1116UA12001"/>
    <s v="WT-01.2"/>
    <s v="North "/>
    <n v="100"/>
    <n v="204"/>
    <s v="WT-01.2, REC., SBX, TYP."/>
    <s v="Rec."/>
    <s v="SBX"/>
    <s v="Infill 1"/>
    <n v="0.875"/>
    <n v="0.875"/>
    <n v="1.1875"/>
    <n v="0.9375"/>
    <n v="88"/>
    <s v="N/A"/>
    <s v="GL-01T"/>
    <n v="10"/>
    <s v="TO-1116GLT01-10-7869"/>
    <n v="98.25"/>
    <m/>
    <m/>
    <n v="113.875"/>
    <n v="77.695963541666671"/>
    <n v="932.3515625"/>
    <s v="RELEASED"/>
    <s v="MATCHES"/>
    <x v="70"/>
    <x v="1"/>
  </r>
  <r>
    <x v="6"/>
    <n v="2"/>
    <n v="6"/>
    <n v="83"/>
    <s v="1116L-006-083"/>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5"/>
    <n v="2"/>
    <n v="6"/>
    <n v="84"/>
    <s v="1116L-006-08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5"/>
    <n v="2"/>
    <n v="6"/>
    <n v="84"/>
    <s v="1116L-006-08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6"/>
    <n v="2"/>
    <n v="6"/>
    <n v="85"/>
    <s v="1116L-006-08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6"/>
    <n v="2"/>
    <n v="6"/>
    <n v="85"/>
    <s v="1116L-006-08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5"/>
    <n v="2"/>
    <n v="6"/>
    <n v="86"/>
    <s v="1116L-006-086"/>
    <s v="1116UA21098"/>
    <s v="WT-02.1"/>
    <s v="North "/>
    <n v="36.125"/>
    <n v="204"/>
    <s v="WT-02.1, REC., SBX-L, HEAVY, TYP."/>
    <s v="Rec."/>
    <s v="SBX-L"/>
    <s v="Infill 1"/>
    <n v="1"/>
    <n v="0.875"/>
    <n v="1.1875"/>
    <n v="0.9375"/>
    <n v="88"/>
    <s v="N/A"/>
    <s v="GL-07T"/>
    <n v="10"/>
    <s v="TO-1116GLT07-10-2708"/>
    <n v="34.25"/>
    <m/>
    <m/>
    <n v="113.875"/>
    <n v="27.084852430555557"/>
    <n v="325.01822916666669"/>
    <s v="RELEASED"/>
    <s v="MATCHES"/>
    <x v="69"/>
    <x v="0"/>
  </r>
  <r>
    <x v="5"/>
    <n v="2"/>
    <n v="6"/>
    <n v="86"/>
    <s v="1116L-006-086"/>
    <s v="1116UA21098"/>
    <s v="WT-02.1"/>
    <s v="North "/>
    <n v="36.125"/>
    <n v="204"/>
    <s v="WT-02.1, REC., SBX-L, HEAVY, TYP."/>
    <s v="Rec."/>
    <s v="SBX-L"/>
    <s v="Infill 2"/>
    <n v="1"/>
    <n v="0.875"/>
    <n v="0.9375"/>
    <n v="1.1875"/>
    <n v="116"/>
    <n v="2.2000000000000002"/>
    <s v="GL-02Z"/>
    <n v="10"/>
    <s v="TO-1116GLZ02-10-2042"/>
    <n v="34.25"/>
    <m/>
    <m/>
    <n v="85.875"/>
    <n v="20.425130208333332"/>
    <n v="245.1015625"/>
    <s v="RELEASED"/>
    <s v="MATCHES"/>
    <x v="57"/>
    <x v="1"/>
  </r>
  <r>
    <x v="1"/>
    <n v="2"/>
    <n v="6"/>
    <n v="87"/>
    <s v="1116L-006-087"/>
    <s v="1116UA33001"/>
    <s v="WT-03.3"/>
    <s v="Northea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6"/>
    <n v="87"/>
    <s v="1116L-006-087"/>
    <s v="1116UA33001"/>
    <s v="WT-03.3"/>
    <s v="Northea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6"/>
    <n v="88"/>
    <s v="1116L-006-088"/>
    <s v="1116UA33026"/>
    <s v="WT-03.3"/>
    <s v="Northeast"/>
    <n v="90.508499999999998"/>
    <n v="204"/>
    <s v="WT-03.3, CURVED, VISION, HEAVY, HEAVY,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6"/>
    <n v="88"/>
    <s v="1116L-006-088"/>
    <s v="1116UA33026"/>
    <s v="WT-03.3"/>
    <s v="Northeast"/>
    <n v="90.508499999999998"/>
    <n v="204"/>
    <s v="WT-03.3, CURVED, VISION, HEAVY, HEAVY,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6"/>
    <n v="89"/>
    <s v="1116L-006-089"/>
    <s v="1116UA33025"/>
    <s v="WT-03.3"/>
    <s v="Northeast"/>
    <n v="90.522000000000006"/>
    <n v="204"/>
    <s v="WT-03.3, CURVED, VISION, HEAVY,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6"/>
    <n v="89"/>
    <s v="1116L-006-089"/>
    <s v="1116UA33025"/>
    <s v="WT-03.3"/>
    <s v="Northeast"/>
    <n v="90.522000000000006"/>
    <n v="204"/>
    <s v="WT-03.3, CURVED, VISION, HEAVY,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5"/>
    <n v="2"/>
    <n v="6"/>
    <n v="90"/>
    <s v="1116L-006-09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90"/>
    <s v="1116L-006-09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91"/>
    <s v="1116L-006-09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91"/>
    <s v="1116L-006-09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92"/>
    <s v="1116L-006-092"/>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92"/>
    <s v="1116L-006-092"/>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93"/>
    <s v="1116L-006-093"/>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93"/>
    <s v="1116L-006-093"/>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94"/>
    <s v="1116L-006-094"/>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94"/>
    <s v="1116L-006-094"/>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95"/>
    <s v="1116L-006-095"/>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95"/>
    <s v="1116L-006-095"/>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96"/>
    <s v="1116L-006-096"/>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96"/>
    <s v="1116L-006-096"/>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97"/>
    <s v="1116L-006-097"/>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97"/>
    <s v="1116L-006-097"/>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98"/>
    <s v="1116L-006-098"/>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98"/>
    <s v="1116L-006-098"/>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99"/>
    <s v="1116L-006-099"/>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99"/>
    <s v="1116L-006-09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100"/>
    <s v="1116L-006-100"/>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00"/>
    <s v="1116L-006-100"/>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01"/>
    <s v="1116L-006-10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1"/>
    <s v="1116L-006-10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02"/>
    <s v="1116L-006-102"/>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02"/>
    <s v="1116L-006-102"/>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03"/>
    <s v="1116L-006-103"/>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103"/>
    <s v="1116L-006-103"/>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104"/>
    <s v="1116L-006-104"/>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04"/>
    <s v="1116L-006-104"/>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05"/>
    <s v="1116L-006-105"/>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5"/>
    <s v="1116L-006-105"/>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06"/>
    <s v="1116L-006-106"/>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06"/>
    <s v="1116L-006-106"/>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07"/>
    <s v="1116L-006-107"/>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7"/>
    <s v="1116L-006-107"/>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08"/>
    <s v="1116L-006-108"/>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08"/>
    <s v="1116L-006-108"/>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09"/>
    <s v="1116L-006-109"/>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09"/>
    <s v="1116L-006-109"/>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10"/>
    <s v="1116L-006-11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10"/>
    <s v="1116L-006-11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11"/>
    <s v="1116L-006-111"/>
    <s v="1116UA12027"/>
    <s v="WT-01.2"/>
    <s v="East"/>
    <n v="100"/>
    <n v="204"/>
    <s v="WT-01.2, REC., SBX, BRIDGE CONNECTION, TYP."/>
    <s v="Rec."/>
    <s v="SBX"/>
    <s v="Infill 1"/>
    <n v="0.875"/>
    <n v="0.875"/>
    <n v="1.1875"/>
    <n v="0.9375"/>
    <n v="88"/>
    <s v="N/A"/>
    <s v="GL-01T"/>
    <n v="10"/>
    <s v="TO-1116GLT01-10-7869"/>
    <n v="98.25"/>
    <m/>
    <m/>
    <n v="113.875"/>
    <n v="77.695963541666671"/>
    <n v="932.3515625"/>
    <s v="RELEASED"/>
    <s v="MATCHES"/>
    <x v="70"/>
    <x v="1"/>
  </r>
  <r>
    <x v="6"/>
    <n v="2"/>
    <n v="6"/>
    <n v="111"/>
    <s v="1116L-006-111"/>
    <s v="1116UA12027"/>
    <s v="WT-01.2"/>
    <s v="East"/>
    <n v="100"/>
    <n v="204"/>
    <s v="WT-01.2, REC., SBX, BRIDGE CONNECTION, TYP."/>
    <s v="Rec."/>
    <s v="SBX"/>
    <s v="Infill 2"/>
    <n v="0.875"/>
    <n v="0.875"/>
    <n v="0.9375"/>
    <n v="1.1875"/>
    <n v="116"/>
    <n v="2.2000000000000002"/>
    <s v="GL-02Z"/>
    <n v="10"/>
    <s v="TO-1116GLZ02-10-5959"/>
    <n v="98.25"/>
    <m/>
    <m/>
    <n v="85.875"/>
    <n v="58.591796875"/>
    <n v="703.1015625"/>
    <s v="RELEASED"/>
    <s v="MATCHES"/>
    <x v="59"/>
    <x v="1"/>
  </r>
  <r>
    <x v="6"/>
    <n v="2"/>
    <n v="6"/>
    <n v="112"/>
    <s v="1116L-006-112"/>
    <s v="1116UA12028"/>
    <s v="WT-01.2"/>
    <s v="East"/>
    <n v="100"/>
    <n v="204"/>
    <s v="WT-01.2, REC., SBX, BRIDGE CONNECTION"/>
    <s v="Rec."/>
    <s v="SBX"/>
    <s v="Infill 1"/>
    <n v="0.875"/>
    <n v="0.875"/>
    <n v="1.1875"/>
    <n v="0.9375"/>
    <n v="88"/>
    <s v="N/A"/>
    <s v="GL-01T"/>
    <n v="10"/>
    <s v="TO-1116GLT01-10-7869"/>
    <n v="98.25"/>
    <m/>
    <m/>
    <n v="113.875"/>
    <n v="77.695963541666671"/>
    <n v="932.3515625"/>
    <s v="RELEASED"/>
    <s v="MATCHES"/>
    <x v="70"/>
    <x v="1"/>
  </r>
  <r>
    <x v="6"/>
    <n v="2"/>
    <n v="6"/>
    <n v="112"/>
    <s v="1116L-006-112"/>
    <s v="1116UA12028"/>
    <s v="WT-01.2"/>
    <s v="East"/>
    <n v="100"/>
    <n v="204"/>
    <s v="WT-01.2, REC., SBX, BRIDGE CONNECTION"/>
    <s v="Rec."/>
    <s v="SBX"/>
    <s v="Infill 2"/>
    <n v="0.875"/>
    <n v="0.875"/>
    <n v="0.9375"/>
    <n v="1.1875"/>
    <n v="116"/>
    <n v="2.2000000000000002"/>
    <s v="GL-02Z"/>
    <n v="10"/>
    <s v="TO-1116GLZ02-10-5959"/>
    <n v="98.25"/>
    <m/>
    <m/>
    <n v="85.875"/>
    <n v="58.591796875"/>
    <n v="703.1015625"/>
    <s v="RELEASED"/>
    <s v="MATCHES"/>
    <x v="59"/>
    <x v="1"/>
  </r>
  <r>
    <x v="5"/>
    <n v="2"/>
    <n v="6"/>
    <n v="113"/>
    <s v="1116L-006-113"/>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13"/>
    <s v="1116L-006-113"/>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14"/>
    <s v="1116L-006-114"/>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14"/>
    <s v="1116L-006-114"/>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15"/>
    <s v="1116L-006-115"/>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5"/>
    <n v="2"/>
    <n v="6"/>
    <n v="115"/>
    <s v="1116L-006-115"/>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6"/>
    <n v="2"/>
    <n v="6"/>
    <n v="116"/>
    <s v="1116L-006-116"/>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6"/>
    <n v="2"/>
    <n v="6"/>
    <n v="116"/>
    <s v="1116L-006-116"/>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5"/>
    <n v="2"/>
    <n v="6"/>
    <n v="117"/>
    <s v="1116L-006-117"/>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5"/>
    <n v="2"/>
    <n v="6"/>
    <n v="117"/>
    <s v="1116L-006-117"/>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6"/>
    <n v="2"/>
    <n v="6"/>
    <n v="118"/>
    <s v="1116L-006-118"/>
    <s v="1116UA12001"/>
    <s v="WT-01.2"/>
    <s v="East"/>
    <n v="100"/>
    <n v="204"/>
    <s v="WT-01.2, REC., SBX, TYP."/>
    <s v="Rec."/>
    <s v="SBX"/>
    <s v="Infill 1"/>
    <n v="0.875"/>
    <n v="0.875"/>
    <n v="1.1875"/>
    <n v="0.9375"/>
    <n v="88"/>
    <s v="N/A"/>
    <s v="GL-01T"/>
    <n v="10"/>
    <s v="TO-1116GLT01-10-7869"/>
    <n v="98.25"/>
    <m/>
    <m/>
    <n v="113.875"/>
    <n v="77.695963541666671"/>
    <n v="932.3515625"/>
    <s v="RELEASED"/>
    <s v="MATCHES"/>
    <x v="70"/>
    <x v="1"/>
  </r>
  <r>
    <x v="6"/>
    <n v="2"/>
    <n v="6"/>
    <n v="118"/>
    <s v="1116L-006-118"/>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5"/>
    <n v="2"/>
    <n v="6"/>
    <n v="119"/>
    <s v="1116L-006-119"/>
    <s v="1116UA21009"/>
    <s v="WT-02.1"/>
    <s v="East"/>
    <n v="36"/>
    <n v="204"/>
    <s v="WT-02.1, REC., SBX-R, BIRD FRIT"/>
    <s v="Rec."/>
    <s v="SBX-R"/>
    <s v="Infill 1"/>
    <n v="0.875"/>
    <n v="0.875"/>
    <n v="1.1875"/>
    <n v="0.9375"/>
    <n v="88"/>
    <n v="1"/>
    <s v="GL-07A"/>
    <n v="10"/>
    <s v="TO-1116GLA07-10-2708"/>
    <n v="34.25"/>
    <m/>
    <m/>
    <n v="113.875"/>
    <n v="27.084852430555557"/>
    <n v="325.01822916666669"/>
    <s v="RELEASED"/>
    <s v="MATCHES"/>
    <x v="56"/>
    <x v="0"/>
  </r>
  <r>
    <x v="5"/>
    <n v="2"/>
    <n v="6"/>
    <n v="119"/>
    <s v="1116L-006-119"/>
    <s v="1116UA21009"/>
    <s v="WT-02.1"/>
    <s v="Ea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20"/>
    <s v="1116L-006-120"/>
    <s v="1116UA11003"/>
    <s v="WT-01.1"/>
    <s v="East"/>
    <n v="100"/>
    <n v="204"/>
    <s v="WT-01.1, REC., VISION, BIRD FRIT"/>
    <s v="Rec."/>
    <s v="Vision"/>
    <s v="Infill 1"/>
    <n v="0.875"/>
    <n v="0.875"/>
    <n v="1.1875"/>
    <n v="0.9375"/>
    <n v="88"/>
    <n v="1"/>
    <s v="GL-01A"/>
    <n v="10"/>
    <s v="TO-1116GLA01-10-7869"/>
    <n v="98.25"/>
    <m/>
    <m/>
    <n v="113.875"/>
    <n v="77.695963541666671"/>
    <n v="932.3515625"/>
    <s v="RELEASED"/>
    <s v="MATCHES"/>
    <x v="58"/>
    <x v="1"/>
  </r>
  <r>
    <x v="6"/>
    <n v="2"/>
    <n v="6"/>
    <n v="120"/>
    <s v="1116L-006-120"/>
    <s v="1116UA11003"/>
    <s v="WT-01.1"/>
    <s v="Ea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21"/>
    <s v="1116L-006-121"/>
    <s v="1116UA21013"/>
    <s v="WT-02.1"/>
    <s v="East"/>
    <n v="36"/>
    <n v="204"/>
    <s v="WT-02.1, REC., SBX-L, BIRD FRIT"/>
    <s v="Rec."/>
    <s v="SBX-L"/>
    <s v="Infill 1"/>
    <n v="0.875"/>
    <n v="0.875"/>
    <n v="1.1875"/>
    <n v="0.9375"/>
    <n v="88"/>
    <n v="1"/>
    <s v="GL-07A"/>
    <n v="10"/>
    <s v="TO-1116GLA07-10-2708"/>
    <n v="34.25"/>
    <m/>
    <m/>
    <n v="113.875"/>
    <n v="27.084852430555557"/>
    <n v="325.01822916666669"/>
    <s v="RELEASED"/>
    <s v="MATCHES"/>
    <x v="56"/>
    <x v="0"/>
  </r>
  <r>
    <x v="5"/>
    <n v="2"/>
    <n v="6"/>
    <n v="121"/>
    <s v="1116L-006-121"/>
    <s v="1116UA21013"/>
    <s v="WT-02.1"/>
    <s v="East"/>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22"/>
    <s v="1116L-006-122"/>
    <s v="1116UA11003"/>
    <s v="WT-01.1"/>
    <s v="East"/>
    <n v="100"/>
    <n v="204"/>
    <s v="WT-01.1, REC., VISION, BIRD FRIT"/>
    <s v="Rec."/>
    <s v="Vision"/>
    <s v="Infill 1"/>
    <n v="0.875"/>
    <n v="0.875"/>
    <n v="1.1875"/>
    <n v="0.9375"/>
    <n v="88"/>
    <n v="1"/>
    <s v="GL-01A"/>
    <n v="10"/>
    <s v="TO-1116GLA01-10-7869"/>
    <n v="98.25"/>
    <m/>
    <m/>
    <n v="113.875"/>
    <n v="77.695963541666671"/>
    <n v="932.3515625"/>
    <s v="RELEASED"/>
    <s v="MATCHES"/>
    <x v="58"/>
    <x v="1"/>
  </r>
  <r>
    <x v="6"/>
    <n v="2"/>
    <n v="6"/>
    <n v="122"/>
    <s v="1116L-006-122"/>
    <s v="1116UA11003"/>
    <s v="WT-01.1"/>
    <s v="East"/>
    <n v="100"/>
    <n v="204"/>
    <s v="WT-01.1, REC., VISION, BIRD FRIT"/>
    <s v="Rec."/>
    <s v="Vision"/>
    <s v="Infill 2"/>
    <n v="0.875"/>
    <n v="0.875"/>
    <n v="0.9375"/>
    <n v="1.1875"/>
    <n v="116"/>
    <n v="2.2000000000000002"/>
    <s v="GL-02Z"/>
    <n v="10"/>
    <s v="TO-1116GLZ02-10-5959"/>
    <n v="98.25"/>
    <m/>
    <m/>
    <n v="85.875"/>
    <n v="58.591796875"/>
    <n v="703.1015625"/>
    <s v="RELEASED"/>
    <s v="MATCHES"/>
    <x v="59"/>
    <x v="1"/>
  </r>
  <r>
    <x v="5"/>
    <n v="2"/>
    <n v="6"/>
    <n v="123"/>
    <s v="1116L-006-123"/>
    <s v="1116UA21009"/>
    <s v="WT-02.1"/>
    <s v="East"/>
    <n v="36"/>
    <n v="204"/>
    <s v="WT-02.1, REC., SBX-R, BIRD FRIT"/>
    <s v="Rec."/>
    <s v="SBX-R"/>
    <s v="Infill 1"/>
    <n v="0.875"/>
    <n v="0.875"/>
    <n v="1.1875"/>
    <n v="0.9375"/>
    <n v="88"/>
    <n v="1"/>
    <s v="GL-07A"/>
    <n v="10"/>
    <s v="TO-1116GLA07-10-2708"/>
    <n v="34.25"/>
    <m/>
    <m/>
    <n v="113.875"/>
    <n v="27.084852430555557"/>
    <n v="325.01822916666669"/>
    <s v="RELEASED"/>
    <s v="MATCHES"/>
    <x v="56"/>
    <x v="0"/>
  </r>
  <r>
    <x v="5"/>
    <n v="2"/>
    <n v="6"/>
    <n v="123"/>
    <s v="1116L-006-123"/>
    <s v="1116UA21009"/>
    <s v="WT-02.1"/>
    <s v="East"/>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24"/>
    <s v="1116L-006-124"/>
    <s v="1116UA11027"/>
    <s v="WT-01.1"/>
    <s v="East"/>
    <n v="68"/>
    <n v="204"/>
    <s v="WT-01.1, REC., VISION, BIRD FRIT"/>
    <s v="Rec."/>
    <s v="Vision"/>
    <s v="Infill 1"/>
    <n v="0.875"/>
    <n v="0.875"/>
    <n v="1.1875"/>
    <n v="0.9375"/>
    <n v="88"/>
    <n v="1"/>
    <s v="GL-01A"/>
    <n v="10"/>
    <s v="TO-1116GLA01-10-5239"/>
    <n v="66.25"/>
    <m/>
    <m/>
    <n v="113.875"/>
    <n v="52.390407986111114"/>
    <n v="628.68489583333337"/>
    <s v="RELEASED"/>
    <s v="MATCHES"/>
    <x v="64"/>
    <x v="1"/>
  </r>
  <r>
    <x v="6"/>
    <n v="2"/>
    <n v="6"/>
    <n v="124"/>
    <s v="1116L-006-124"/>
    <s v="1116UA11027"/>
    <s v="WT-01.1"/>
    <s v="East"/>
    <n v="68"/>
    <n v="204"/>
    <s v="WT-01.1, REC., VISION, BIRD FRIT"/>
    <s v="Rec."/>
    <s v="Vision"/>
    <s v="Infill 2"/>
    <n v="0.875"/>
    <n v="0.875"/>
    <n v="0.9375"/>
    <n v="1.1875"/>
    <n v="116"/>
    <n v="2.2000000000000002"/>
    <s v="GL-02Z"/>
    <n v="10"/>
    <s v="TO-1116GLZ02-10-4050"/>
    <n v="66.25"/>
    <m/>
    <m/>
    <n v="85.875"/>
    <n v="39.508463541666664"/>
    <n v="474.1015625"/>
    <s v="RELEASED"/>
    <s v="MATCHES"/>
    <x v="65"/>
    <x v="1"/>
  </r>
  <r>
    <x v="1"/>
    <n v="2"/>
    <n v="6"/>
    <n v="125"/>
    <s v="1116L-006-125"/>
    <s v="1116UA31019"/>
    <s v="WT-03.1"/>
    <s v="Southeast"/>
    <n v="72.254499999999993"/>
    <n v="204"/>
    <s v="WT-03.1, CURVED, VISION, BIRD FRIT"/>
    <s v="Curved"/>
    <s v="Vision"/>
    <s v="Infill 1"/>
    <n v="0.92925000000000002"/>
    <n v="0.92925000000000002"/>
    <n v="1.1875"/>
    <n v="0.9375"/>
    <n v="88"/>
    <n v="1"/>
    <s v="GL-04A"/>
    <n v="30"/>
    <s v="TO-1116GLA04-30-5666"/>
    <m/>
    <n v="70.395999999999987"/>
    <n v="138"/>
    <n v="113.875"/>
    <n v="55.669059027777763"/>
    <n v="668.02870833333316"/>
    <s v="RELEASED"/>
    <s v="MATCHES"/>
    <x v="72"/>
    <x v="0"/>
  </r>
  <r>
    <x v="1"/>
    <n v="2"/>
    <n v="6"/>
    <n v="125"/>
    <s v="1116L-006-125"/>
    <s v="1116UA31019"/>
    <s v="WT-03.1"/>
    <s v="Southeast"/>
    <n v="72.254499999999993"/>
    <n v="204"/>
    <s v="WT-03.1, CURVED, VISION, BIRD FRIT"/>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6"/>
    <n v="126"/>
    <s v="1116L-006-126"/>
    <s v="1116UA31019"/>
    <s v="WT-03.1"/>
    <s v="Southeast"/>
    <n v="72.260900000000007"/>
    <n v="204"/>
    <s v="WT-03.1, CURVED, VISION, BIRD FRIT"/>
    <s v="Curved"/>
    <s v="Vision"/>
    <s v="Infill 1"/>
    <n v="0.93245"/>
    <n v="0.93245"/>
    <n v="1.1875"/>
    <n v="0.9375"/>
    <n v="88"/>
    <n v="1"/>
    <s v="GL-04A"/>
    <n v="30"/>
    <s v="TO-1116GLA04-30-5666"/>
    <m/>
    <n v="70.396000000000001"/>
    <n v="138"/>
    <n v="113.875"/>
    <n v="55.669059027777777"/>
    <n v="668.02870833333327"/>
    <s v="RELEASED"/>
    <s v="MATCHES"/>
    <x v="72"/>
    <x v="0"/>
  </r>
  <r>
    <x v="1"/>
    <n v="2"/>
    <n v="6"/>
    <n v="126"/>
    <s v="1116L-006-126"/>
    <s v="1116UA31019"/>
    <s v="WT-03.1"/>
    <s v="Southeast"/>
    <n v="72.260900000000007"/>
    <n v="204"/>
    <s v="WT-03.1, CURVED, VISION, BIRD FRIT"/>
    <s v="Curved"/>
    <s v="Vision"/>
    <s v="Infill 2"/>
    <n v="0.93245"/>
    <n v="0.93245"/>
    <n v="0.9375"/>
    <n v="1.1875"/>
    <n v="116"/>
    <n v="2.2000000000000002"/>
    <s v="GL-05Z"/>
    <n v="30"/>
    <s v="TO-1116GLZ05-30-4298"/>
    <m/>
    <n v="70.396000000000001"/>
    <n v="138"/>
    <n v="85.875"/>
    <n v="41.980947916666672"/>
    <n v="503.77137500000003"/>
    <s v="RELEASED"/>
    <s v="MATCHES"/>
    <x v="67"/>
    <x v="0"/>
  </r>
  <r>
    <x v="1"/>
    <n v="2"/>
    <n v="6"/>
    <n v="127"/>
    <s v="1116L-006-127"/>
    <s v="1116UA31019"/>
    <s v="WT-03.1"/>
    <s v="Southeast"/>
    <n v="72.254499999999993"/>
    <n v="204"/>
    <s v="WT-03.1, CURVED, VISION, BIRD FRIT"/>
    <s v="Curved"/>
    <s v="Vision"/>
    <s v="Infill 1"/>
    <n v="0.92925000000000002"/>
    <n v="0.92925000000000002"/>
    <n v="1.1875"/>
    <n v="0.9375"/>
    <n v="88"/>
    <n v="1"/>
    <s v="GL-04A"/>
    <n v="30"/>
    <s v="TO-1116GLA04-30-5666"/>
    <m/>
    <n v="70.395999999999987"/>
    <n v="138"/>
    <n v="113.875"/>
    <n v="55.669059027777763"/>
    <n v="668.02870833333316"/>
    <s v="RELEASED"/>
    <s v="MATCHES"/>
    <x v="72"/>
    <x v="0"/>
  </r>
  <r>
    <x v="1"/>
    <n v="2"/>
    <n v="6"/>
    <n v="127"/>
    <s v="1116L-006-127"/>
    <s v="1116UA31019"/>
    <s v="WT-03.1"/>
    <s v="Southeast"/>
    <n v="72.254499999999993"/>
    <n v="204"/>
    <s v="WT-03.1, CURVED, VISION, BIRD FRIT"/>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6"/>
    <n v="2"/>
    <n v="6"/>
    <n v="128"/>
    <s v="1116L-006-12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28"/>
    <s v="1116L-006-12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29"/>
    <s v="1116L-006-129"/>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29"/>
    <s v="1116L-006-129"/>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30"/>
    <s v="1116L-006-130"/>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30"/>
    <s v="1116L-006-130"/>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31"/>
    <s v="1116L-006-131"/>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31"/>
    <s v="1116L-006-131"/>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32"/>
    <s v="1116L-006-132"/>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32"/>
    <s v="1116L-006-132"/>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33"/>
    <s v="1116L-006-133"/>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33"/>
    <s v="1116L-006-133"/>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34"/>
    <s v="1116L-006-134"/>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34"/>
    <s v="1116L-006-134"/>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35"/>
    <s v="1116L-006-135"/>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35"/>
    <s v="1116L-006-135"/>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36"/>
    <s v="1116L-006-136"/>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36"/>
    <s v="1116L-006-136"/>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37"/>
    <s v="1116L-006-137"/>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37"/>
    <s v="1116L-006-137"/>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38"/>
    <s v="1116L-006-13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38"/>
    <s v="1116L-006-13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39"/>
    <s v="1116L-006-139"/>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39"/>
    <s v="1116L-006-139"/>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40"/>
    <s v="1116L-006-140"/>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40"/>
    <s v="1116L-006-140"/>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41"/>
    <s v="1116L-006-141"/>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41"/>
    <s v="1116L-006-141"/>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42"/>
    <s v="1116L-006-142"/>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42"/>
    <s v="1116L-006-142"/>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43"/>
    <s v="1116L-006-143"/>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43"/>
    <s v="1116L-006-143"/>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44"/>
    <s v="1116L-006-144"/>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44"/>
    <s v="1116L-006-144"/>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45"/>
    <s v="1116L-006-145"/>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45"/>
    <s v="1116L-006-145"/>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46"/>
    <s v="1116L-006-146"/>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46"/>
    <s v="1116L-006-146"/>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47"/>
    <s v="1116L-006-147"/>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47"/>
    <s v="1116L-006-147"/>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48"/>
    <s v="1116L-006-148"/>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48"/>
    <s v="1116L-006-148"/>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49"/>
    <s v="1116L-006-149"/>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49"/>
    <s v="1116L-006-149"/>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0"/>
    <s v="1116L-006-150"/>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0"/>
    <s v="1116L-006-150"/>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1"/>
    <s v="1116L-006-151"/>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51"/>
    <s v="1116L-006-151"/>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52"/>
    <s v="1116L-006-152"/>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2"/>
    <s v="1116L-006-152"/>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3"/>
    <s v="1116L-006-153"/>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53"/>
    <s v="1116L-006-153"/>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4"/>
    <s v="1116L-006-154"/>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54"/>
    <s v="1116L-006-154"/>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55"/>
    <s v="1116L-006-155"/>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55"/>
    <s v="1116L-006-155"/>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56"/>
    <s v="1116L-006-156"/>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6"/>
    <s v="1116L-006-156"/>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7"/>
    <s v="1116L-006-157"/>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57"/>
    <s v="1116L-006-157"/>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58"/>
    <s v="1116L-006-15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58"/>
    <s v="1116L-006-15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59"/>
    <s v="1116L-006-159"/>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59"/>
    <s v="1116L-006-159"/>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60"/>
    <s v="1116L-006-160"/>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60"/>
    <s v="1116L-006-160"/>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61"/>
    <s v="1116L-006-161"/>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61"/>
    <s v="1116L-006-161"/>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62"/>
    <s v="1116L-006-162"/>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62"/>
    <s v="1116L-006-162"/>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3"/>
    <s v="1116L-006-163"/>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63"/>
    <s v="1116L-006-163"/>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64"/>
    <s v="1116L-006-164"/>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64"/>
    <s v="1116L-006-164"/>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5"/>
    <s v="1116L-006-165"/>
    <s v="1116UA21013"/>
    <s v="WT-02.1"/>
    <s v="South"/>
    <n v="36"/>
    <n v="204"/>
    <s v="WT-02.1, REC., SBX-L, BIRD FRIT"/>
    <s v="Rec."/>
    <s v="SBX-L"/>
    <s v="Infill 1"/>
    <n v="0.875"/>
    <n v="0.875"/>
    <n v="1.1875"/>
    <n v="0.9375"/>
    <n v="88"/>
    <n v="1"/>
    <s v="GL-07A"/>
    <n v="10"/>
    <s v="TO-1116GLA07-10-2708"/>
    <n v="34.25"/>
    <m/>
    <m/>
    <n v="113.875"/>
    <n v="27.084852430555557"/>
    <n v="325.01822916666669"/>
    <s v="RELEASED"/>
    <s v="MATCHES"/>
    <x v="56"/>
    <x v="0"/>
  </r>
  <r>
    <x v="5"/>
    <n v="2"/>
    <n v="6"/>
    <n v="165"/>
    <s v="1116L-006-165"/>
    <s v="1116UA21013"/>
    <s v="WT-02.1"/>
    <s v="South"/>
    <n v="36"/>
    <n v="204"/>
    <s v="WT-02.1, REC., SBX-L, BIRD FRIT"/>
    <s v="Rec."/>
    <s v="SBX-L"/>
    <s v="Infill 2"/>
    <n v="0.875"/>
    <n v="0.875"/>
    <n v="0.9375"/>
    <n v="1.1875"/>
    <n v="116"/>
    <n v="2.2000000000000002"/>
    <s v="GL-02Z"/>
    <n v="10"/>
    <s v="TO-1116GLZ02-10-2042"/>
    <n v="34.25"/>
    <m/>
    <m/>
    <n v="85.875"/>
    <n v="20.425130208333332"/>
    <n v="245.1015625"/>
    <s v="RELEASED"/>
    <s v="MATCHES"/>
    <x v="57"/>
    <x v="1"/>
  </r>
  <r>
    <x v="6"/>
    <n v="2"/>
    <n v="6"/>
    <n v="166"/>
    <s v="1116L-006-166"/>
    <s v="1116UA12002"/>
    <s v="WT-01.2"/>
    <s v="South"/>
    <n v="100"/>
    <n v="204"/>
    <s v="WT-01.2, REC., SBX, BIRD FRIT"/>
    <s v="Rec."/>
    <s v="SBX"/>
    <s v="Infill 1"/>
    <n v="0.875"/>
    <n v="0.875"/>
    <n v="1.1875"/>
    <n v="0.9375"/>
    <n v="88"/>
    <n v="1"/>
    <s v="GL-01B"/>
    <n v="10"/>
    <s v="TO-1116GLB01-10-7869"/>
    <n v="98.25"/>
    <m/>
    <m/>
    <n v="113.875"/>
    <n v="77.695963541666671"/>
    <n v="932.3515625"/>
    <s v="RELEASED"/>
    <s v="MATCHES"/>
    <x v="60"/>
    <x v="1"/>
  </r>
  <r>
    <x v="6"/>
    <n v="2"/>
    <n v="6"/>
    <n v="166"/>
    <s v="1116L-006-166"/>
    <s v="1116UA12002"/>
    <s v="WT-01.2"/>
    <s v="South"/>
    <n v="100"/>
    <n v="204"/>
    <s v="WT-01.2, REC., SBX, BIRD FRIT"/>
    <s v="Rec."/>
    <s v="SBX"/>
    <s v="Infill 2"/>
    <n v="0.875"/>
    <n v="0.875"/>
    <n v="0.9375"/>
    <n v="1.1875"/>
    <n v="116"/>
    <n v="2.2000000000000002"/>
    <s v="GL-02Z"/>
    <n v="10"/>
    <s v="TO-1116GLZ02-10-5959"/>
    <n v="98.25"/>
    <m/>
    <m/>
    <n v="85.875"/>
    <n v="58.591796875"/>
    <n v="703.1015625"/>
    <s v="RELEASED"/>
    <s v="MATCHES"/>
    <x v="59"/>
    <x v="1"/>
  </r>
  <r>
    <x v="5"/>
    <n v="2"/>
    <n v="6"/>
    <n v="167"/>
    <s v="1116L-006-167"/>
    <s v="1116UA21009"/>
    <s v="WT-02.1"/>
    <s v="South"/>
    <n v="36"/>
    <n v="204"/>
    <s v="WT-02.1, REC., SBX-R, BIRD FRIT"/>
    <s v="Rec."/>
    <s v="SBX-R"/>
    <s v="Infill 1"/>
    <n v="0.875"/>
    <n v="0.875"/>
    <n v="1.1875"/>
    <n v="0.9375"/>
    <n v="88"/>
    <n v="1"/>
    <s v="GL-07A"/>
    <n v="10"/>
    <s v="TO-1116GLA07-10-2708"/>
    <n v="34.25"/>
    <m/>
    <m/>
    <n v="113.875"/>
    <n v="27.084852430555557"/>
    <n v="325.01822916666669"/>
    <s v="RELEASED"/>
    <s v="MATCHES"/>
    <x v="56"/>
    <x v="0"/>
  </r>
  <r>
    <x v="5"/>
    <n v="2"/>
    <n v="6"/>
    <n v="167"/>
    <s v="1116L-006-167"/>
    <s v="1116UA21009"/>
    <s v="WT-02.1"/>
    <s v="South"/>
    <n v="36"/>
    <n v="204"/>
    <s v="WT-02.1, REC., SBX-R, BIRD FRIT"/>
    <s v="Rec."/>
    <s v="SBX-R"/>
    <s v="Infill 2"/>
    <n v="0.875"/>
    <n v="0.875"/>
    <n v="0.9375"/>
    <n v="1.1875"/>
    <n v="116"/>
    <n v="2.2000000000000002"/>
    <s v="GL-02Z"/>
    <n v="10"/>
    <s v="TO-1116GLZ02-10-2042"/>
    <n v="34.25"/>
    <m/>
    <m/>
    <n v="85.875"/>
    <n v="20.425130208333332"/>
    <n v="245.1015625"/>
    <s v="RELEASED"/>
    <s v="MATCHES"/>
    <x v="57"/>
    <x v="1"/>
  </r>
  <r>
    <x v="6"/>
    <n v="2"/>
    <n v="6"/>
    <n v="168"/>
    <s v="1116L-006-168"/>
    <s v="1116UA11003"/>
    <s v="WT-01.1"/>
    <s v="South"/>
    <n v="100"/>
    <n v="204"/>
    <s v="WT-01.1, REC., VISION, BIRD FRIT"/>
    <s v="Rec."/>
    <s v="Vision"/>
    <s v="Infill 1"/>
    <n v="0.875"/>
    <n v="0.875"/>
    <n v="1.1875"/>
    <n v="0.9375"/>
    <n v="88"/>
    <n v="1"/>
    <s v="GL-01A"/>
    <n v="10"/>
    <s v="TO-1116GLA01-10-7869"/>
    <n v="98.25"/>
    <m/>
    <m/>
    <n v="113.875"/>
    <n v="77.695963541666671"/>
    <n v="932.3515625"/>
    <s v="RELEASED"/>
    <s v="MATCHES"/>
    <x v="58"/>
    <x v="1"/>
  </r>
  <r>
    <x v="6"/>
    <n v="2"/>
    <n v="6"/>
    <n v="168"/>
    <s v="1116L-006-168"/>
    <s v="1116UA11003"/>
    <s v="WT-01.1"/>
    <s v="South"/>
    <n v="100"/>
    <n v="204"/>
    <s v="WT-01.1, REC., VISION, BIRD FRIT"/>
    <s v="Rec."/>
    <s v="Vision"/>
    <s v="Infill 2"/>
    <n v="0.875"/>
    <n v="0.875"/>
    <n v="0.9375"/>
    <n v="1.1875"/>
    <n v="116"/>
    <n v="2.2000000000000002"/>
    <s v="GL-02Z"/>
    <n v="10"/>
    <s v="TO-1116GLZ02-10-5959"/>
    <n v="98.25"/>
    <m/>
    <m/>
    <n v="85.875"/>
    <n v="58.591796875"/>
    <n v="703.1015625"/>
    <s v="RELEASED"/>
    <s v="MATCHES"/>
    <x v="59"/>
    <x v="1"/>
  </r>
  <r>
    <x v="5"/>
    <n v="2"/>
    <n v="6"/>
    <n v="169"/>
    <s v="1116L-006-169"/>
    <s v="1116UA21099"/>
    <s v="WT-02.1"/>
    <s v="South"/>
    <n v="36.125"/>
    <n v="204"/>
    <s v="WT-02.1, REC., SBX-L, HEAVY, BIRD FRIT"/>
    <s v="Rec."/>
    <s v="SBX-L"/>
    <s v="Infill 1"/>
    <n v="1"/>
    <n v="0.875"/>
    <n v="1.1875"/>
    <n v="0.9375"/>
    <n v="88"/>
    <n v="1"/>
    <s v="GL-07A"/>
    <n v="10"/>
    <s v="TO-1116GLA07-10-2708"/>
    <n v="34.25"/>
    <m/>
    <m/>
    <n v="113.875"/>
    <n v="27.084852430555557"/>
    <n v="325.01822916666669"/>
    <s v="RELEASED"/>
    <s v="MATCHES"/>
    <x v="56"/>
    <x v="0"/>
  </r>
  <r>
    <x v="5"/>
    <n v="2"/>
    <n v="6"/>
    <n v="169"/>
    <s v="1116L-006-169"/>
    <s v="1116UA21099"/>
    <s v="WT-02.1"/>
    <s v="South"/>
    <n v="36.125"/>
    <n v="204"/>
    <s v="WT-02.1, REC., SBX-L, HEAVY, BIRD FRIT"/>
    <s v="Rec."/>
    <s v="SBX-L"/>
    <s v="Infill 2"/>
    <n v="1"/>
    <n v="0.875"/>
    <n v="0.9375"/>
    <n v="1.1875"/>
    <n v="116"/>
    <n v="2.2000000000000002"/>
    <s v="GL-02Z"/>
    <n v="10"/>
    <s v="TO-1116GLZ02-10-2042"/>
    <n v="34.25"/>
    <m/>
    <m/>
    <n v="85.875"/>
    <n v="20.425130208333332"/>
    <n v="245.1015625"/>
    <s v="RELEASED"/>
    <s v="MATCHES"/>
    <x v="57"/>
    <x v="1"/>
  </r>
  <r>
    <x v="0"/>
    <n v="4"/>
    <s v="6B"/>
    <n v="170"/>
    <s v="1116L-006B-170"/>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0"/>
    <s v="1116L-006B-170"/>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0"/>
    <s v="1116L-006B-170"/>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1"/>
    <s v="1116L-006B-171"/>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1"/>
    <s v="1116L-006B-171"/>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1"/>
    <s v="1116L-006B-171"/>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2"/>
    <s v="1116L-006B-172"/>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2"/>
    <s v="1116L-006B-172"/>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2"/>
    <s v="1116L-006B-172"/>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3"/>
    <s v="1116L-006B-173"/>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3"/>
    <s v="1116L-006B-173"/>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3"/>
    <s v="1116L-006B-173"/>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4"/>
    <s v="1116L-006B-174"/>
    <n v="0"/>
    <s v="WT-07.4"/>
    <s v="Nor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4"/>
    <s v="1116L-006B-174"/>
    <n v="0"/>
    <s v="WT-07.4"/>
    <s v="Nor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4"/>
    <s v="1116L-006B-174"/>
    <n v="0"/>
    <s v="WT-07.4"/>
    <s v="Nor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5"/>
    <s v="1116L-006B-175"/>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5"/>
    <s v="1116L-006B-175"/>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5"/>
    <s v="1116L-006B-175"/>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6"/>
    <s v="1116L-006B-176"/>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6"/>
    <s v="1116L-006B-176"/>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6"/>
    <s v="1116L-006B-176"/>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7"/>
    <s v="1116L-006B-177"/>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7"/>
    <s v="1116L-006B-177"/>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7"/>
    <s v="1116L-006B-177"/>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8"/>
    <s v="1116L-006B-178"/>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8"/>
    <s v="1116L-006B-178"/>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8"/>
    <s v="1116L-006B-178"/>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0"/>
    <n v="4"/>
    <s v="6B"/>
    <n v="179"/>
    <s v="1116L-006B-179"/>
    <n v="0"/>
    <s v="WT-07.4"/>
    <s v="South"/>
    <n v="90"/>
    <n v="266"/>
    <s v="WT-07.4, REC., VISION, BIRD FRIT, BRIDGE"/>
    <s v="Rec."/>
    <s v="Vision"/>
    <s v="Infill 1"/>
    <n v="0.875"/>
    <n v="0.875"/>
    <n v="1.1875"/>
    <n v="0.9375"/>
    <n v="204"/>
    <m/>
    <s v="GL-24Z"/>
    <n v="10"/>
    <s v="TO-1116GLZ24-10-3769"/>
    <n v="88.25"/>
    <m/>
    <m/>
    <n v="59.875"/>
    <n v="36.694227430555557"/>
    <n v="440.33072916666669"/>
    <s v="NOT RELEASED"/>
    <s v="NOT CHECKED"/>
    <x v="0"/>
    <x v="0"/>
  </r>
  <r>
    <x v="0"/>
    <n v="4"/>
    <s v="6B"/>
    <n v="179"/>
    <s v="1116L-006B-179"/>
    <n v="0"/>
    <s v="WT-07.4"/>
    <s v="South"/>
    <n v="90"/>
    <n v="266"/>
    <s v="WT-07.4, REC., VISION, BIRD FRIT, BRIDGE"/>
    <s v="Rec."/>
    <s v="Vision"/>
    <s v="Infill 2"/>
    <n v="0.875"/>
    <n v="0.875"/>
    <n v="0.9375"/>
    <n v="0.9375"/>
    <n v="160"/>
    <m/>
    <s v="GL-23Z"/>
    <n v="10"/>
    <s v="TO-1116GLZ23-10-6481"/>
    <n v="88.25"/>
    <m/>
    <m/>
    <n v="104.125"/>
    <n v="63.812717013888886"/>
    <n v="765.75260416666663"/>
    <s v="NOT RELEASED"/>
    <s v="NOT CHECKED"/>
    <x v="0"/>
    <x v="0"/>
  </r>
  <r>
    <x v="0"/>
    <n v="4"/>
    <s v="6B"/>
    <n v="179"/>
    <s v="1116L-006B-179"/>
    <n v="0"/>
    <s v="WT-07.4"/>
    <s v="South"/>
    <n v="90"/>
    <n v="266"/>
    <s v="WT-07.4, REC., VISION, BIRD FRIT, BRIDGE"/>
    <s v="Rec."/>
    <s v="Vision"/>
    <s v="Infill 3"/>
    <n v="0.875"/>
    <n v="0.875"/>
    <n v="0.9375"/>
    <n v="1.1875"/>
    <n v="188"/>
    <m/>
    <s v="GL-24Z"/>
    <n v="10"/>
    <s v="TO-1116GLZ24-10-4649"/>
    <n v="88.25"/>
    <m/>
    <m/>
    <n v="75.875"/>
    <n v="46.499782986111114"/>
    <n v="557.99739583333337"/>
    <s v="NOT RELEASED"/>
    <s v="NOT CHECKED"/>
    <x v="0"/>
    <x v="0"/>
  </r>
  <r>
    <x v="1"/>
    <n v="2"/>
    <n v="7"/>
    <n v="1"/>
    <s v="1116L-007-001"/>
    <s v="1116UA33001"/>
    <s v="WT-03.3"/>
    <s v="Southwe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7"/>
    <n v="1"/>
    <s v="1116L-007-001"/>
    <s v="1116UA33001"/>
    <s v="WT-03.3"/>
    <s v="Southwe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7"/>
    <n v="2"/>
    <s v="1116L-007-002"/>
    <s v="1116UA33002"/>
    <s v="WT-03.3"/>
    <s v="Southwest"/>
    <n v="90.508499999999998"/>
    <n v="204"/>
    <s v="WT-03.3, CURVED, VISION, HEAVY, HEAVY, ISA-R,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7"/>
    <n v="2"/>
    <s v="1116L-007-002"/>
    <s v="1116UA33002"/>
    <s v="WT-03.3"/>
    <s v="Southwest"/>
    <n v="90.508499999999998"/>
    <n v="204"/>
    <s v="WT-03.3, CURVED, VISION, HEAVY, HEAVY, ISA-R,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7"/>
    <n v="3"/>
    <s v="1116L-007-003"/>
    <s v="1116UA33003"/>
    <s v="WT-03.3"/>
    <s v="Southwest"/>
    <n v="90.522000000000006"/>
    <n v="204"/>
    <s v="WT-03.3, CURVED, VISION, HEAVY, ISA-R,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7"/>
    <n v="3"/>
    <s v="1116L-007-003"/>
    <s v="1116UA33003"/>
    <s v="WT-03.3"/>
    <s v="Southwest"/>
    <n v="90.522000000000006"/>
    <n v="204"/>
    <s v="WT-03.3, CURVED, VISION, HEAVY, ISA-R,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7"/>
    <n v="2"/>
    <n v="7"/>
    <n v="4"/>
    <s v="1116L-007-004"/>
    <s v="1116UA21001"/>
    <s v="WT-02.1"/>
    <s v="West"/>
    <n v="36"/>
    <n v="204"/>
    <s v="WT-02.1, REC., SBX-L, ISA-L"/>
    <s v="Rec."/>
    <s v="SBX-L"/>
    <s v="Infill 1"/>
    <n v="0.875"/>
    <n v="0.875"/>
    <n v="1.1875"/>
    <n v="0.9375"/>
    <n v="88"/>
    <s v="N/A"/>
    <s v="GL-07T"/>
    <n v="10"/>
    <s v="TO-1116GLT07-10-2708"/>
    <n v="34.25"/>
    <m/>
    <m/>
    <n v="113.875"/>
    <n v="27.084852430555557"/>
    <n v="325.01822916666669"/>
    <s v="RELEASED"/>
    <s v="MATCHES"/>
    <x v="69"/>
    <x v="0"/>
  </r>
  <r>
    <x v="7"/>
    <n v="2"/>
    <n v="7"/>
    <n v="4"/>
    <s v="1116L-007-004"/>
    <s v="1116UA21001"/>
    <s v="WT-02.1"/>
    <s v="West"/>
    <n v="36"/>
    <n v="204"/>
    <s v="WT-02.1, REC., SBX-L, ISA-L"/>
    <s v="Rec."/>
    <s v="SBX-L"/>
    <s v="Infill 2"/>
    <n v="0.875"/>
    <n v="0.875"/>
    <n v="0.9375"/>
    <n v="1.1875"/>
    <n v="116"/>
    <n v="2.2000000000000002"/>
    <s v="GL-02Z"/>
    <n v="10"/>
    <s v="TO-1116GLZ02-10-2042"/>
    <n v="34.25"/>
    <m/>
    <m/>
    <n v="85.875"/>
    <n v="20.425130208333332"/>
    <n v="245.1015625"/>
    <s v="RELEASED"/>
    <s v="MATCHES"/>
    <x v="57"/>
    <x v="1"/>
  </r>
  <r>
    <x v="8"/>
    <n v="2"/>
    <n v="7"/>
    <n v="5"/>
    <s v="1116L-007-00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5"/>
    <s v="1116L-007-00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6"/>
    <s v="1116L-007-006"/>
    <s v="1116UA21002"/>
    <s v="WT-02.1"/>
    <s v="West"/>
    <n v="36"/>
    <n v="204"/>
    <s v="WT-02.1, REC., SBX-R, ISA-2X"/>
    <s v="Rec."/>
    <s v="SBX-R"/>
    <s v="Infill 1"/>
    <n v="0.875"/>
    <n v="0.875"/>
    <n v="1.1875"/>
    <n v="0.9375"/>
    <n v="88"/>
    <s v="N/A"/>
    <s v="GL-07T"/>
    <n v="10"/>
    <s v="TO-1116GLT07-10-2708"/>
    <n v="34.25"/>
    <m/>
    <m/>
    <n v="113.875"/>
    <n v="27.084852430555557"/>
    <n v="325.01822916666669"/>
    <s v="RELEASED"/>
    <s v="MATCHES"/>
    <x v="69"/>
    <x v="0"/>
  </r>
  <r>
    <x v="7"/>
    <n v="2"/>
    <n v="7"/>
    <n v="6"/>
    <s v="1116L-007-006"/>
    <s v="1116UA21002"/>
    <s v="WT-02.1"/>
    <s v="West"/>
    <n v="36"/>
    <n v="204"/>
    <s v="WT-02.1, REC., SBX-R, ISA-2X"/>
    <s v="Rec."/>
    <s v="SBX-R"/>
    <s v="Infill 2"/>
    <n v="0.875"/>
    <n v="0.875"/>
    <n v="0.9375"/>
    <n v="1.1875"/>
    <n v="116"/>
    <n v="2.2000000000000002"/>
    <s v="GL-02Z"/>
    <n v="10"/>
    <s v="TO-1116GLZ02-10-2042"/>
    <n v="34.25"/>
    <m/>
    <m/>
    <n v="85.875"/>
    <n v="20.425130208333332"/>
    <n v="245.1015625"/>
    <s v="RELEASED"/>
    <s v="MATCHES"/>
    <x v="57"/>
    <x v="1"/>
  </r>
  <r>
    <x v="8"/>
    <n v="2"/>
    <n v="7"/>
    <n v="7"/>
    <s v="1116L-007-00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7"/>
    <s v="1116L-007-00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8"/>
    <s v="1116L-007-008"/>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7"/>
    <n v="2"/>
    <n v="7"/>
    <n v="8"/>
    <s v="1116L-007-008"/>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8"/>
    <n v="2"/>
    <n v="7"/>
    <n v="9"/>
    <s v="1116L-007-00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9"/>
    <s v="1116L-007-00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10"/>
    <s v="1116L-007-010"/>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10"/>
    <s v="1116L-007-010"/>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11"/>
    <s v="1116L-007-011"/>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11"/>
    <s v="1116L-007-011"/>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12"/>
    <s v="1116L-007-012"/>
    <s v="1116UA21005"/>
    <s v="WT-02.1"/>
    <s v="West"/>
    <n v="36"/>
    <n v="204"/>
    <s v="WT-02.1, REC., SBX-L, ISA-R"/>
    <s v="Rec."/>
    <s v="SBX-L"/>
    <s v="Infill 1"/>
    <n v="0.875"/>
    <n v="0.875"/>
    <n v="1.1875"/>
    <n v="0.9375"/>
    <n v="88"/>
    <s v="N/A"/>
    <s v="GL-07T"/>
    <n v="10"/>
    <s v="TO-1116GLT07-10-2708"/>
    <n v="34.25"/>
    <m/>
    <m/>
    <n v="113.875"/>
    <n v="27.084852430555557"/>
    <n v="325.01822916666669"/>
    <s v="RELEASED"/>
    <s v="MATCHES"/>
    <x v="69"/>
    <x v="0"/>
  </r>
  <r>
    <x v="7"/>
    <n v="2"/>
    <n v="7"/>
    <n v="12"/>
    <s v="1116L-007-012"/>
    <s v="1116UA21005"/>
    <s v="WT-02.1"/>
    <s v="West"/>
    <n v="36"/>
    <n v="204"/>
    <s v="WT-02.1, REC., SBX-L, ISA-R"/>
    <s v="Rec."/>
    <s v="SBX-L"/>
    <s v="Infill 2"/>
    <n v="0.875"/>
    <n v="0.875"/>
    <n v="0.9375"/>
    <n v="1.1875"/>
    <n v="116"/>
    <n v="2.2000000000000002"/>
    <s v="GL-02Z"/>
    <n v="10"/>
    <s v="TO-1116GLZ02-10-2042"/>
    <n v="34.25"/>
    <m/>
    <m/>
    <n v="85.875"/>
    <n v="20.425130208333332"/>
    <n v="245.1015625"/>
    <s v="RELEASED"/>
    <s v="MATCHES"/>
    <x v="57"/>
    <x v="1"/>
  </r>
  <r>
    <x v="8"/>
    <n v="2"/>
    <n v="7"/>
    <n v="13"/>
    <s v="1116L-007-013"/>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13"/>
    <s v="1116L-007-013"/>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14"/>
    <s v="1116L-007-014"/>
    <s v="1116UA21006"/>
    <s v="WT-02.1"/>
    <s v="West"/>
    <n v="36"/>
    <n v="204"/>
    <s v="WT-02.1, REC., SBX-R, ISA-L"/>
    <s v="Rec."/>
    <s v="SBX-R"/>
    <s v="Infill 1"/>
    <n v="0.875"/>
    <n v="0.875"/>
    <n v="1.1875"/>
    <n v="0.9375"/>
    <n v="88"/>
    <s v="N/A"/>
    <s v="GL-07T"/>
    <n v="10"/>
    <s v="TO-1116GLT07-10-2708"/>
    <n v="34.25"/>
    <m/>
    <m/>
    <n v="113.875"/>
    <n v="27.084852430555557"/>
    <n v="325.01822916666669"/>
    <s v="RELEASED"/>
    <s v="MATCHES"/>
    <x v="69"/>
    <x v="0"/>
  </r>
  <r>
    <x v="7"/>
    <n v="2"/>
    <n v="7"/>
    <n v="14"/>
    <s v="1116L-007-014"/>
    <s v="1116UA21006"/>
    <s v="WT-02.1"/>
    <s v="West"/>
    <n v="36"/>
    <n v="204"/>
    <s v="WT-02.1, REC., SBX-R, ISA-L"/>
    <s v="Rec."/>
    <s v="SBX-R"/>
    <s v="Infill 2"/>
    <n v="0.875"/>
    <n v="0.875"/>
    <n v="0.9375"/>
    <n v="1.1875"/>
    <n v="116"/>
    <n v="2.2000000000000002"/>
    <s v="GL-02Z"/>
    <n v="10"/>
    <s v="TO-1116GLZ02-10-2042"/>
    <n v="34.25"/>
    <m/>
    <m/>
    <n v="85.875"/>
    <n v="20.425130208333332"/>
    <n v="245.1015625"/>
    <s v="RELEASED"/>
    <s v="MATCHES"/>
    <x v="57"/>
    <x v="1"/>
  </r>
  <r>
    <x v="8"/>
    <n v="2"/>
    <n v="7"/>
    <n v="15"/>
    <s v="1116L-007-01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15"/>
    <s v="1116L-007-01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16"/>
    <s v="1116L-007-016"/>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7"/>
    <n v="2"/>
    <n v="7"/>
    <n v="16"/>
    <s v="1116L-007-016"/>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8"/>
    <n v="2"/>
    <n v="7"/>
    <n v="17"/>
    <s v="1116L-007-017"/>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17"/>
    <s v="1116L-007-017"/>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18"/>
    <s v="1116L-007-018"/>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18"/>
    <s v="1116L-007-018"/>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19"/>
    <s v="1116L-007-01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19"/>
    <s v="1116L-007-01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0"/>
    <s v="1116L-007-020"/>
    <s v="1116UA21005"/>
    <s v="WT-02.1"/>
    <s v="West"/>
    <n v="36"/>
    <n v="204"/>
    <s v="WT-02.1, REC., SBX-L, ISA-R"/>
    <s v="Rec."/>
    <s v="SBX-L"/>
    <s v="Infill 1"/>
    <n v="0.875"/>
    <n v="0.875"/>
    <n v="1.1875"/>
    <n v="0.9375"/>
    <n v="88"/>
    <s v="N/A"/>
    <s v="GL-07T"/>
    <n v="10"/>
    <s v="TO-1116GLT07-10-2708"/>
    <n v="34.25"/>
    <m/>
    <m/>
    <n v="113.875"/>
    <n v="27.084852430555557"/>
    <n v="325.01822916666669"/>
    <s v="RELEASED"/>
    <s v="MATCHES"/>
    <x v="69"/>
    <x v="0"/>
  </r>
  <r>
    <x v="7"/>
    <n v="2"/>
    <n v="7"/>
    <n v="20"/>
    <s v="1116L-007-020"/>
    <s v="1116UA21005"/>
    <s v="WT-02.1"/>
    <s v="West"/>
    <n v="36"/>
    <n v="204"/>
    <s v="WT-02.1, REC., SBX-L, ISA-R"/>
    <s v="Rec."/>
    <s v="SBX-L"/>
    <s v="Infill 2"/>
    <n v="0.875"/>
    <n v="0.875"/>
    <n v="0.9375"/>
    <n v="1.1875"/>
    <n v="116"/>
    <n v="2.2000000000000002"/>
    <s v="GL-02Z"/>
    <n v="10"/>
    <s v="TO-1116GLZ02-10-2042"/>
    <n v="34.25"/>
    <m/>
    <m/>
    <n v="85.875"/>
    <n v="20.425130208333332"/>
    <n v="245.1015625"/>
    <s v="RELEASED"/>
    <s v="MATCHES"/>
    <x v="57"/>
    <x v="1"/>
  </r>
  <r>
    <x v="8"/>
    <n v="2"/>
    <n v="7"/>
    <n v="21"/>
    <s v="1116L-007-021"/>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21"/>
    <s v="1116L-007-021"/>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2"/>
    <s v="1116L-007-022"/>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22"/>
    <s v="1116L-007-022"/>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23"/>
    <s v="1116L-007-023"/>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23"/>
    <s v="1116L-007-023"/>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24"/>
    <s v="1116L-007-024"/>
    <s v="1116UA21001"/>
    <s v="WT-02.1"/>
    <s v="West"/>
    <n v="36"/>
    <n v="204"/>
    <s v="WT-02.1, REC., SBX-L, ISA-L"/>
    <s v="Rec."/>
    <s v="SBX-L"/>
    <s v="Infill 1"/>
    <n v="0.875"/>
    <n v="0.875"/>
    <n v="1.1875"/>
    <n v="0.9375"/>
    <n v="88"/>
    <s v="N/A"/>
    <s v="GL-07T"/>
    <n v="10"/>
    <s v="TO-1116GLT07-10-2708"/>
    <n v="34.25"/>
    <m/>
    <m/>
    <n v="113.875"/>
    <n v="27.084852430555557"/>
    <n v="325.01822916666669"/>
    <s v="RELEASED"/>
    <s v="MATCHES"/>
    <x v="69"/>
    <x v="0"/>
  </r>
  <r>
    <x v="7"/>
    <n v="2"/>
    <n v="7"/>
    <n v="24"/>
    <s v="1116L-007-024"/>
    <s v="1116UA21001"/>
    <s v="WT-02.1"/>
    <s v="West"/>
    <n v="36"/>
    <n v="204"/>
    <s v="WT-02.1, REC., SBX-L, ISA-L"/>
    <s v="Rec."/>
    <s v="SBX-L"/>
    <s v="Infill 2"/>
    <n v="0.875"/>
    <n v="0.875"/>
    <n v="0.9375"/>
    <n v="1.1875"/>
    <n v="116"/>
    <n v="2.2000000000000002"/>
    <s v="GL-02Z"/>
    <n v="10"/>
    <s v="TO-1116GLZ02-10-2042"/>
    <n v="34.25"/>
    <m/>
    <m/>
    <n v="85.875"/>
    <n v="20.425130208333332"/>
    <n v="245.1015625"/>
    <s v="RELEASED"/>
    <s v="MATCHES"/>
    <x v="57"/>
    <x v="1"/>
  </r>
  <r>
    <x v="8"/>
    <n v="2"/>
    <n v="7"/>
    <n v="25"/>
    <s v="1116L-007-02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25"/>
    <s v="1116L-007-02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6"/>
    <s v="1116L-007-026"/>
    <s v="1116UA21006"/>
    <s v="WT-02.1"/>
    <s v="West"/>
    <n v="36"/>
    <n v="204"/>
    <s v="WT-02.1, REC., SBX-R, ISA-L"/>
    <s v="Rec."/>
    <s v="SBX-R"/>
    <s v="Infill 1"/>
    <n v="0.875"/>
    <n v="0.875"/>
    <n v="1.1875"/>
    <n v="0.9375"/>
    <n v="88"/>
    <s v="N/A"/>
    <s v="GL-07T"/>
    <n v="10"/>
    <s v="TO-1116GLT07-10-2708"/>
    <n v="34.25"/>
    <m/>
    <m/>
    <n v="113.875"/>
    <n v="27.084852430555557"/>
    <n v="325.01822916666669"/>
    <s v="RELEASED"/>
    <s v="MATCHES"/>
    <x v="69"/>
    <x v="0"/>
  </r>
  <r>
    <x v="7"/>
    <n v="2"/>
    <n v="7"/>
    <n v="26"/>
    <s v="1116L-007-026"/>
    <s v="1116UA21006"/>
    <s v="WT-02.1"/>
    <s v="West"/>
    <n v="36"/>
    <n v="204"/>
    <s v="WT-02.1, REC., SBX-R, ISA-L"/>
    <s v="Rec."/>
    <s v="SBX-R"/>
    <s v="Infill 2"/>
    <n v="0.875"/>
    <n v="0.875"/>
    <n v="0.9375"/>
    <n v="1.1875"/>
    <n v="116"/>
    <n v="2.2000000000000002"/>
    <s v="GL-02Z"/>
    <n v="10"/>
    <s v="TO-1116GLZ02-10-2042"/>
    <n v="34.25"/>
    <m/>
    <m/>
    <n v="85.875"/>
    <n v="20.425130208333332"/>
    <n v="245.1015625"/>
    <s v="RELEASED"/>
    <s v="MATCHES"/>
    <x v="57"/>
    <x v="1"/>
  </r>
  <r>
    <x v="8"/>
    <n v="2"/>
    <n v="7"/>
    <n v="27"/>
    <s v="1116L-007-02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8"/>
    <n v="2"/>
    <n v="7"/>
    <n v="27"/>
    <s v="1116L-007-02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7"/>
    <n v="2"/>
    <n v="7"/>
    <n v="28"/>
    <s v="1116L-007-028"/>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7"/>
    <n v="2"/>
    <n v="7"/>
    <n v="28"/>
    <s v="1116L-007-028"/>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8"/>
    <n v="2"/>
    <n v="7"/>
    <n v="29"/>
    <s v="1116L-007-029"/>
    <s v="1116UA12001"/>
    <s v="WT-01.2"/>
    <s v="West"/>
    <n v="100"/>
    <n v="204"/>
    <s v="WT-01.2, REC., SBX, TYP."/>
    <s v="Rec."/>
    <s v="SBX"/>
    <s v="Infill 1"/>
    <n v="0.875"/>
    <n v="0.875"/>
    <n v="1.1875"/>
    <n v="0.9375"/>
    <n v="88"/>
    <s v="N/A"/>
    <s v="GL-01T"/>
    <n v="10"/>
    <s v="TO-1116GLT01-10-7869"/>
    <n v="98.25"/>
    <m/>
    <m/>
    <n v="113.875"/>
    <n v="77.695963541666671"/>
    <n v="932.3515625"/>
    <s v="RELEASED"/>
    <s v="MATCHES"/>
    <x v="70"/>
    <x v="1"/>
  </r>
  <r>
    <x v="8"/>
    <n v="2"/>
    <n v="7"/>
    <n v="29"/>
    <s v="1116L-007-029"/>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7"/>
    <n v="2"/>
    <n v="7"/>
    <n v="30"/>
    <s v="1116L-007-030"/>
    <s v="1116UA21004"/>
    <s v="WT-02.1"/>
    <s v="West"/>
    <n v="36"/>
    <n v="204"/>
    <s v="WT-02.1, REC., SBX-R, ISA-R"/>
    <s v="Rec."/>
    <s v="SBX-R"/>
    <s v="Infill 1"/>
    <n v="0.875"/>
    <n v="0.875"/>
    <n v="1.1875"/>
    <n v="0.9375"/>
    <n v="88"/>
    <s v="N/A"/>
    <s v="GL-07T"/>
    <n v="10"/>
    <s v="TO-1116GLT07-10-2708"/>
    <n v="34.25"/>
    <m/>
    <m/>
    <n v="113.875"/>
    <n v="27.084852430555557"/>
    <n v="325.01822916666669"/>
    <s v="RELEASED"/>
    <s v="MATCHES"/>
    <x v="69"/>
    <x v="0"/>
  </r>
  <r>
    <x v="7"/>
    <n v="2"/>
    <n v="7"/>
    <n v="30"/>
    <s v="1116L-007-030"/>
    <s v="1116UA21004"/>
    <s v="WT-02.1"/>
    <s v="West"/>
    <n v="36"/>
    <n v="204"/>
    <s v="WT-02.1, REC., SBX-R, ISA-R"/>
    <s v="Rec."/>
    <s v="SBX-R"/>
    <s v="Infill 2"/>
    <n v="0.875"/>
    <n v="0.875"/>
    <n v="0.9375"/>
    <n v="1.1875"/>
    <n v="116"/>
    <n v="2.2000000000000002"/>
    <s v="GL-02Z"/>
    <n v="10"/>
    <s v="TO-1116GLZ02-10-2042"/>
    <n v="34.25"/>
    <m/>
    <m/>
    <n v="85.875"/>
    <n v="20.425130208333332"/>
    <n v="245.1015625"/>
    <s v="RELEASED"/>
    <s v="MATCHES"/>
    <x v="57"/>
    <x v="1"/>
  </r>
  <r>
    <x v="8"/>
    <n v="2"/>
    <n v="7"/>
    <n v="31"/>
    <s v="1116L-007-031"/>
    <s v="1116UA11001"/>
    <s v="WT-01.1"/>
    <s v="West"/>
    <n v="100"/>
    <n v="204"/>
    <s v="WT-01.1, REC., VISION, REMOVABLE ADJACENT"/>
    <s v="Rec."/>
    <s v="Vision"/>
    <s v="Infill 1"/>
    <n v="0.875"/>
    <n v="0.875"/>
    <n v="1.1875"/>
    <n v="0.9375"/>
    <n v="88"/>
    <s v="N/A"/>
    <s v="GL-01Z"/>
    <n v="10"/>
    <s v="TO-1116GLZ01-10-7869"/>
    <n v="98.25"/>
    <m/>
    <m/>
    <n v="113.875"/>
    <n v="77.695963541666671"/>
    <n v="932.3515625"/>
    <s v="RELEASED"/>
    <s v="MATCHES"/>
    <x v="68"/>
    <x v="1"/>
  </r>
  <r>
    <x v="8"/>
    <n v="2"/>
    <n v="7"/>
    <n v="31"/>
    <s v="1116L-007-031"/>
    <s v="1116UA11001"/>
    <s v="WT-01.1"/>
    <s v="West"/>
    <n v="100"/>
    <n v="204"/>
    <s v="WT-01.1, REC., VISION, REMOVABLE ADJACENT"/>
    <s v="Rec."/>
    <s v="Vision"/>
    <s v="Infill 2"/>
    <n v="0.875"/>
    <n v="0.875"/>
    <n v="0.9375"/>
    <n v="1.1875"/>
    <n v="116"/>
    <n v="2.2000000000000002"/>
    <s v="GL-02Z"/>
    <n v="10"/>
    <s v="TO-1116GLZ02-10-5959"/>
    <n v="98.25"/>
    <m/>
    <m/>
    <n v="85.875"/>
    <n v="58.591796875"/>
    <n v="703.1015625"/>
    <s v="RELEASED"/>
    <s v="MATCHES"/>
    <x v="59"/>
    <x v="1"/>
  </r>
  <r>
    <x v="7"/>
    <n v="2"/>
    <n v="7"/>
    <n v="32"/>
    <s v="1116L-007-032"/>
    <s v="1116UA21100"/>
    <s v="WT-02.1"/>
    <s v="West"/>
    <n v="36"/>
    <n v="204"/>
    <s v="WT-02.1, REC., SBX-L, ISA-R, REMOVABLE"/>
    <s v="Rec."/>
    <s v="SBX-L"/>
    <s v="Infill 1"/>
    <n v="0.875"/>
    <n v="0.875"/>
    <n v="1.1875"/>
    <n v="0.9375"/>
    <n v="88"/>
    <s v="N/A"/>
    <s v="GL-07T"/>
    <n v="10"/>
    <s v="TO-1116GLT07-10-2708"/>
    <n v="34.25"/>
    <m/>
    <m/>
    <n v="113.875"/>
    <n v="27.084852430555557"/>
    <n v="325.01822916666669"/>
    <s v="RELEASED"/>
    <s v="MATCHES"/>
    <x v="69"/>
    <x v="0"/>
  </r>
  <r>
    <x v="7"/>
    <n v="2"/>
    <n v="7"/>
    <n v="32"/>
    <s v="1116L-007-032"/>
    <s v="1116UA21100"/>
    <s v="WT-02.1"/>
    <s v="West"/>
    <n v="36"/>
    <n v="204"/>
    <s v="WT-02.1, REC., SBX-L, ISA-R, REMOVABLE"/>
    <s v="Rec."/>
    <s v="SBX-L"/>
    <s v="Infill 2"/>
    <n v="0.875"/>
    <n v="0.875"/>
    <n v="0.9375"/>
    <n v="1.1875"/>
    <n v="116"/>
    <n v="2.2000000000000002"/>
    <s v="GL-02Z"/>
    <n v="10"/>
    <s v="TO-1116GLZ02-10-2042"/>
    <n v="34.25"/>
    <m/>
    <m/>
    <n v="85.875"/>
    <n v="20.425130208333332"/>
    <n v="245.1015625"/>
    <s v="RELEASED"/>
    <s v="MATCHES"/>
    <x v="57"/>
    <x v="1"/>
  </r>
  <r>
    <x v="8"/>
    <n v="2"/>
    <n v="7"/>
    <n v="33"/>
    <s v="1116L-007-033"/>
    <s v="1116UA11029"/>
    <s v="WT-01.1"/>
    <s v="West"/>
    <n v="100"/>
    <n v="204"/>
    <s v="WT-01.1, REC., VISION, HEAVY, ISA-R, REMOVABLE"/>
    <s v="Rec."/>
    <s v="Vision"/>
    <s v="Infill 1"/>
    <n v="0.875"/>
    <n v="0.875"/>
    <n v="1.1875"/>
    <n v="0.9375"/>
    <n v="88"/>
    <s v="N/A"/>
    <s v="GL-01Z"/>
    <n v="10"/>
    <s v="TO-1116GLZ01-10-7869"/>
    <n v="98.25"/>
    <m/>
    <m/>
    <n v="113.875"/>
    <n v="77.695963541666671"/>
    <n v="932.3515625"/>
    <s v="RELEASED"/>
    <s v="MATCHES"/>
    <x v="68"/>
    <x v="1"/>
  </r>
  <r>
    <x v="8"/>
    <n v="2"/>
    <n v="7"/>
    <n v="33"/>
    <s v="1116L-007-033"/>
    <s v="1116UA11029"/>
    <s v="WT-01.1"/>
    <s v="West"/>
    <n v="100"/>
    <n v="204"/>
    <s v="WT-01.1, REC., VISION, HEAVY, ISA-R, REMOVABLE"/>
    <s v="Rec."/>
    <s v="Vision"/>
    <s v="Infill 2"/>
    <n v="0.875"/>
    <n v="0.875"/>
    <n v="0.9375"/>
    <n v="1.1875"/>
    <n v="116"/>
    <n v="2.2000000000000002"/>
    <s v="GL-02Z"/>
    <n v="10"/>
    <s v="TO-1116GLZ02-10-5959"/>
    <n v="98.25"/>
    <m/>
    <m/>
    <n v="85.875"/>
    <n v="58.591796875"/>
    <n v="703.1015625"/>
    <s v="RELEASED"/>
    <s v="MATCHES"/>
    <x v="59"/>
    <x v="1"/>
  </r>
  <r>
    <x v="7"/>
    <n v="2"/>
    <n v="7"/>
    <n v="34"/>
    <s v="1116L-007-034"/>
    <s v="1116UA21101"/>
    <s v="WT-02.1"/>
    <s v="West"/>
    <n v="36"/>
    <n v="204"/>
    <s v="WT-02.1, REC., SBX-R, HEAVY, HEAVY, ISA-R, REMOVABLE ADJACENT"/>
    <s v="Rec."/>
    <s v="SBX-R"/>
    <s v="Infill 1"/>
    <n v="0.875"/>
    <n v="0.875"/>
    <n v="1.1875"/>
    <n v="0.9375"/>
    <n v="88"/>
    <s v="N/A"/>
    <s v="GL-07T"/>
    <n v="10"/>
    <s v="TO-1116GLT07-10-2708"/>
    <n v="34.25"/>
    <m/>
    <m/>
    <n v="113.875"/>
    <n v="27.084852430555557"/>
    <n v="325.01822916666669"/>
    <s v="RELEASED"/>
    <s v="MATCHES"/>
    <x v="69"/>
    <x v="0"/>
  </r>
  <r>
    <x v="7"/>
    <n v="2"/>
    <n v="7"/>
    <n v="34"/>
    <s v="1116L-007-034"/>
    <s v="1116UA21101"/>
    <s v="WT-02.1"/>
    <s v="West"/>
    <n v="36"/>
    <n v="204"/>
    <s v="WT-02.1, REC., SBX-R, HEAVY, HEAVY, ISA-R, REMOVABLE ADJACENT"/>
    <s v="Rec."/>
    <s v="SBX-R"/>
    <s v="Infill 2"/>
    <n v="0.875"/>
    <n v="0.875"/>
    <n v="0.9375"/>
    <n v="1.1875"/>
    <n v="116"/>
    <n v="2.2000000000000002"/>
    <s v="GL-02Z"/>
    <n v="10"/>
    <s v="TO-1116GLZ02-10-2042"/>
    <n v="34.25"/>
    <m/>
    <m/>
    <n v="85.875"/>
    <n v="20.425130208333332"/>
    <n v="245.1015625"/>
    <s v="RELEASED"/>
    <s v="MATCHES"/>
    <x v="57"/>
    <x v="1"/>
  </r>
  <r>
    <x v="8"/>
    <n v="2"/>
    <n v="7"/>
    <n v="35"/>
    <s v="1116L-007-035"/>
    <s v="1116UA12029"/>
    <s v="WT-01.2"/>
    <s v="West"/>
    <n v="100"/>
    <n v="204"/>
    <s v="WT-01.2, REC., SBX, HEAVY, HEAVY"/>
    <s v="Rec."/>
    <s v="SBX"/>
    <s v="Infill 1"/>
    <n v="0.875"/>
    <n v="0.875"/>
    <n v="1.1875"/>
    <n v="0.9375"/>
    <n v="88"/>
    <s v="N/A"/>
    <s v="GL-01T"/>
    <n v="10"/>
    <s v="TO-1116GLT01-10-7869"/>
    <n v="98.25"/>
    <m/>
    <m/>
    <n v="113.875"/>
    <n v="77.695963541666671"/>
    <n v="932.3515625"/>
    <s v="RELEASED"/>
    <s v="MATCHES"/>
    <x v="70"/>
    <x v="1"/>
  </r>
  <r>
    <x v="8"/>
    <n v="2"/>
    <n v="7"/>
    <n v="35"/>
    <s v="1116L-007-035"/>
    <s v="1116UA12029"/>
    <s v="WT-01.2"/>
    <s v="West"/>
    <n v="100"/>
    <n v="204"/>
    <s v="WT-01.2, REC., SBX, HEAVY, HEAVY"/>
    <s v="Rec."/>
    <s v="SBX"/>
    <s v="Infill 2"/>
    <n v="0.875"/>
    <n v="0.875"/>
    <n v="0.9375"/>
    <n v="1.1875"/>
    <n v="116"/>
    <n v="2.2000000000000002"/>
    <s v="GL-02Z"/>
    <n v="10"/>
    <s v="TO-1116GLZ02-10-5959"/>
    <n v="98.25"/>
    <m/>
    <m/>
    <n v="85.875"/>
    <n v="58.591796875"/>
    <n v="703.1015625"/>
    <s v="RELEASED"/>
    <s v="MATCHES"/>
    <x v="59"/>
    <x v="1"/>
  </r>
  <r>
    <x v="7"/>
    <n v="2"/>
    <n v="7"/>
    <n v="36"/>
    <s v="1116L-007-036"/>
    <s v="1116UA21102"/>
    <s v="WT-02.1"/>
    <s v="West"/>
    <n v="36"/>
    <n v="204"/>
    <s v="WT-02.1, REC., SBX-L, HEAVY, HEAVY, ISA-R"/>
    <s v="Rec."/>
    <s v="SBX-L"/>
    <s v="Infill 1"/>
    <n v="0.875"/>
    <n v="0.875"/>
    <n v="1.1875"/>
    <n v="0.9375"/>
    <n v="88"/>
    <s v="N/A"/>
    <s v="GL-07T"/>
    <n v="10"/>
    <s v="TO-1116GLT07-10-2708"/>
    <n v="34.25"/>
    <m/>
    <m/>
    <n v="113.875"/>
    <n v="27.084852430555557"/>
    <n v="325.01822916666669"/>
    <s v="RELEASED"/>
    <s v="MATCHES"/>
    <x v="69"/>
    <x v="0"/>
  </r>
  <r>
    <x v="7"/>
    <n v="2"/>
    <n v="7"/>
    <n v="36"/>
    <s v="1116L-007-036"/>
    <s v="1116UA21102"/>
    <s v="WT-02.1"/>
    <s v="West"/>
    <n v="36"/>
    <n v="204"/>
    <s v="WT-02.1, REC., SBX-L, HEAVY, HEAVY, ISA-R"/>
    <s v="Rec."/>
    <s v="SBX-L"/>
    <s v="Infill 2"/>
    <n v="0.875"/>
    <n v="0.875"/>
    <n v="0.9375"/>
    <n v="1.1875"/>
    <n v="116"/>
    <n v="2.2000000000000002"/>
    <s v="GL-02Z"/>
    <n v="10"/>
    <s v="TO-1116GLZ02-10-2042"/>
    <n v="34.25"/>
    <m/>
    <m/>
    <n v="85.875"/>
    <n v="20.425130208333332"/>
    <n v="245.1015625"/>
    <s v="RELEASED"/>
    <s v="MATCHES"/>
    <x v="57"/>
    <x v="1"/>
  </r>
  <r>
    <x v="8"/>
    <n v="2"/>
    <n v="7"/>
    <n v="37"/>
    <s v="1116L-007-037"/>
    <s v="1116UA11030"/>
    <s v="WT-01.1"/>
    <s v="West"/>
    <n v="100"/>
    <n v="204"/>
    <s v="WT-01.1, REC., VISION, HEAVY, HEAVY"/>
    <s v="Rec."/>
    <s v="Vision"/>
    <s v="Infill 1"/>
    <n v="0.875"/>
    <n v="0.875"/>
    <n v="1.1875"/>
    <n v="0.9375"/>
    <n v="88"/>
    <s v="N/A"/>
    <s v="GL-01Z"/>
    <n v="10"/>
    <s v="TO-1116GLZ01-10-7869"/>
    <n v="98.25"/>
    <m/>
    <m/>
    <n v="113.875"/>
    <n v="77.695963541666671"/>
    <n v="932.3515625"/>
    <s v="RELEASED"/>
    <s v="MATCHES"/>
    <x v="68"/>
    <x v="1"/>
  </r>
  <r>
    <x v="8"/>
    <n v="2"/>
    <n v="7"/>
    <n v="37"/>
    <s v="1116L-007-037"/>
    <s v="1116UA11030"/>
    <s v="WT-01.1"/>
    <s v="West"/>
    <n v="100"/>
    <n v="204"/>
    <s v="WT-01.1, REC., VISION, HEAVY, HEAVY"/>
    <s v="Rec."/>
    <s v="Vision"/>
    <s v="Infill 2"/>
    <n v="0.875"/>
    <n v="0.875"/>
    <n v="0.9375"/>
    <n v="1.1875"/>
    <n v="116"/>
    <n v="2.2000000000000002"/>
    <s v="GL-02Z"/>
    <n v="10"/>
    <s v="TO-1116GLZ02-10-5959"/>
    <n v="98.25"/>
    <m/>
    <m/>
    <n v="85.875"/>
    <n v="58.591796875"/>
    <n v="703.1015625"/>
    <s v="RELEASED"/>
    <s v="MATCHES"/>
    <x v="59"/>
    <x v="1"/>
  </r>
  <r>
    <x v="7"/>
    <n v="2"/>
    <n v="7"/>
    <n v="38"/>
    <s v="1116L-007-038"/>
    <s v="1116UA21103"/>
    <s v="WT-02.1"/>
    <s v="West"/>
    <n v="36"/>
    <n v="204"/>
    <s v="WT-02.1, REC., SBX-R, HEAVY, HEAVY"/>
    <s v="Rec."/>
    <s v="SBX-R"/>
    <s v="Infill 1"/>
    <n v="0.875"/>
    <n v="0.875"/>
    <n v="1.1875"/>
    <n v="0.9375"/>
    <n v="88"/>
    <s v="N/A"/>
    <s v="GL-07T"/>
    <n v="10"/>
    <s v="TO-1116GLT07-10-2708"/>
    <n v="34.25"/>
    <m/>
    <m/>
    <n v="113.875"/>
    <n v="27.084852430555557"/>
    <n v="325.01822916666669"/>
    <s v="RELEASED"/>
    <s v="MATCHES"/>
    <x v="69"/>
    <x v="0"/>
  </r>
  <r>
    <x v="7"/>
    <n v="2"/>
    <n v="7"/>
    <n v="38"/>
    <s v="1116L-007-038"/>
    <s v="1116UA21103"/>
    <s v="WT-02.1"/>
    <s v="West"/>
    <n v="36"/>
    <n v="204"/>
    <s v="WT-02.1, REC., SBX-R, HEAVY, HEAVY"/>
    <s v="Rec."/>
    <s v="SBX-R"/>
    <s v="Infill 2"/>
    <n v="0.875"/>
    <n v="0.875"/>
    <n v="0.9375"/>
    <n v="1.1875"/>
    <n v="116"/>
    <n v="2.2000000000000002"/>
    <s v="GL-02Z"/>
    <n v="10"/>
    <s v="TO-1116GLZ02-10-2042"/>
    <n v="34.25"/>
    <m/>
    <m/>
    <n v="85.875"/>
    <n v="20.425130208333332"/>
    <n v="245.1015625"/>
    <s v="RELEASED"/>
    <s v="MATCHES"/>
    <x v="57"/>
    <x v="1"/>
  </r>
  <r>
    <x v="8"/>
    <n v="2"/>
    <n v="7"/>
    <n v="39"/>
    <s v="1116L-007-039"/>
    <s v="1116UA11031"/>
    <s v="WT-01.1"/>
    <s v="West"/>
    <n v="100"/>
    <n v="204"/>
    <s v="WT-01.1, REC., VISION, HEAVY, HEAVY, ISA-R"/>
    <s v="Rec."/>
    <s v="Vision"/>
    <s v="Infill 1"/>
    <n v="0.875"/>
    <n v="0.875"/>
    <n v="1.1875"/>
    <n v="0.9375"/>
    <n v="88"/>
    <s v="N/A"/>
    <s v="GL-01Z"/>
    <n v="10"/>
    <s v="TO-1116GLZ01-10-7869"/>
    <n v="98.25"/>
    <m/>
    <m/>
    <n v="113.875"/>
    <n v="77.695963541666671"/>
    <n v="932.3515625"/>
    <s v="RELEASED"/>
    <s v="MATCHES"/>
    <x v="68"/>
    <x v="1"/>
  </r>
  <r>
    <x v="8"/>
    <n v="2"/>
    <n v="7"/>
    <n v="39"/>
    <s v="1116L-007-039"/>
    <s v="1116UA11031"/>
    <s v="WT-01.1"/>
    <s v="West"/>
    <n v="100"/>
    <n v="204"/>
    <s v="WT-01.1, REC., VISION, HEAVY, HEAVY, ISA-R"/>
    <s v="Rec."/>
    <s v="Vision"/>
    <s v="Infill 2"/>
    <n v="0.875"/>
    <n v="0.875"/>
    <n v="0.9375"/>
    <n v="1.1875"/>
    <n v="116"/>
    <n v="2.2000000000000002"/>
    <s v="GL-02Z"/>
    <n v="10"/>
    <s v="TO-1116GLZ02-10-5959"/>
    <n v="98.25"/>
    <m/>
    <m/>
    <n v="85.875"/>
    <n v="58.591796875"/>
    <n v="703.1015625"/>
    <s v="RELEASED"/>
    <s v="MATCHES"/>
    <x v="59"/>
    <x v="1"/>
  </r>
  <r>
    <x v="7"/>
    <n v="2"/>
    <n v="7"/>
    <n v="40"/>
    <s v="1116L-007-040"/>
    <s v="1116UA21104"/>
    <s v="WT-02.1"/>
    <s v="West"/>
    <n v="36"/>
    <n v="204"/>
    <s v="WT-02.1, REC., SBX-L, HEAVY, HEAVY"/>
    <s v="Rec."/>
    <s v="SBX-L"/>
    <s v="Infill 1"/>
    <n v="0.875"/>
    <n v="0.875"/>
    <n v="1.1875"/>
    <n v="0.9375"/>
    <n v="88"/>
    <s v="N/A"/>
    <s v="GL-07T"/>
    <n v="10"/>
    <s v="TO-1116GLT07-10-2708"/>
    <n v="34.25"/>
    <m/>
    <m/>
    <n v="113.875"/>
    <n v="27.084852430555557"/>
    <n v="325.01822916666669"/>
    <s v="RELEASED"/>
    <s v="MATCHES"/>
    <x v="69"/>
    <x v="0"/>
  </r>
  <r>
    <x v="7"/>
    <n v="2"/>
    <n v="7"/>
    <n v="40"/>
    <s v="1116L-007-040"/>
    <s v="1116UA21104"/>
    <s v="WT-02.1"/>
    <s v="West"/>
    <n v="36"/>
    <n v="204"/>
    <s v="WT-02.1, REC., SBX-L, HEAVY, HEAVY"/>
    <s v="Rec."/>
    <s v="SBX-L"/>
    <s v="Infill 2"/>
    <n v="0.875"/>
    <n v="0.875"/>
    <n v="0.9375"/>
    <n v="1.1875"/>
    <n v="116"/>
    <n v="2.2000000000000002"/>
    <s v="GL-02Z"/>
    <n v="10"/>
    <s v="TO-1116GLZ02-10-2042"/>
    <n v="34.25"/>
    <m/>
    <m/>
    <n v="85.875"/>
    <n v="20.425130208333332"/>
    <n v="245.1015625"/>
    <s v="RELEASED"/>
    <s v="MATCHES"/>
    <x v="57"/>
    <x v="1"/>
  </r>
  <r>
    <x v="8"/>
    <n v="2"/>
    <n v="7"/>
    <n v="41"/>
    <s v="1116L-007-041"/>
    <s v="1116UA11032"/>
    <s v="WT-01.1"/>
    <s v="West"/>
    <n v="68"/>
    <n v="204"/>
    <s v="WT-01.1, REC., VISION, HEAVY, HEAVY"/>
    <s v="Rec."/>
    <s v="Vision"/>
    <s v="Infill 1"/>
    <n v="0.875"/>
    <n v="0.875"/>
    <n v="1.1875"/>
    <n v="0.9375"/>
    <n v="88"/>
    <s v="N/A"/>
    <s v="GL-01Z"/>
    <n v="10"/>
    <s v="TO-1116GLZ01-10-5239"/>
    <n v="66.25"/>
    <m/>
    <m/>
    <n v="113.875"/>
    <n v="52.390407986111114"/>
    <n v="628.68489583333337"/>
    <s v="RELEASED"/>
    <s v="MATCHES"/>
    <x v="73"/>
    <x v="1"/>
  </r>
  <r>
    <x v="8"/>
    <n v="2"/>
    <n v="7"/>
    <n v="41"/>
    <s v="1116L-007-041"/>
    <s v="1116UA11032"/>
    <s v="WT-01.1"/>
    <s v="West"/>
    <n v="68"/>
    <n v="204"/>
    <s v="WT-01.1, REC., VISION, HEAVY, HEAVY"/>
    <s v="Rec."/>
    <s v="Vision"/>
    <s v="Infill 2"/>
    <n v="0.875"/>
    <n v="0.875"/>
    <n v="0.9375"/>
    <n v="1.1875"/>
    <n v="116"/>
    <n v="2.2000000000000002"/>
    <s v="GL-02Z"/>
    <n v="10"/>
    <s v="TO-1116GLZ02-10-4050"/>
    <n v="66.25"/>
    <m/>
    <m/>
    <n v="85.875"/>
    <n v="39.508463541666664"/>
    <n v="474.1015625"/>
    <s v="RELEASED"/>
    <s v="MATCHES"/>
    <x v="65"/>
    <x v="1"/>
  </r>
  <r>
    <x v="1"/>
    <n v="2"/>
    <n v="7"/>
    <n v="42"/>
    <s v="1116L-007-042"/>
    <s v="1116UA31020"/>
    <s v="WT-03.1"/>
    <s v="Northwest"/>
    <n v="72.254499999999993"/>
    <n v="204"/>
    <s v="WT-03.1, CURVED, VISION, HEAVY, HEAVY,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42"/>
    <s v="1116L-007-042"/>
    <s v="1116UA31020"/>
    <s v="WT-03.1"/>
    <s v="Northwest"/>
    <n v="72.254499999999993"/>
    <n v="204"/>
    <s v="WT-03.1, CURVED, VISION, HEAVY, HEAVY,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7"/>
    <n v="43"/>
    <s v="1116L-007-043"/>
    <s v="1116UA31020"/>
    <s v="WT-03.1"/>
    <s v="Northwest"/>
    <n v="72.260900000000007"/>
    <n v="204"/>
    <s v="WT-03.1, CURVED, VISION, HEAVY, HEAVY, ISA-R"/>
    <s v="Curved"/>
    <s v="Vision"/>
    <s v="Infill 1"/>
    <n v="0.93245"/>
    <n v="0.93245"/>
    <n v="1.1875"/>
    <n v="0.9375"/>
    <n v="88"/>
    <s v="N/A"/>
    <s v="GL-04Z"/>
    <n v="30"/>
    <s v="TO-1116GLZ04-30-5666"/>
    <m/>
    <n v="70.396000000000001"/>
    <n v="138"/>
    <n v="113.875"/>
    <n v="55.669059027777777"/>
    <n v="668.02870833333327"/>
    <s v="RELEASED"/>
    <s v="MATCHES"/>
    <x v="66"/>
    <x v="0"/>
  </r>
  <r>
    <x v="1"/>
    <n v="2"/>
    <n v="7"/>
    <n v="43"/>
    <s v="1116L-007-043"/>
    <s v="1116UA31020"/>
    <s v="WT-03.1"/>
    <s v="Northwest"/>
    <n v="72.260900000000007"/>
    <n v="204"/>
    <s v="WT-03.1, CURVED, VISION, HEAVY, HEAVY, ISA-R"/>
    <s v="Curved"/>
    <s v="Vision"/>
    <s v="Infill 2"/>
    <n v="0.93245"/>
    <n v="0.93245"/>
    <n v="0.9375"/>
    <n v="1.1875"/>
    <n v="116"/>
    <n v="2.2000000000000002"/>
    <s v="GL-05Z"/>
    <n v="30"/>
    <s v="TO-1116GLZ05-30-4298"/>
    <m/>
    <n v="70.396000000000001"/>
    <n v="138"/>
    <n v="85.875"/>
    <n v="41.980947916666672"/>
    <n v="503.77137500000003"/>
    <s v="RELEASED"/>
    <s v="MATCHES"/>
    <x v="67"/>
    <x v="0"/>
  </r>
  <r>
    <x v="1"/>
    <n v="2"/>
    <n v="7"/>
    <n v="44"/>
    <s v="1116L-007-044"/>
    <s v="1116UA31020"/>
    <s v="WT-03.1"/>
    <s v="Northwest"/>
    <n v="72.254499999999993"/>
    <n v="204"/>
    <s v="WT-03.1, CURVED, VISION, HEAVY, HEAVY,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44"/>
    <s v="1116L-007-044"/>
    <s v="1116UA31020"/>
    <s v="WT-03.1"/>
    <s v="Northwest"/>
    <n v="72.254499999999993"/>
    <n v="204"/>
    <s v="WT-03.1, CURVED, VISION, HEAVY, HEAVY,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8"/>
    <n v="2"/>
    <n v="7"/>
    <n v="45"/>
    <s v="1116L-007-045"/>
    <s v="1116UA12030"/>
    <s v="WT-01.2"/>
    <s v="North "/>
    <n v="100"/>
    <n v="204"/>
    <s v="WT-01.2, REC., SBX, HEAVY, ISA-R"/>
    <s v="Rec."/>
    <s v="SBX"/>
    <s v="Infill 1"/>
    <n v="0.875"/>
    <n v="0.875"/>
    <n v="1.1875"/>
    <n v="0.9375"/>
    <n v="88"/>
    <s v="N/A"/>
    <s v="GL-01T"/>
    <n v="10"/>
    <s v="TO-1116GLT01-10-7869"/>
    <n v="98.25"/>
    <m/>
    <m/>
    <n v="113.875"/>
    <n v="77.695963541666671"/>
    <n v="932.3515625"/>
    <s v="RELEASED"/>
    <s v="MATCHES"/>
    <x v="70"/>
    <x v="1"/>
  </r>
  <r>
    <x v="8"/>
    <n v="2"/>
    <n v="7"/>
    <n v="45"/>
    <s v="1116L-007-045"/>
    <s v="1116UA12030"/>
    <s v="WT-01.2"/>
    <s v="North "/>
    <n v="100"/>
    <n v="204"/>
    <s v="WT-01.2, REC., SBX, HEAVY, ISA-R"/>
    <s v="Rec."/>
    <s v="SBX"/>
    <s v="Infill 2"/>
    <n v="0.875"/>
    <n v="0.875"/>
    <n v="0.9375"/>
    <n v="1.1875"/>
    <n v="116"/>
    <n v="2.2000000000000002"/>
    <s v="GL-02Z"/>
    <n v="10"/>
    <s v="TO-1116GLZ02-10-5959"/>
    <n v="98.25"/>
    <m/>
    <m/>
    <n v="85.875"/>
    <n v="58.591796875"/>
    <n v="703.1015625"/>
    <s v="RELEASED"/>
    <s v="MATCHES"/>
    <x v="59"/>
    <x v="1"/>
  </r>
  <r>
    <x v="7"/>
    <n v="2"/>
    <n v="7"/>
    <n v="46"/>
    <s v="1116L-007-04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46"/>
    <s v="1116L-007-04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47"/>
    <s v="1116L-007-047"/>
    <s v="1116UA12031"/>
    <s v="WT-01.2"/>
    <s v="North "/>
    <n v="100"/>
    <n v="204"/>
    <s v="WT-01.2, REC., SBX, ISA-R"/>
    <s v="Rec."/>
    <s v="SBX"/>
    <s v="Infill 1"/>
    <n v="0.875"/>
    <n v="0.875"/>
    <n v="1.1875"/>
    <n v="0.9375"/>
    <n v="88"/>
    <s v="N/A"/>
    <s v="GL-01T"/>
    <n v="10"/>
    <s v="TO-1116GLT01-10-7869"/>
    <n v="98.25"/>
    <m/>
    <m/>
    <n v="113.875"/>
    <n v="77.695963541666671"/>
    <n v="932.3515625"/>
    <s v="RELEASED"/>
    <s v="MATCHES"/>
    <x v="70"/>
    <x v="1"/>
  </r>
  <r>
    <x v="8"/>
    <n v="2"/>
    <n v="7"/>
    <n v="47"/>
    <s v="1116L-007-047"/>
    <s v="1116UA12031"/>
    <s v="WT-01.2"/>
    <s v="North "/>
    <n v="100"/>
    <n v="204"/>
    <s v="WT-01.2, REC., SBX, ISA-R"/>
    <s v="Rec."/>
    <s v="SBX"/>
    <s v="Infill 2"/>
    <n v="0.875"/>
    <n v="0.875"/>
    <n v="0.9375"/>
    <n v="1.1875"/>
    <n v="116"/>
    <n v="2.2000000000000002"/>
    <s v="GL-02Z"/>
    <n v="10"/>
    <s v="TO-1116GLZ02-10-5959"/>
    <n v="98.25"/>
    <m/>
    <m/>
    <n v="85.875"/>
    <n v="58.591796875"/>
    <n v="703.1015625"/>
    <s v="RELEASED"/>
    <s v="MATCHES"/>
    <x v="59"/>
    <x v="1"/>
  </r>
  <r>
    <x v="7"/>
    <n v="2"/>
    <n v="7"/>
    <n v="48"/>
    <s v="1116L-007-04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48"/>
    <s v="1116L-007-04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8"/>
    <n v="2"/>
    <n v="7"/>
    <n v="49"/>
    <s v="1116L-007-04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8"/>
    <n v="2"/>
    <n v="7"/>
    <n v="49"/>
    <s v="1116L-007-04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7"/>
    <n v="2"/>
    <n v="7"/>
    <n v="50"/>
    <s v="1116L-007-050"/>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50"/>
    <s v="1116L-007-050"/>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8"/>
    <n v="2"/>
    <n v="7"/>
    <n v="51"/>
    <s v="1116L-007-051"/>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51"/>
    <s v="1116L-007-051"/>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52"/>
    <s v="1116L-007-05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52"/>
    <s v="1116L-007-05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4"/>
    <n v="2"/>
    <n v="7"/>
    <n v="53"/>
    <s v="1116L-007-053"/>
    <s v="1116UA42017"/>
    <s v="WT-04.2"/>
    <s v="North "/>
    <n v="100"/>
    <n v="204"/>
    <s v="WT-04.2, REC., LOUVER, TYP."/>
    <s v="Rec."/>
    <s v="Louver"/>
    <s v="Infill 2"/>
    <n v="0.875"/>
    <n v="0.875"/>
    <n v="0.9375"/>
    <n v="1.1875"/>
    <n v="116"/>
    <n v="2.2000000000000002"/>
    <s v="GL-02Z"/>
    <n v="10"/>
    <s v="TO-1116GLZ02-10-5959"/>
    <n v="98.25"/>
    <m/>
    <m/>
    <n v="85.875"/>
    <n v="58.591796875"/>
    <n v="703.1015625"/>
    <s v="RELEASED"/>
    <s v="MATCHES"/>
    <x v="59"/>
    <x v="1"/>
  </r>
  <r>
    <x v="7"/>
    <n v="2"/>
    <n v="7"/>
    <n v="54"/>
    <s v="1116L-007-05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54"/>
    <s v="1116L-007-05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55"/>
    <s v="1116L-007-05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8"/>
    <n v="2"/>
    <n v="7"/>
    <n v="55"/>
    <s v="1116L-007-05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7"/>
    <n v="2"/>
    <n v="7"/>
    <n v="56"/>
    <s v="1116L-007-056"/>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56"/>
    <s v="1116L-007-056"/>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57"/>
    <s v="1116L-007-057"/>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57"/>
    <s v="1116L-007-057"/>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58"/>
    <s v="1116L-007-058"/>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58"/>
    <s v="1116L-007-058"/>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59"/>
    <s v="1116L-007-059"/>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59"/>
    <s v="1116L-007-059"/>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60"/>
    <s v="1116L-007-060"/>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60"/>
    <s v="1116L-007-060"/>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61"/>
    <s v="1116L-007-06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8"/>
    <n v="2"/>
    <n v="7"/>
    <n v="61"/>
    <s v="1116L-007-06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7"/>
    <n v="2"/>
    <n v="7"/>
    <n v="62"/>
    <s v="1116L-007-06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62"/>
    <s v="1116L-007-06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63"/>
    <s v="1116L-007-063"/>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63"/>
    <s v="1116L-007-063"/>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64"/>
    <s v="1116L-007-06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64"/>
    <s v="1116L-007-06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8"/>
    <n v="2"/>
    <n v="7"/>
    <n v="65"/>
    <s v="1116L-007-065"/>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65"/>
    <s v="1116L-007-065"/>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66"/>
    <s v="1116L-007-066"/>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66"/>
    <s v="1116L-007-066"/>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8"/>
    <n v="2"/>
    <n v="7"/>
    <n v="67"/>
    <s v="1116L-007-067"/>
    <s v="1116UA11034"/>
    <s v="WT-01.1"/>
    <s v="North "/>
    <n v="100"/>
    <n v="204"/>
    <s v="WT-01.1, REC., VISION, ISA-2X"/>
    <s v="Rec."/>
    <s v="Vision"/>
    <s v="Infill 1"/>
    <n v="0.875"/>
    <n v="0.875"/>
    <n v="1.1875"/>
    <n v="0.9375"/>
    <n v="88"/>
    <s v="N/A"/>
    <s v="GL-01Z"/>
    <n v="10"/>
    <s v="TO-1116GLZ01-10-7869"/>
    <n v="98.25"/>
    <m/>
    <m/>
    <n v="113.875"/>
    <n v="77.695963541666671"/>
    <n v="932.3515625"/>
    <s v="RELEASED"/>
    <s v="MATCHES"/>
    <x v="68"/>
    <x v="1"/>
  </r>
  <r>
    <x v="8"/>
    <n v="2"/>
    <n v="7"/>
    <n v="67"/>
    <s v="1116L-007-067"/>
    <s v="1116UA11034"/>
    <s v="WT-01.1"/>
    <s v="North "/>
    <n v="100"/>
    <n v="204"/>
    <s v="WT-01.1, REC., VISION, ISA-2X"/>
    <s v="Rec."/>
    <s v="Vision"/>
    <s v="Infill 2"/>
    <n v="0.875"/>
    <n v="0.875"/>
    <n v="0.9375"/>
    <n v="1.1875"/>
    <n v="116"/>
    <n v="2.2000000000000002"/>
    <s v="GL-02Z"/>
    <n v="10"/>
    <s v="TO-1116GLZ02-10-5959"/>
    <n v="98.25"/>
    <m/>
    <m/>
    <n v="85.875"/>
    <n v="58.591796875"/>
    <n v="703.1015625"/>
    <s v="RELEASED"/>
    <s v="MATCHES"/>
    <x v="59"/>
    <x v="1"/>
  </r>
  <r>
    <x v="7"/>
    <n v="2"/>
    <n v="7"/>
    <n v="68"/>
    <s v="1116L-007-06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7"/>
    <n v="2"/>
    <n v="7"/>
    <n v="68"/>
    <s v="1116L-007-06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8"/>
    <n v="2"/>
    <n v="7"/>
    <n v="69"/>
    <s v="1116L-007-069"/>
    <s v="1116UA11033"/>
    <s v="WT-01.1"/>
    <s v="North "/>
    <n v="100"/>
    <n v="204"/>
    <s v="WT-01.1, REC., VISION, ISA-R"/>
    <s v="Rec."/>
    <s v="Vision"/>
    <s v="Infill 1"/>
    <n v="0.875"/>
    <n v="0.875"/>
    <n v="1.1875"/>
    <n v="0.9375"/>
    <n v="88"/>
    <s v="N/A"/>
    <s v="GL-01Z"/>
    <n v="10"/>
    <s v="TO-1116GLZ01-10-7869"/>
    <n v="98.25"/>
    <m/>
    <m/>
    <n v="113.875"/>
    <n v="77.695963541666671"/>
    <n v="932.3515625"/>
    <s v="RELEASED"/>
    <s v="MATCHES"/>
    <x v="68"/>
    <x v="1"/>
  </r>
  <r>
    <x v="8"/>
    <n v="2"/>
    <n v="7"/>
    <n v="69"/>
    <s v="1116L-007-069"/>
    <s v="1116UA11033"/>
    <s v="WT-01.1"/>
    <s v="North "/>
    <n v="100"/>
    <n v="204"/>
    <s v="WT-01.1, REC., VISION, ISA-R"/>
    <s v="Rec."/>
    <s v="Vision"/>
    <s v="Infill 2"/>
    <n v="0.875"/>
    <n v="0.875"/>
    <n v="0.9375"/>
    <n v="1.1875"/>
    <n v="116"/>
    <n v="2.2000000000000002"/>
    <s v="GL-02Z"/>
    <n v="10"/>
    <s v="TO-1116GLZ02-10-5959"/>
    <n v="98.25"/>
    <m/>
    <m/>
    <n v="85.875"/>
    <n v="58.591796875"/>
    <n v="703.1015625"/>
    <s v="RELEASED"/>
    <s v="MATCHES"/>
    <x v="59"/>
    <x v="1"/>
  </r>
  <r>
    <x v="7"/>
    <n v="2"/>
    <n v="7"/>
    <n v="70"/>
    <s v="1116L-007-070"/>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70"/>
    <s v="1116L-007-070"/>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8"/>
    <n v="2"/>
    <n v="7"/>
    <n v="71"/>
    <s v="1116L-007-071"/>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71"/>
    <s v="1116L-007-071"/>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72"/>
    <s v="1116L-007-072"/>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72"/>
    <s v="1116L-007-072"/>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4"/>
    <n v="2"/>
    <n v="7"/>
    <n v="73"/>
    <s v="1116L-007-073"/>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73"/>
    <s v="1116L-007-073"/>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73"/>
    <s v="1116L-007-073"/>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74"/>
    <s v="1116L-007-074"/>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74"/>
    <s v="1116L-007-074"/>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4"/>
    <n v="2"/>
    <n v="7"/>
    <n v="75"/>
    <s v="1116L-007-075"/>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75"/>
    <s v="1116L-007-075"/>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75"/>
    <s v="1116L-007-075"/>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76"/>
    <s v="1116L-007-076"/>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76"/>
    <s v="1116L-007-076"/>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77"/>
    <s v="1116L-007-077"/>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77"/>
    <s v="1116L-007-07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78"/>
    <s v="1116L-007-078"/>
    <s v="1116UA21004"/>
    <s v="WT-02.1"/>
    <s v="North "/>
    <n v="36"/>
    <n v="204"/>
    <s v="WT-02.1, REC., SBX-R, ISA-R"/>
    <s v="Rec."/>
    <s v="SBX-R"/>
    <s v="Infill 1"/>
    <n v="0.875"/>
    <n v="0.875"/>
    <n v="1.1875"/>
    <n v="0.9375"/>
    <n v="88"/>
    <s v="N/A"/>
    <s v="GL-07T"/>
    <n v="10"/>
    <s v="TO-1116GLT07-10-2708"/>
    <n v="34.25"/>
    <m/>
    <m/>
    <n v="113.875"/>
    <n v="27.084852430555557"/>
    <n v="325.01822916666669"/>
    <s v="RELEASED"/>
    <s v="MATCHES"/>
    <x v="69"/>
    <x v="0"/>
  </r>
  <r>
    <x v="7"/>
    <n v="2"/>
    <n v="7"/>
    <n v="78"/>
    <s v="1116L-007-078"/>
    <s v="1116UA21004"/>
    <s v="WT-02.1"/>
    <s v="North "/>
    <n v="36"/>
    <n v="204"/>
    <s v="WT-02.1, REC., SBX-R, ISA-R"/>
    <s v="Rec."/>
    <s v="SBX-R"/>
    <s v="Infill 2"/>
    <n v="0.875"/>
    <n v="0.875"/>
    <n v="0.9375"/>
    <n v="1.1875"/>
    <n v="116"/>
    <n v="2.2000000000000002"/>
    <s v="GL-02Z"/>
    <n v="10"/>
    <s v="TO-1116GLZ02-10-2042"/>
    <n v="34.25"/>
    <m/>
    <m/>
    <n v="85.875"/>
    <n v="20.425130208333332"/>
    <n v="245.1015625"/>
    <s v="RELEASED"/>
    <s v="MATCHES"/>
    <x v="57"/>
    <x v="1"/>
  </r>
  <r>
    <x v="4"/>
    <n v="2"/>
    <n v="7"/>
    <n v="79"/>
    <s v="1116L-007-079"/>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79"/>
    <s v="1116L-007-079"/>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79"/>
    <s v="1116L-007-079"/>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80"/>
    <s v="1116L-007-080"/>
    <s v="1116UA21001"/>
    <s v="WT-02.1"/>
    <s v="North "/>
    <n v="36"/>
    <n v="204"/>
    <s v="WT-02.1, REC., SBX-L, ISA-L"/>
    <s v="Rec."/>
    <s v="SBX-L"/>
    <s v="Infill 1"/>
    <n v="0.875"/>
    <n v="0.875"/>
    <n v="1.1875"/>
    <n v="0.9375"/>
    <n v="88"/>
    <s v="N/A"/>
    <s v="GL-07T"/>
    <n v="10"/>
    <s v="TO-1116GLT07-10-2708"/>
    <n v="34.25"/>
    <m/>
    <m/>
    <n v="113.875"/>
    <n v="27.084852430555557"/>
    <n v="325.01822916666669"/>
    <s v="RELEASED"/>
    <s v="MATCHES"/>
    <x v="69"/>
    <x v="0"/>
  </r>
  <r>
    <x v="7"/>
    <n v="2"/>
    <n v="7"/>
    <n v="80"/>
    <s v="1116L-007-080"/>
    <s v="1116UA21001"/>
    <s v="WT-02.1"/>
    <s v="North "/>
    <n v="36"/>
    <n v="204"/>
    <s v="WT-02.1, REC., SBX-L, ISA-L"/>
    <s v="Rec."/>
    <s v="SBX-L"/>
    <s v="Infill 2"/>
    <n v="0.875"/>
    <n v="0.875"/>
    <n v="0.9375"/>
    <n v="1.1875"/>
    <n v="116"/>
    <n v="2.2000000000000002"/>
    <s v="GL-02Z"/>
    <n v="10"/>
    <s v="TO-1116GLZ02-10-2042"/>
    <n v="34.25"/>
    <m/>
    <m/>
    <n v="85.875"/>
    <n v="20.425130208333332"/>
    <n v="245.1015625"/>
    <s v="RELEASED"/>
    <s v="MATCHES"/>
    <x v="57"/>
    <x v="1"/>
  </r>
  <r>
    <x v="4"/>
    <n v="2"/>
    <n v="7"/>
    <n v="81"/>
    <s v="1116L-007-081"/>
    <s v="1116UA13001"/>
    <s v="WT-01.3"/>
    <s v="North "/>
    <n v="100"/>
    <n v="204"/>
    <s v="WT-01.3, REC., VISION, TYP."/>
    <s v="Rec."/>
    <s v="Vision"/>
    <s v="Infill 1"/>
    <n v="0.875"/>
    <n v="0.875"/>
    <n v="0.9375"/>
    <n v="0.9375"/>
    <n v="124"/>
    <s v="N/A"/>
    <s v="GL-01Z"/>
    <n v="10"/>
    <s v="TO-1116GLZ01-10-5330"/>
    <n v="98.25"/>
    <m/>
    <m/>
    <n v="78.125"/>
    <n v="53.304036458333336"/>
    <n v="639.6484375"/>
    <s v="RELEASED"/>
    <s v="MATCHES"/>
    <x v="74"/>
    <x v="1"/>
  </r>
  <r>
    <x v="4"/>
    <n v="2"/>
    <n v="7"/>
    <n v="81"/>
    <s v="1116L-007-081"/>
    <s v="1116UA13001"/>
    <s v="WT-01.3"/>
    <s v="North "/>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81"/>
    <s v="1116L-007-081"/>
    <s v="1116UA13001"/>
    <s v="WT-01.3"/>
    <s v="North "/>
    <n v="100"/>
    <n v="204"/>
    <s v="WT-01.3, REC., VISION, TYP."/>
    <s v="Rec."/>
    <s v="Vision"/>
    <s v="Infill 3 - Lower Spandrel"/>
    <n v="0.875"/>
    <n v="0.875"/>
    <n v="1.1875"/>
    <n v="0.9375"/>
    <n v="168"/>
    <s v="N/A"/>
    <s v="GL-01T"/>
    <n v="10"/>
    <s v="TO-1116GLT01-10-2311"/>
    <n v="98.25"/>
    <m/>
    <m/>
    <n v="33.875"/>
    <n v="23.112630208333332"/>
    <n v="277.3515625"/>
    <s v="RELEASED"/>
    <s v="MATCHES"/>
    <x v="75"/>
    <x v="1"/>
  </r>
  <r>
    <x v="7"/>
    <n v="2"/>
    <n v="7"/>
    <n v="82"/>
    <s v="1116L-007-08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7"/>
    <n v="2"/>
    <n v="7"/>
    <n v="82"/>
    <s v="1116L-007-08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8"/>
    <n v="2"/>
    <n v="7"/>
    <n v="83"/>
    <s v="1116L-007-083"/>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83"/>
    <s v="1116L-007-083"/>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84"/>
    <s v="1116L-007-084"/>
    <s v="1116UA21005"/>
    <s v="WT-02.1"/>
    <s v="North "/>
    <n v="36"/>
    <n v="204"/>
    <s v="WT-02.1, REC., SBX-L, ISA-R"/>
    <s v="Rec."/>
    <s v="SBX-L"/>
    <s v="Infill 1"/>
    <n v="0.875"/>
    <n v="0.875"/>
    <n v="1.1875"/>
    <n v="0.9375"/>
    <n v="88"/>
    <s v="N/A"/>
    <s v="GL-07T"/>
    <n v="10"/>
    <s v="TO-1116GLT07-10-2708"/>
    <n v="34.25"/>
    <m/>
    <m/>
    <n v="113.875"/>
    <n v="27.084852430555557"/>
    <n v="325.01822916666669"/>
    <s v="RELEASED"/>
    <s v="MATCHES"/>
    <x v="69"/>
    <x v="0"/>
  </r>
  <r>
    <x v="7"/>
    <n v="2"/>
    <n v="7"/>
    <n v="84"/>
    <s v="1116L-007-084"/>
    <s v="1116UA21005"/>
    <s v="WT-02.1"/>
    <s v="North "/>
    <n v="36"/>
    <n v="204"/>
    <s v="WT-02.1, REC., SBX-L, ISA-R"/>
    <s v="Rec."/>
    <s v="SBX-L"/>
    <s v="Infill 2"/>
    <n v="0.875"/>
    <n v="0.875"/>
    <n v="0.9375"/>
    <n v="1.1875"/>
    <n v="116"/>
    <n v="2.2000000000000002"/>
    <s v="GL-02Z"/>
    <n v="10"/>
    <s v="TO-1116GLZ02-10-2042"/>
    <n v="34.25"/>
    <m/>
    <m/>
    <n v="85.875"/>
    <n v="20.425130208333332"/>
    <n v="245.1015625"/>
    <s v="RELEASED"/>
    <s v="MATCHES"/>
    <x v="57"/>
    <x v="1"/>
  </r>
  <r>
    <x v="8"/>
    <n v="2"/>
    <n v="7"/>
    <n v="85"/>
    <s v="1116L-007-085"/>
    <s v="1116UA12001"/>
    <s v="WT-01.2"/>
    <s v="North "/>
    <n v="100"/>
    <n v="204"/>
    <s v="WT-01.2, REC., SBX, TYP."/>
    <s v="Rec."/>
    <s v="SBX"/>
    <s v="Infill 1"/>
    <n v="0.875"/>
    <n v="0.875"/>
    <n v="1.1875"/>
    <n v="0.9375"/>
    <n v="88"/>
    <s v="N/A"/>
    <s v="GL-01T"/>
    <n v="10"/>
    <s v="TO-1116GLT01-10-7869"/>
    <n v="98.25"/>
    <m/>
    <m/>
    <n v="113.875"/>
    <n v="77.695963541666671"/>
    <n v="932.3515625"/>
    <s v="RELEASED"/>
    <s v="MATCHES"/>
    <x v="70"/>
    <x v="1"/>
  </r>
  <r>
    <x v="8"/>
    <n v="2"/>
    <n v="7"/>
    <n v="85"/>
    <s v="1116L-007-085"/>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7"/>
    <n v="2"/>
    <n v="7"/>
    <n v="86"/>
    <s v="1116L-007-086"/>
    <s v="1116UA21017"/>
    <s v="WT-02.1"/>
    <s v="North "/>
    <n v="36.125"/>
    <n v="204"/>
    <s v="WT-02.1, REC., SBX-R, HEAVY, ISA-R"/>
    <s v="Rec."/>
    <s v="SBX-R"/>
    <s v="Infill 1"/>
    <n v="1"/>
    <n v="0.875"/>
    <n v="1.1875"/>
    <n v="0.9375"/>
    <n v="88"/>
    <s v="N/A"/>
    <s v="GL-07T"/>
    <n v="10"/>
    <s v="TO-1116GLT07-10-2708"/>
    <n v="34.25"/>
    <m/>
    <m/>
    <n v="113.875"/>
    <n v="27.084852430555557"/>
    <n v="325.01822916666669"/>
    <s v="RELEASED"/>
    <s v="MATCHES"/>
    <x v="69"/>
    <x v="0"/>
  </r>
  <r>
    <x v="7"/>
    <n v="2"/>
    <n v="7"/>
    <n v="86"/>
    <s v="1116L-007-086"/>
    <s v="1116UA21017"/>
    <s v="WT-02.1"/>
    <s v="North "/>
    <n v="36.125"/>
    <n v="204"/>
    <s v="WT-02.1, REC., SBX-R, HEAVY, ISA-R"/>
    <s v="Rec."/>
    <s v="SBX-R"/>
    <s v="Infill 2"/>
    <n v="1"/>
    <n v="0.875"/>
    <n v="0.9375"/>
    <n v="1.1875"/>
    <n v="116"/>
    <n v="2.2000000000000002"/>
    <s v="GL-02Z"/>
    <n v="10"/>
    <s v="TO-1116GLZ02-10-2042"/>
    <n v="34.25"/>
    <m/>
    <m/>
    <n v="85.875"/>
    <n v="20.425130208333332"/>
    <n v="245.1015625"/>
    <s v="RELEASED"/>
    <s v="MATCHES"/>
    <x v="57"/>
    <x v="1"/>
  </r>
  <r>
    <x v="1"/>
    <n v="2"/>
    <n v="7"/>
    <n v="87"/>
    <s v="1116L-007-087"/>
    <s v="1116UA33001"/>
    <s v="WT-03.3"/>
    <s v="Northea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7"/>
    <n v="87"/>
    <s v="1116L-007-087"/>
    <s v="1116UA33001"/>
    <s v="WT-03.3"/>
    <s v="Northea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7"/>
    <n v="88"/>
    <s v="1116L-007-088"/>
    <s v="1116UA33002"/>
    <s v="WT-03.3"/>
    <s v="Northeast"/>
    <n v="90.508499999999998"/>
    <n v="204"/>
    <s v="WT-03.3, CURVED, VISION, HEAVY, HEAVY, ISA-R,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7"/>
    <n v="88"/>
    <s v="1116L-007-088"/>
    <s v="1116UA33002"/>
    <s v="WT-03.3"/>
    <s v="Northeast"/>
    <n v="90.508499999999998"/>
    <n v="204"/>
    <s v="WT-03.3, CURVED, VISION, HEAVY, HEAVY, ISA-R,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7"/>
    <n v="89"/>
    <s v="1116L-007-089"/>
    <s v="1116UA33003"/>
    <s v="WT-03.3"/>
    <s v="Northeast"/>
    <n v="90.522000000000006"/>
    <n v="204"/>
    <s v="WT-03.3, CURVED, VISION, HEAVY, ISA-R,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7"/>
    <n v="89"/>
    <s v="1116L-007-089"/>
    <s v="1116UA33003"/>
    <s v="WT-03.3"/>
    <s v="Northeast"/>
    <n v="90.522000000000006"/>
    <n v="204"/>
    <s v="WT-03.3, CURVED, VISION, HEAVY, ISA-R,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7"/>
    <n v="2"/>
    <n v="7"/>
    <n v="90"/>
    <s v="1116L-007-090"/>
    <s v="1116UA21001"/>
    <s v="WT-02.1"/>
    <s v="East"/>
    <n v="36"/>
    <n v="204"/>
    <s v="WT-02.1, REC., SBX-L, ISA-L"/>
    <s v="Rec."/>
    <s v="SBX-L"/>
    <s v="Infill 1"/>
    <n v="0.875"/>
    <n v="0.875"/>
    <n v="1.1875"/>
    <n v="0.9375"/>
    <n v="88"/>
    <s v="N/A"/>
    <s v="GL-07T"/>
    <n v="10"/>
    <s v="TO-1116GLT07-10-2708"/>
    <n v="34.25"/>
    <m/>
    <m/>
    <n v="113.875"/>
    <n v="27.084852430555557"/>
    <n v="325.01822916666669"/>
    <s v="RELEASED"/>
    <s v="MATCHES"/>
    <x v="69"/>
    <x v="0"/>
  </r>
  <r>
    <x v="7"/>
    <n v="2"/>
    <n v="7"/>
    <n v="90"/>
    <s v="1116L-007-090"/>
    <s v="1116UA21001"/>
    <s v="WT-02.1"/>
    <s v="East"/>
    <n v="36"/>
    <n v="204"/>
    <s v="WT-02.1, REC., SBX-L, ISA-L"/>
    <s v="Rec."/>
    <s v="SBX-L"/>
    <s v="Infill 2"/>
    <n v="0.875"/>
    <n v="0.875"/>
    <n v="0.9375"/>
    <n v="1.1875"/>
    <n v="116"/>
    <n v="2.2000000000000002"/>
    <s v="GL-02Z"/>
    <n v="10"/>
    <s v="TO-1116GLZ02-10-2042"/>
    <n v="34.25"/>
    <m/>
    <m/>
    <n v="85.875"/>
    <n v="20.425130208333332"/>
    <n v="245.1015625"/>
    <s v="RELEASED"/>
    <s v="MATCHES"/>
    <x v="57"/>
    <x v="1"/>
  </r>
  <r>
    <x v="4"/>
    <n v="2"/>
    <n v="7"/>
    <n v="91"/>
    <s v="1116L-007-091"/>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91"/>
    <s v="1116L-007-091"/>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91"/>
    <s v="1116L-007-091"/>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92"/>
    <s v="1116L-007-092"/>
    <s v="1116UA21006"/>
    <s v="WT-02.1"/>
    <s v="East"/>
    <n v="36"/>
    <n v="204"/>
    <s v="WT-02.1, REC., SBX-R, ISA-L"/>
    <s v="Rec."/>
    <s v="SBX-R"/>
    <s v="Infill 1"/>
    <n v="0.875"/>
    <n v="0.875"/>
    <n v="1.1875"/>
    <n v="0.9375"/>
    <n v="88"/>
    <s v="N/A"/>
    <s v="GL-07T"/>
    <n v="10"/>
    <s v="TO-1116GLT07-10-2708"/>
    <n v="34.25"/>
    <m/>
    <m/>
    <n v="113.875"/>
    <n v="27.084852430555557"/>
    <n v="325.01822916666669"/>
    <s v="RELEASED"/>
    <s v="MATCHES"/>
    <x v="69"/>
    <x v="0"/>
  </r>
  <r>
    <x v="7"/>
    <n v="2"/>
    <n v="7"/>
    <n v="92"/>
    <s v="1116L-007-092"/>
    <s v="1116UA21006"/>
    <s v="WT-02.1"/>
    <s v="East"/>
    <n v="36"/>
    <n v="204"/>
    <s v="WT-02.1, REC., SBX-R, ISA-L"/>
    <s v="Rec."/>
    <s v="SBX-R"/>
    <s v="Infill 2"/>
    <n v="0.875"/>
    <n v="0.875"/>
    <n v="0.9375"/>
    <n v="1.1875"/>
    <n v="116"/>
    <n v="2.2000000000000002"/>
    <s v="GL-02Z"/>
    <n v="10"/>
    <s v="TO-1116GLZ02-10-2042"/>
    <n v="34.25"/>
    <m/>
    <m/>
    <n v="85.875"/>
    <n v="20.425130208333332"/>
    <n v="245.1015625"/>
    <s v="RELEASED"/>
    <s v="MATCHES"/>
    <x v="57"/>
    <x v="1"/>
  </r>
  <r>
    <x v="4"/>
    <n v="2"/>
    <n v="7"/>
    <n v="93"/>
    <s v="1116L-007-093"/>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93"/>
    <s v="1116L-007-093"/>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93"/>
    <s v="1116L-007-093"/>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94"/>
    <s v="1116L-007-094"/>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7"/>
    <n v="2"/>
    <n v="7"/>
    <n v="94"/>
    <s v="1116L-007-094"/>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8"/>
    <n v="2"/>
    <n v="7"/>
    <n v="95"/>
    <s v="1116L-007-095"/>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95"/>
    <s v="1116L-007-095"/>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96"/>
    <s v="1116L-007-096"/>
    <s v="1116UA21004"/>
    <s v="WT-02.1"/>
    <s v="East"/>
    <n v="36"/>
    <n v="204"/>
    <s v="WT-02.1, REC., SBX-R, ISA-R"/>
    <s v="Rec."/>
    <s v="SBX-R"/>
    <s v="Infill 1"/>
    <n v="0.875"/>
    <n v="0.875"/>
    <n v="1.1875"/>
    <n v="0.9375"/>
    <n v="88"/>
    <s v="N/A"/>
    <s v="GL-07T"/>
    <n v="10"/>
    <s v="TO-1116GLT07-10-2708"/>
    <n v="34.25"/>
    <m/>
    <m/>
    <n v="113.875"/>
    <n v="27.084852430555557"/>
    <n v="325.01822916666669"/>
    <s v="RELEASED"/>
    <s v="MATCHES"/>
    <x v="69"/>
    <x v="0"/>
  </r>
  <r>
    <x v="7"/>
    <n v="2"/>
    <n v="7"/>
    <n v="96"/>
    <s v="1116L-007-096"/>
    <s v="1116UA21004"/>
    <s v="WT-02.1"/>
    <s v="East"/>
    <n v="36"/>
    <n v="204"/>
    <s v="WT-02.1, REC., SBX-R, ISA-R"/>
    <s v="Rec."/>
    <s v="SBX-R"/>
    <s v="Infill 2"/>
    <n v="0.875"/>
    <n v="0.875"/>
    <n v="0.9375"/>
    <n v="1.1875"/>
    <n v="116"/>
    <n v="2.2000000000000002"/>
    <s v="GL-02Z"/>
    <n v="10"/>
    <s v="TO-1116GLZ02-10-2042"/>
    <n v="34.25"/>
    <m/>
    <m/>
    <n v="85.875"/>
    <n v="20.425130208333332"/>
    <n v="245.1015625"/>
    <s v="RELEASED"/>
    <s v="MATCHES"/>
    <x v="57"/>
    <x v="1"/>
  </r>
  <r>
    <x v="8"/>
    <n v="2"/>
    <n v="7"/>
    <n v="97"/>
    <s v="1116L-007-097"/>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97"/>
    <s v="1116L-007-097"/>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98"/>
    <s v="1116L-007-098"/>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98"/>
    <s v="1116L-007-098"/>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8"/>
    <n v="2"/>
    <n v="7"/>
    <n v="99"/>
    <s v="1116L-007-099"/>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99"/>
    <s v="1116L-007-09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00"/>
    <s v="1116L-007-100"/>
    <s v="1116UA21006"/>
    <s v="WT-02.1"/>
    <s v="East"/>
    <n v="36"/>
    <n v="204"/>
    <s v="WT-02.1, REC., SBX-R, ISA-L"/>
    <s v="Rec."/>
    <s v="SBX-R"/>
    <s v="Infill 1"/>
    <n v="0.875"/>
    <n v="0.875"/>
    <n v="1.1875"/>
    <n v="0.9375"/>
    <n v="88"/>
    <s v="N/A"/>
    <s v="GL-07T"/>
    <n v="10"/>
    <s v="TO-1116GLT07-10-2708"/>
    <n v="34.25"/>
    <m/>
    <m/>
    <n v="113.875"/>
    <n v="27.084852430555557"/>
    <n v="325.01822916666669"/>
    <s v="RELEASED"/>
    <s v="MATCHES"/>
    <x v="69"/>
    <x v="0"/>
  </r>
  <r>
    <x v="7"/>
    <n v="2"/>
    <n v="7"/>
    <n v="100"/>
    <s v="1116L-007-100"/>
    <s v="1116UA21006"/>
    <s v="WT-02.1"/>
    <s v="East"/>
    <n v="36"/>
    <n v="204"/>
    <s v="WT-02.1, REC., SBX-R, ISA-L"/>
    <s v="Rec."/>
    <s v="SBX-R"/>
    <s v="Infill 2"/>
    <n v="0.875"/>
    <n v="0.875"/>
    <n v="0.9375"/>
    <n v="1.1875"/>
    <n v="116"/>
    <n v="2.2000000000000002"/>
    <s v="GL-02Z"/>
    <n v="10"/>
    <s v="TO-1116GLZ02-10-2042"/>
    <n v="34.25"/>
    <m/>
    <m/>
    <n v="85.875"/>
    <n v="20.425130208333332"/>
    <n v="245.1015625"/>
    <s v="RELEASED"/>
    <s v="MATCHES"/>
    <x v="57"/>
    <x v="1"/>
  </r>
  <r>
    <x v="4"/>
    <n v="2"/>
    <n v="7"/>
    <n v="101"/>
    <s v="1116L-007-101"/>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101"/>
    <s v="1116L-007-101"/>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101"/>
    <s v="1116L-007-101"/>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102"/>
    <s v="1116L-007-102"/>
    <s v="1116UA21001"/>
    <s v="WT-02.1"/>
    <s v="East"/>
    <n v="36"/>
    <n v="204"/>
    <s v="WT-02.1, REC., SBX-L, ISA-L"/>
    <s v="Rec."/>
    <s v="SBX-L"/>
    <s v="Infill 1"/>
    <n v="0.875"/>
    <n v="0.875"/>
    <n v="1.1875"/>
    <n v="0.9375"/>
    <n v="88"/>
    <s v="N/A"/>
    <s v="GL-07T"/>
    <n v="10"/>
    <s v="TO-1116GLT07-10-2708"/>
    <n v="34.25"/>
    <m/>
    <m/>
    <n v="113.875"/>
    <n v="27.084852430555557"/>
    <n v="325.01822916666669"/>
    <s v="RELEASED"/>
    <s v="MATCHES"/>
    <x v="69"/>
    <x v="0"/>
  </r>
  <r>
    <x v="7"/>
    <n v="2"/>
    <n v="7"/>
    <n v="102"/>
    <s v="1116L-007-102"/>
    <s v="1116UA21001"/>
    <s v="WT-02.1"/>
    <s v="East"/>
    <n v="36"/>
    <n v="204"/>
    <s v="WT-02.1, REC., SBX-L, ISA-L"/>
    <s v="Rec."/>
    <s v="SBX-L"/>
    <s v="Infill 2"/>
    <n v="0.875"/>
    <n v="0.875"/>
    <n v="0.9375"/>
    <n v="1.1875"/>
    <n v="116"/>
    <n v="2.2000000000000002"/>
    <s v="GL-02Z"/>
    <n v="10"/>
    <s v="TO-1116GLZ02-10-2042"/>
    <n v="34.25"/>
    <m/>
    <m/>
    <n v="85.875"/>
    <n v="20.425130208333332"/>
    <n v="245.1015625"/>
    <s v="RELEASED"/>
    <s v="MATCHES"/>
    <x v="57"/>
    <x v="1"/>
  </r>
  <r>
    <x v="8"/>
    <n v="2"/>
    <n v="7"/>
    <n v="103"/>
    <s v="1116L-007-103"/>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103"/>
    <s v="1116L-007-103"/>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04"/>
    <s v="1116L-007-104"/>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7"/>
    <n v="2"/>
    <n v="7"/>
    <n v="104"/>
    <s v="1116L-007-104"/>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4"/>
    <n v="2"/>
    <n v="7"/>
    <n v="105"/>
    <s v="1116L-007-105"/>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105"/>
    <s v="1116L-007-105"/>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105"/>
    <s v="1116L-007-105"/>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106"/>
    <s v="1116L-007-106"/>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106"/>
    <s v="1116L-007-106"/>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4"/>
    <n v="2"/>
    <n v="7"/>
    <n v="107"/>
    <s v="1116L-007-107"/>
    <s v="1116UA13001"/>
    <s v="WT-01.3"/>
    <s v="East"/>
    <n v="100"/>
    <n v="204"/>
    <s v="WT-01.3, REC., VISION, TYP."/>
    <s v="Rec."/>
    <s v="Vision"/>
    <s v="Infill 1"/>
    <n v="0.875"/>
    <n v="0.875"/>
    <n v="0.9375"/>
    <n v="0.9375"/>
    <n v="124"/>
    <s v="N/A"/>
    <s v="GL-01Z"/>
    <n v="10"/>
    <s v="TO-1116GLZ01-10-5330"/>
    <n v="98.25"/>
    <m/>
    <m/>
    <n v="78.125"/>
    <n v="53.304036458333336"/>
    <n v="639.6484375"/>
    <s v="RELEASED"/>
    <s v="MATCHES"/>
    <x v="74"/>
    <x v="1"/>
  </r>
  <r>
    <x v="4"/>
    <n v="2"/>
    <n v="7"/>
    <n v="107"/>
    <s v="1116L-007-107"/>
    <s v="1116UA13001"/>
    <s v="WT-01.3"/>
    <s v="East"/>
    <n v="100"/>
    <n v="204"/>
    <s v="WT-01.3, REC., VISION, TYP."/>
    <s v="Rec."/>
    <s v="Vision"/>
    <s v="Infill 2 - Upper Spandrel"/>
    <n v="0.875"/>
    <n v="0.875"/>
    <n v="0.9375"/>
    <n v="1.1875"/>
    <n v="116"/>
    <n v="2.2000000000000002"/>
    <s v="GL-02Z"/>
    <n v="10"/>
    <s v="TO-1116GLZ02-10-5959"/>
    <n v="98.25"/>
    <m/>
    <m/>
    <n v="85.875"/>
    <n v="58.591796875"/>
    <n v="703.1015625"/>
    <s v="RELEASED"/>
    <s v="MATCHES"/>
    <x v="59"/>
    <x v="1"/>
  </r>
  <r>
    <x v="4"/>
    <n v="2"/>
    <n v="7"/>
    <n v="107"/>
    <s v="1116L-007-107"/>
    <s v="1116UA13001"/>
    <s v="WT-01.3"/>
    <s v="East"/>
    <n v="100"/>
    <n v="204"/>
    <s v="WT-01.3, REC., VISION, TYP."/>
    <s v="Rec."/>
    <s v="Vision"/>
    <s v="Infill 3 - Lower Spandrel"/>
    <n v="0.875"/>
    <n v="0.875"/>
    <n v="1.1875"/>
    <n v="0.9375"/>
    <n v="168"/>
    <s v="N/A"/>
    <s v="GL-01T"/>
    <n v="10"/>
    <s v="TO-1116GLT01-10-2311"/>
    <n v="98.25"/>
    <m/>
    <m/>
    <n v="33.875"/>
    <n v="23.112630208333332"/>
    <n v="277.3515625"/>
    <s v="RELEASED"/>
    <s v="MATCHES"/>
    <x v="75"/>
    <x v="1"/>
  </r>
  <r>
    <x v="7"/>
    <n v="2"/>
    <n v="7"/>
    <n v="108"/>
    <s v="1116L-007-108"/>
    <s v="1116UA21006"/>
    <s v="WT-02.1"/>
    <s v="East"/>
    <n v="36"/>
    <n v="204"/>
    <s v="WT-02.1, REC., SBX-R, ISA-L"/>
    <s v="Rec."/>
    <s v="SBX-R"/>
    <s v="Infill 1"/>
    <n v="0.875"/>
    <n v="0.875"/>
    <n v="1.1875"/>
    <n v="0.9375"/>
    <n v="88"/>
    <s v="N/A"/>
    <s v="GL-07T"/>
    <n v="10"/>
    <s v="TO-1116GLT07-10-2708"/>
    <n v="34.25"/>
    <m/>
    <m/>
    <n v="113.875"/>
    <n v="27.084852430555557"/>
    <n v="325.01822916666669"/>
    <s v="RELEASED"/>
    <s v="MATCHES"/>
    <x v="69"/>
    <x v="0"/>
  </r>
  <r>
    <x v="7"/>
    <n v="2"/>
    <n v="7"/>
    <n v="108"/>
    <s v="1116L-007-108"/>
    <s v="1116UA21006"/>
    <s v="WT-02.1"/>
    <s v="East"/>
    <n v="36"/>
    <n v="204"/>
    <s v="WT-02.1, REC., SBX-R, ISA-L"/>
    <s v="Rec."/>
    <s v="SBX-R"/>
    <s v="Infill 2"/>
    <n v="0.875"/>
    <n v="0.875"/>
    <n v="0.9375"/>
    <n v="1.1875"/>
    <n v="116"/>
    <n v="2.2000000000000002"/>
    <s v="GL-02Z"/>
    <n v="10"/>
    <s v="TO-1116GLZ02-10-2042"/>
    <n v="34.25"/>
    <m/>
    <m/>
    <n v="85.875"/>
    <n v="20.425130208333332"/>
    <n v="245.1015625"/>
    <s v="RELEASED"/>
    <s v="MATCHES"/>
    <x v="57"/>
    <x v="1"/>
  </r>
  <r>
    <x v="8"/>
    <n v="2"/>
    <n v="7"/>
    <n v="109"/>
    <s v="1116L-007-109"/>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109"/>
    <s v="1116L-007-10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10"/>
    <s v="1116L-007-110"/>
    <s v="1116UA21001"/>
    <s v="WT-02.1"/>
    <s v="East"/>
    <n v="36"/>
    <n v="204"/>
    <s v="WT-02.1, REC., SBX-L, ISA-L"/>
    <s v="Rec."/>
    <s v="SBX-L"/>
    <s v="Infill 1"/>
    <n v="0.875"/>
    <n v="0.875"/>
    <n v="1.1875"/>
    <n v="0.9375"/>
    <n v="88"/>
    <s v="N/A"/>
    <s v="GL-07T"/>
    <n v="10"/>
    <s v="TO-1116GLT07-10-2708"/>
    <n v="34.25"/>
    <m/>
    <m/>
    <n v="113.875"/>
    <n v="27.084852430555557"/>
    <n v="325.01822916666669"/>
    <s v="RELEASED"/>
    <s v="MATCHES"/>
    <x v="69"/>
    <x v="0"/>
  </r>
  <r>
    <x v="7"/>
    <n v="2"/>
    <n v="7"/>
    <n v="110"/>
    <s v="1116L-007-110"/>
    <s v="1116UA21001"/>
    <s v="WT-02.1"/>
    <s v="East"/>
    <n v="36"/>
    <n v="204"/>
    <s v="WT-02.1, REC., SBX-L, ISA-L"/>
    <s v="Rec."/>
    <s v="SBX-L"/>
    <s v="Infill 2"/>
    <n v="0.875"/>
    <n v="0.875"/>
    <n v="0.9375"/>
    <n v="1.1875"/>
    <n v="116"/>
    <n v="2.2000000000000002"/>
    <s v="GL-02Z"/>
    <n v="10"/>
    <s v="TO-1116GLZ02-10-2042"/>
    <n v="34.25"/>
    <m/>
    <m/>
    <n v="85.875"/>
    <n v="20.425130208333332"/>
    <n v="245.1015625"/>
    <s v="RELEASED"/>
    <s v="MATCHES"/>
    <x v="57"/>
    <x v="1"/>
  </r>
  <r>
    <x v="8"/>
    <n v="2"/>
    <n v="7"/>
    <n v="111"/>
    <s v="1116L-007-111"/>
    <s v="1116UA12036"/>
    <s v="WT-01.2"/>
    <s v="East"/>
    <n v="100"/>
    <n v="204"/>
    <s v="WT-01.2, REC., SBX, BRIDGE CONNECTION, TYP."/>
    <s v="Rec."/>
    <s v="SBX"/>
    <s v="Infill 1"/>
    <n v="0.875"/>
    <n v="0.875"/>
    <n v="1.1875"/>
    <n v="0.9375"/>
    <n v="88"/>
    <s v="N/A"/>
    <s v="GL-01T"/>
    <n v="10"/>
    <s v="TO-1116GLT01-10-7869"/>
    <n v="98.25"/>
    <m/>
    <m/>
    <n v="113.875"/>
    <n v="77.695963541666671"/>
    <n v="932.3515625"/>
    <s v="RELEASED"/>
    <s v="MATCHES"/>
    <x v="70"/>
    <x v="1"/>
  </r>
  <r>
    <x v="8"/>
    <n v="2"/>
    <n v="7"/>
    <n v="111"/>
    <s v="1116L-007-111"/>
    <s v="1116UA12036"/>
    <s v="WT-01.2"/>
    <s v="East"/>
    <n v="100"/>
    <n v="204"/>
    <s v="WT-01.2, REC., SBX, BRIDGE CONNECTION, TYP."/>
    <s v="Rec."/>
    <s v="SBX"/>
    <s v="Infill 2"/>
    <n v="0.875"/>
    <n v="0.875"/>
    <n v="0.9375"/>
    <n v="1.1875"/>
    <n v="116"/>
    <n v="2.2000000000000002"/>
    <s v="GL-02Z"/>
    <n v="10"/>
    <s v="TO-1116GLZ02-10-5959"/>
    <n v="98.25"/>
    <m/>
    <m/>
    <n v="85.875"/>
    <n v="58.591796875"/>
    <n v="703.1015625"/>
    <s v="RELEASED"/>
    <s v="MATCHES"/>
    <x v="59"/>
    <x v="1"/>
  </r>
  <r>
    <x v="8"/>
    <n v="2"/>
    <n v="7"/>
    <n v="112"/>
    <s v="1116L-007-112"/>
    <s v="1116UA12037"/>
    <s v="WT-01.2"/>
    <s v="East"/>
    <n v="100"/>
    <n v="204"/>
    <s v="WT-01.2, REC., SBX, BRIDGE CONNECTION"/>
    <s v="Rec."/>
    <s v="SBX"/>
    <s v="Infill 1"/>
    <n v="0.875"/>
    <n v="0.875"/>
    <n v="1.1875"/>
    <n v="0.9375"/>
    <n v="88"/>
    <s v="N/A"/>
    <s v="GL-01T"/>
    <n v="10"/>
    <s v="TO-1116GLT01-10-7869"/>
    <n v="98.25"/>
    <m/>
    <m/>
    <n v="113.875"/>
    <n v="77.695963541666671"/>
    <n v="932.3515625"/>
    <s v="RELEASED"/>
    <s v="MATCHES"/>
    <x v="70"/>
    <x v="1"/>
  </r>
  <r>
    <x v="8"/>
    <n v="2"/>
    <n v="7"/>
    <n v="112"/>
    <s v="1116L-007-112"/>
    <s v="1116UA12037"/>
    <s v="WT-01.2"/>
    <s v="East"/>
    <n v="100"/>
    <n v="204"/>
    <s v="WT-01.2, REC., SBX, BRIDGE CONNECTION"/>
    <s v="Rec."/>
    <s v="SBX"/>
    <s v="Infill 2"/>
    <n v="0.875"/>
    <n v="0.875"/>
    <n v="0.9375"/>
    <n v="1.1875"/>
    <n v="116"/>
    <n v="2.2000000000000002"/>
    <s v="GL-02Z"/>
    <n v="10"/>
    <s v="TO-1116GLZ02-10-5959"/>
    <n v="98.25"/>
    <m/>
    <m/>
    <n v="85.875"/>
    <n v="58.591796875"/>
    <n v="703.1015625"/>
    <s v="RELEASED"/>
    <s v="MATCHES"/>
    <x v="59"/>
    <x v="1"/>
  </r>
  <r>
    <x v="7"/>
    <n v="2"/>
    <n v="7"/>
    <n v="113"/>
    <s v="1116L-007-113"/>
    <s v="1116UA21004"/>
    <s v="WT-02.1"/>
    <s v="East"/>
    <n v="36"/>
    <n v="204"/>
    <s v="WT-02.1, REC., SBX-R, ISA-R"/>
    <s v="Rec."/>
    <s v="SBX-R"/>
    <s v="Infill 1"/>
    <n v="0.875"/>
    <n v="0.875"/>
    <n v="1.1875"/>
    <n v="0.9375"/>
    <n v="88"/>
    <s v="N/A"/>
    <s v="GL-07T"/>
    <n v="10"/>
    <s v="TO-1116GLT07-10-2708"/>
    <n v="34.25"/>
    <m/>
    <m/>
    <n v="113.875"/>
    <n v="27.084852430555557"/>
    <n v="325.01822916666669"/>
    <s v="RELEASED"/>
    <s v="MATCHES"/>
    <x v="69"/>
    <x v="0"/>
  </r>
  <r>
    <x v="7"/>
    <n v="2"/>
    <n v="7"/>
    <n v="113"/>
    <s v="1116L-007-113"/>
    <s v="1116UA21004"/>
    <s v="WT-02.1"/>
    <s v="East"/>
    <n v="36"/>
    <n v="204"/>
    <s v="WT-02.1, REC., SBX-R, ISA-R"/>
    <s v="Rec."/>
    <s v="SBX-R"/>
    <s v="Infill 2"/>
    <n v="0.875"/>
    <n v="0.875"/>
    <n v="0.9375"/>
    <n v="1.1875"/>
    <n v="116"/>
    <n v="2.2000000000000002"/>
    <s v="GL-02Z"/>
    <n v="10"/>
    <s v="TO-1116GLZ02-10-2042"/>
    <n v="34.25"/>
    <m/>
    <m/>
    <n v="85.875"/>
    <n v="20.425130208333332"/>
    <n v="245.1015625"/>
    <s v="RELEASED"/>
    <s v="MATCHES"/>
    <x v="57"/>
    <x v="1"/>
  </r>
  <r>
    <x v="8"/>
    <n v="2"/>
    <n v="7"/>
    <n v="114"/>
    <s v="1116L-007-114"/>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8"/>
    <n v="2"/>
    <n v="7"/>
    <n v="114"/>
    <s v="1116L-007-114"/>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7"/>
    <n v="2"/>
    <n v="7"/>
    <n v="115"/>
    <s v="1116L-007-115"/>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115"/>
    <s v="1116L-007-115"/>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8"/>
    <n v="2"/>
    <n v="7"/>
    <n v="116"/>
    <s v="1116L-007-116"/>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8"/>
    <n v="2"/>
    <n v="7"/>
    <n v="116"/>
    <s v="1116L-007-116"/>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7"/>
    <n v="2"/>
    <n v="7"/>
    <n v="117"/>
    <s v="1116L-007-117"/>
    <s v="1116UA21004"/>
    <s v="WT-02.1"/>
    <s v="East"/>
    <n v="36"/>
    <n v="204"/>
    <s v="WT-02.1, REC., SBX-R, ISA-R"/>
    <s v="Rec."/>
    <s v="SBX-R"/>
    <s v="Infill 1"/>
    <n v="0.875"/>
    <n v="0.875"/>
    <n v="1.1875"/>
    <n v="0.9375"/>
    <n v="88"/>
    <s v="N/A"/>
    <s v="GL-07T"/>
    <n v="10"/>
    <s v="TO-1116GLT07-10-2708"/>
    <n v="34.25"/>
    <m/>
    <m/>
    <n v="113.875"/>
    <n v="27.084852430555557"/>
    <n v="325.01822916666669"/>
    <s v="RELEASED"/>
    <s v="MATCHES"/>
    <x v="69"/>
    <x v="0"/>
  </r>
  <r>
    <x v="7"/>
    <n v="2"/>
    <n v="7"/>
    <n v="117"/>
    <s v="1116L-007-117"/>
    <s v="1116UA21004"/>
    <s v="WT-02.1"/>
    <s v="East"/>
    <n v="36"/>
    <n v="204"/>
    <s v="WT-02.1, REC., SBX-R, ISA-R"/>
    <s v="Rec."/>
    <s v="SBX-R"/>
    <s v="Infill 2"/>
    <n v="0.875"/>
    <n v="0.875"/>
    <n v="0.9375"/>
    <n v="1.1875"/>
    <n v="116"/>
    <n v="2.2000000000000002"/>
    <s v="GL-02Z"/>
    <n v="10"/>
    <s v="TO-1116GLZ02-10-2042"/>
    <n v="34.25"/>
    <m/>
    <m/>
    <n v="85.875"/>
    <n v="20.425130208333332"/>
    <n v="245.1015625"/>
    <s v="RELEASED"/>
    <s v="MATCHES"/>
    <x v="57"/>
    <x v="1"/>
  </r>
  <r>
    <x v="8"/>
    <n v="2"/>
    <n v="7"/>
    <n v="118"/>
    <s v="1116L-007-118"/>
    <s v="1116UA12001"/>
    <s v="WT-01.2"/>
    <s v="East"/>
    <n v="100"/>
    <n v="204"/>
    <s v="WT-01.2, REC., SBX, TYP."/>
    <s v="Rec."/>
    <s v="SBX"/>
    <s v="Infill 1"/>
    <n v="0.875"/>
    <n v="0.875"/>
    <n v="1.1875"/>
    <n v="0.9375"/>
    <n v="88"/>
    <s v="N/A"/>
    <s v="GL-01T"/>
    <n v="10"/>
    <s v="TO-1116GLT01-10-7869"/>
    <n v="98.25"/>
    <m/>
    <m/>
    <n v="113.875"/>
    <n v="77.695963541666671"/>
    <n v="932.3515625"/>
    <s v="RELEASED"/>
    <s v="MATCHES"/>
    <x v="70"/>
    <x v="1"/>
  </r>
  <r>
    <x v="8"/>
    <n v="2"/>
    <n v="7"/>
    <n v="118"/>
    <s v="1116L-007-118"/>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7"/>
    <n v="2"/>
    <n v="7"/>
    <n v="119"/>
    <s v="1116L-007-119"/>
    <s v="1116UA21005"/>
    <s v="WT-02.1"/>
    <s v="East"/>
    <n v="36"/>
    <n v="204"/>
    <s v="WT-02.1, REC., SBX-L, ISA-R"/>
    <s v="Rec."/>
    <s v="SBX-L"/>
    <s v="Infill 1"/>
    <n v="0.875"/>
    <n v="0.875"/>
    <n v="1.1875"/>
    <n v="0.9375"/>
    <n v="88"/>
    <s v="N/A"/>
    <s v="GL-07T"/>
    <n v="10"/>
    <s v="TO-1116GLT07-10-2708"/>
    <n v="34.25"/>
    <m/>
    <m/>
    <n v="113.875"/>
    <n v="27.084852430555557"/>
    <n v="325.01822916666669"/>
    <s v="RELEASED"/>
    <s v="MATCHES"/>
    <x v="69"/>
    <x v="0"/>
  </r>
  <r>
    <x v="7"/>
    <n v="2"/>
    <n v="7"/>
    <n v="119"/>
    <s v="1116L-007-119"/>
    <s v="1116UA21005"/>
    <s v="WT-02.1"/>
    <s v="East"/>
    <n v="36"/>
    <n v="204"/>
    <s v="WT-02.1, REC., SBX-L, ISA-R"/>
    <s v="Rec."/>
    <s v="SBX-L"/>
    <s v="Infill 2"/>
    <n v="0.875"/>
    <n v="0.875"/>
    <n v="0.9375"/>
    <n v="1.1875"/>
    <n v="116"/>
    <n v="2.2000000000000002"/>
    <s v="GL-02Z"/>
    <n v="10"/>
    <s v="TO-1116GLZ02-10-2042"/>
    <n v="34.25"/>
    <m/>
    <m/>
    <n v="85.875"/>
    <n v="20.425130208333332"/>
    <n v="245.1015625"/>
    <s v="RELEASED"/>
    <s v="MATCHES"/>
    <x v="57"/>
    <x v="1"/>
  </r>
  <r>
    <x v="8"/>
    <n v="2"/>
    <n v="7"/>
    <n v="120"/>
    <s v="1116L-007-120"/>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8"/>
    <n v="2"/>
    <n v="7"/>
    <n v="120"/>
    <s v="1116L-007-120"/>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7"/>
    <n v="2"/>
    <n v="7"/>
    <n v="121"/>
    <s v="1116L-007-121"/>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7"/>
    <n v="2"/>
    <n v="7"/>
    <n v="121"/>
    <s v="1116L-007-121"/>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8"/>
    <n v="2"/>
    <n v="7"/>
    <n v="122"/>
    <s v="1116L-007-122"/>
    <s v="1116UA11033"/>
    <s v="WT-01.1"/>
    <s v="East"/>
    <n v="100"/>
    <n v="204"/>
    <s v="WT-01.1, REC., VISION, ISA-R"/>
    <s v="Rec."/>
    <s v="Vision"/>
    <s v="Infill 1"/>
    <n v="0.875"/>
    <n v="0.875"/>
    <n v="1.1875"/>
    <n v="0.9375"/>
    <n v="88"/>
    <s v="N/A"/>
    <s v="GL-01Z"/>
    <n v="10"/>
    <s v="TO-1116GLZ01-10-7869"/>
    <n v="98.25"/>
    <m/>
    <m/>
    <n v="113.875"/>
    <n v="77.695963541666671"/>
    <n v="932.3515625"/>
    <s v="RELEASED"/>
    <s v="MATCHES"/>
    <x v="68"/>
    <x v="1"/>
  </r>
  <r>
    <x v="8"/>
    <n v="2"/>
    <n v="7"/>
    <n v="122"/>
    <s v="1116L-007-122"/>
    <s v="1116UA11033"/>
    <s v="WT-01.1"/>
    <s v="East"/>
    <n v="100"/>
    <n v="204"/>
    <s v="WT-01.1, REC., VISION, ISA-R"/>
    <s v="Rec."/>
    <s v="Vision"/>
    <s v="Infill 2"/>
    <n v="0.875"/>
    <n v="0.875"/>
    <n v="0.9375"/>
    <n v="1.1875"/>
    <n v="116"/>
    <n v="2.2000000000000002"/>
    <s v="GL-02Z"/>
    <n v="10"/>
    <s v="TO-1116GLZ02-10-5959"/>
    <n v="98.25"/>
    <m/>
    <m/>
    <n v="85.875"/>
    <n v="58.591796875"/>
    <n v="703.1015625"/>
    <s v="RELEASED"/>
    <s v="MATCHES"/>
    <x v="59"/>
    <x v="1"/>
  </r>
  <r>
    <x v="7"/>
    <n v="2"/>
    <n v="7"/>
    <n v="123"/>
    <s v="1116L-007-123"/>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7"/>
    <n v="2"/>
    <n v="7"/>
    <n v="123"/>
    <s v="1116L-007-123"/>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8"/>
    <n v="2"/>
    <n v="7"/>
    <n v="124"/>
    <s v="1116L-007-124"/>
    <s v="1116UA11035"/>
    <s v="WT-01.1"/>
    <s v="East"/>
    <n v="68"/>
    <n v="204"/>
    <s v="WT-01.1, REC., VISION, TYP."/>
    <s v="Rec."/>
    <s v="Vision"/>
    <s v="Infill 1"/>
    <n v="0.875"/>
    <n v="0.875"/>
    <n v="1.1875"/>
    <n v="0.9375"/>
    <n v="88"/>
    <s v="N/A"/>
    <s v="GL-01Z"/>
    <n v="10"/>
    <s v="TO-1116GLZ01-10-5239"/>
    <n v="66.25"/>
    <m/>
    <m/>
    <n v="113.875"/>
    <n v="52.390407986111114"/>
    <n v="628.68489583333337"/>
    <s v="RELEASED"/>
    <s v="MATCHES"/>
    <x v="73"/>
    <x v="1"/>
  </r>
  <r>
    <x v="8"/>
    <n v="2"/>
    <n v="7"/>
    <n v="124"/>
    <s v="1116L-007-124"/>
    <s v="1116UA11035"/>
    <s v="WT-01.1"/>
    <s v="East"/>
    <n v="68"/>
    <n v="204"/>
    <s v="WT-01.1, REC., VISION, TYP."/>
    <s v="Rec."/>
    <s v="Vision"/>
    <s v="Infill 2"/>
    <n v="0.875"/>
    <n v="0.875"/>
    <n v="0.9375"/>
    <n v="1.1875"/>
    <n v="116"/>
    <n v="2.2000000000000002"/>
    <s v="GL-02Z"/>
    <n v="10"/>
    <s v="TO-1116GLZ02-10-4050"/>
    <n v="66.25"/>
    <m/>
    <m/>
    <n v="85.875"/>
    <n v="39.508463541666664"/>
    <n v="474.1015625"/>
    <s v="RELEASED"/>
    <s v="MATCHES"/>
    <x v="65"/>
    <x v="1"/>
  </r>
  <r>
    <x v="1"/>
    <n v="2"/>
    <n v="7"/>
    <n v="125"/>
    <s v="1116L-007-125"/>
    <s v="1116UA31021"/>
    <s v="WT-03.1"/>
    <s v="Southeast"/>
    <n v="72.254499999999993"/>
    <n v="204"/>
    <s v="WT-03.1, CURVED, VISION,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125"/>
    <s v="1116L-007-125"/>
    <s v="1116UA31021"/>
    <s v="WT-03.1"/>
    <s v="Southeast"/>
    <n v="72.254499999999993"/>
    <n v="204"/>
    <s v="WT-03.1, CURVED, VISION,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1"/>
    <n v="2"/>
    <n v="7"/>
    <n v="126"/>
    <s v="1116L-007-126"/>
    <s v="1116UA31021"/>
    <s v="WT-03.1"/>
    <s v="Southeast"/>
    <n v="72.260900000000007"/>
    <n v="204"/>
    <s v="WT-03.1, CURVED, VISION, ISA-R"/>
    <s v="Curved"/>
    <s v="Vision"/>
    <s v="Infill 1"/>
    <n v="0.93245"/>
    <n v="0.93245"/>
    <n v="1.1875"/>
    <n v="0.9375"/>
    <n v="88"/>
    <s v="N/A"/>
    <s v="GL-04Z"/>
    <n v="30"/>
    <s v="TO-1116GLZ04-30-5666"/>
    <m/>
    <n v="70.396000000000001"/>
    <n v="138"/>
    <n v="113.875"/>
    <n v="55.669059027777777"/>
    <n v="668.02870833333327"/>
    <s v="RELEASED"/>
    <s v="MATCHES"/>
    <x v="66"/>
    <x v="0"/>
  </r>
  <r>
    <x v="1"/>
    <n v="2"/>
    <n v="7"/>
    <n v="126"/>
    <s v="1116L-007-126"/>
    <s v="1116UA31021"/>
    <s v="WT-03.1"/>
    <s v="Southeast"/>
    <n v="72.260900000000007"/>
    <n v="204"/>
    <s v="WT-03.1, CURVED, VISION, ISA-R"/>
    <s v="Curved"/>
    <s v="Vision"/>
    <s v="Infill 2"/>
    <n v="0.93245"/>
    <n v="0.93245"/>
    <n v="0.9375"/>
    <n v="1.1875"/>
    <n v="116"/>
    <n v="2.2000000000000002"/>
    <s v="GL-05Z"/>
    <n v="30"/>
    <s v="TO-1116GLZ05-30-4298"/>
    <m/>
    <n v="70.396000000000001"/>
    <n v="138"/>
    <n v="85.875"/>
    <n v="41.980947916666672"/>
    <n v="503.77137500000003"/>
    <s v="RELEASED"/>
    <s v="MATCHES"/>
    <x v="67"/>
    <x v="0"/>
  </r>
  <r>
    <x v="1"/>
    <n v="2"/>
    <n v="7"/>
    <n v="127"/>
    <s v="1116L-007-127"/>
    <s v="1116UA31021"/>
    <s v="WT-03.1"/>
    <s v="Southeast"/>
    <n v="72.254499999999993"/>
    <n v="204"/>
    <s v="WT-03.1, CURVED, VISION, ISA-R"/>
    <s v="Curved"/>
    <s v="Vision"/>
    <s v="Infill 1"/>
    <n v="0.92925000000000002"/>
    <n v="0.92925000000000002"/>
    <n v="1.1875"/>
    <n v="0.9375"/>
    <n v="88"/>
    <s v="N/A"/>
    <s v="GL-04Z"/>
    <n v="30"/>
    <s v="TO-1116GLZ04-30-5666"/>
    <m/>
    <n v="70.395999999999987"/>
    <n v="138"/>
    <n v="113.875"/>
    <n v="55.669059027777763"/>
    <n v="668.02870833333316"/>
    <s v="RELEASED"/>
    <s v="MATCHES"/>
    <x v="66"/>
    <x v="0"/>
  </r>
  <r>
    <x v="1"/>
    <n v="2"/>
    <n v="7"/>
    <n v="127"/>
    <s v="1116L-007-127"/>
    <s v="1116UA31021"/>
    <s v="WT-03.1"/>
    <s v="Southeast"/>
    <n v="72.254499999999993"/>
    <n v="204"/>
    <s v="WT-03.1, CURVED, VISION, ISA-R"/>
    <s v="Curved"/>
    <s v="Vision"/>
    <s v="Infill 2"/>
    <n v="0.92925000000000002"/>
    <n v="0.92925000000000002"/>
    <n v="0.9375"/>
    <n v="1.1875"/>
    <n v="116"/>
    <n v="2.2000000000000002"/>
    <s v="GL-05Z"/>
    <n v="30"/>
    <s v="TO-1116GLZ05-30-4298"/>
    <m/>
    <n v="70.395999999999987"/>
    <n v="138"/>
    <n v="85.875"/>
    <n v="41.980947916666658"/>
    <n v="503.77137499999992"/>
    <s v="RELEASED"/>
    <s v="MATCHES"/>
    <x v="67"/>
    <x v="0"/>
  </r>
  <r>
    <x v="8"/>
    <n v="2"/>
    <n v="7"/>
    <n v="128"/>
    <s v="1116L-007-128"/>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28"/>
    <s v="1116L-007-128"/>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29"/>
    <s v="1116L-007-129"/>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29"/>
    <s v="1116L-007-129"/>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30"/>
    <s v="1116L-007-130"/>
    <s v="1116UA12031"/>
    <s v="WT-01.2"/>
    <s v="South"/>
    <n v="100"/>
    <n v="204"/>
    <s v="WT-01.2, REC., SBX, ISA-R"/>
    <s v="Rec."/>
    <s v="SBX"/>
    <s v="Infill 1"/>
    <n v="0.875"/>
    <n v="0.875"/>
    <n v="1.1875"/>
    <n v="0.9375"/>
    <n v="88"/>
    <s v="N/A"/>
    <s v="GL-01T"/>
    <n v="10"/>
    <s v="TO-1116GLT01-10-7869"/>
    <n v="98.25"/>
    <m/>
    <m/>
    <n v="113.875"/>
    <n v="77.695963541666671"/>
    <n v="932.3515625"/>
    <s v="RELEASED"/>
    <s v="MATCHES"/>
    <x v="70"/>
    <x v="1"/>
  </r>
  <r>
    <x v="8"/>
    <n v="2"/>
    <n v="7"/>
    <n v="130"/>
    <s v="1116L-007-130"/>
    <s v="1116UA12031"/>
    <s v="WT-01.2"/>
    <s v="South"/>
    <n v="100"/>
    <n v="204"/>
    <s v="WT-01.2, REC., SBX, ISA-R"/>
    <s v="Rec."/>
    <s v="SBX"/>
    <s v="Infill 2"/>
    <n v="0.875"/>
    <n v="0.875"/>
    <n v="0.9375"/>
    <n v="1.1875"/>
    <n v="116"/>
    <n v="2.2000000000000002"/>
    <s v="GL-02Z"/>
    <n v="10"/>
    <s v="TO-1116GLZ02-10-5959"/>
    <n v="98.25"/>
    <m/>
    <m/>
    <n v="85.875"/>
    <n v="58.591796875"/>
    <n v="703.1015625"/>
    <s v="RELEASED"/>
    <s v="MATCHES"/>
    <x v="59"/>
    <x v="1"/>
  </r>
  <r>
    <x v="7"/>
    <n v="2"/>
    <n v="7"/>
    <n v="131"/>
    <s v="1116L-007-131"/>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31"/>
    <s v="1116L-007-131"/>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32"/>
    <s v="1116L-007-132"/>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32"/>
    <s v="1116L-007-132"/>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33"/>
    <s v="1116L-007-133"/>
    <s v="1116UA21004"/>
    <s v="WT-02.1"/>
    <s v="South"/>
    <n v="36"/>
    <n v="204"/>
    <s v="WT-02.1, REC., SBX-R, ISA-R"/>
    <s v="Rec."/>
    <s v="SBX-R"/>
    <s v="Infill 1"/>
    <n v="0.875"/>
    <n v="0.875"/>
    <n v="1.1875"/>
    <n v="0.9375"/>
    <n v="88"/>
    <s v="N/A"/>
    <s v="GL-07T"/>
    <n v="10"/>
    <s v="TO-1116GLT07-10-2708"/>
    <n v="34.25"/>
    <m/>
    <m/>
    <n v="113.875"/>
    <n v="27.084852430555557"/>
    <n v="325.01822916666669"/>
    <s v="RELEASED"/>
    <s v="MATCHES"/>
    <x v="69"/>
    <x v="0"/>
  </r>
  <r>
    <x v="7"/>
    <n v="2"/>
    <n v="7"/>
    <n v="133"/>
    <s v="1116L-007-133"/>
    <s v="1116UA21004"/>
    <s v="WT-02.1"/>
    <s v="South"/>
    <n v="36"/>
    <n v="204"/>
    <s v="WT-02.1, REC., SBX-R, ISA-R"/>
    <s v="Rec."/>
    <s v="SBX-R"/>
    <s v="Infill 2"/>
    <n v="0.875"/>
    <n v="0.875"/>
    <n v="0.9375"/>
    <n v="1.1875"/>
    <n v="116"/>
    <n v="2.2000000000000002"/>
    <s v="GL-02Z"/>
    <n v="10"/>
    <s v="TO-1116GLZ02-10-2042"/>
    <n v="34.25"/>
    <m/>
    <m/>
    <n v="85.875"/>
    <n v="20.425130208333332"/>
    <n v="245.1015625"/>
    <s v="RELEASED"/>
    <s v="MATCHES"/>
    <x v="57"/>
    <x v="1"/>
  </r>
  <r>
    <x v="8"/>
    <n v="2"/>
    <n v="7"/>
    <n v="134"/>
    <s v="1116L-007-134"/>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34"/>
    <s v="1116L-007-134"/>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35"/>
    <s v="1116L-007-135"/>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35"/>
    <s v="1116L-007-135"/>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36"/>
    <s v="1116L-007-136"/>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36"/>
    <s v="1116L-007-136"/>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37"/>
    <s v="1116L-007-137"/>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37"/>
    <s v="1116L-007-137"/>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38"/>
    <s v="1116L-007-138"/>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38"/>
    <s v="1116L-007-138"/>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39"/>
    <s v="1116L-007-139"/>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39"/>
    <s v="1116L-007-139"/>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40"/>
    <s v="1116L-007-140"/>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40"/>
    <s v="1116L-007-140"/>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41"/>
    <s v="1116L-007-141"/>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41"/>
    <s v="1116L-007-141"/>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42"/>
    <s v="1116L-007-142"/>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42"/>
    <s v="1116L-007-142"/>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43"/>
    <s v="1116L-007-143"/>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43"/>
    <s v="1116L-007-143"/>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44"/>
    <s v="1116L-007-144"/>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44"/>
    <s v="1116L-007-144"/>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45"/>
    <s v="1116L-007-145"/>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45"/>
    <s v="1116L-007-145"/>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46"/>
    <s v="1116L-007-146"/>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46"/>
    <s v="1116L-007-146"/>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47"/>
    <s v="1116L-007-147"/>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47"/>
    <s v="1116L-007-147"/>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48"/>
    <s v="1116L-007-148"/>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48"/>
    <s v="1116L-007-148"/>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49"/>
    <s v="1116L-007-149"/>
    <s v="1116UA21004"/>
    <s v="WT-02.1"/>
    <s v="South"/>
    <n v="36"/>
    <n v="204"/>
    <s v="WT-02.1, REC., SBX-R, ISA-R"/>
    <s v="Rec."/>
    <s v="SBX-R"/>
    <s v="Infill 1"/>
    <n v="0.875"/>
    <n v="0.875"/>
    <n v="1.1875"/>
    <n v="0.9375"/>
    <n v="88"/>
    <s v="N/A"/>
    <s v="GL-07T"/>
    <n v="10"/>
    <s v="TO-1116GLT07-10-2708"/>
    <n v="34.25"/>
    <m/>
    <m/>
    <n v="113.875"/>
    <n v="27.084852430555557"/>
    <n v="325.01822916666669"/>
    <s v="RELEASED"/>
    <s v="MATCHES"/>
    <x v="69"/>
    <x v="0"/>
  </r>
  <r>
    <x v="7"/>
    <n v="2"/>
    <n v="7"/>
    <n v="149"/>
    <s v="1116L-007-149"/>
    <s v="1116UA21004"/>
    <s v="WT-02.1"/>
    <s v="South"/>
    <n v="36"/>
    <n v="204"/>
    <s v="WT-02.1, REC., SBX-R, ISA-R"/>
    <s v="Rec."/>
    <s v="SBX-R"/>
    <s v="Infill 2"/>
    <n v="0.875"/>
    <n v="0.875"/>
    <n v="0.9375"/>
    <n v="1.1875"/>
    <n v="116"/>
    <n v="2.2000000000000002"/>
    <s v="GL-02Z"/>
    <n v="10"/>
    <s v="TO-1116GLZ02-10-2042"/>
    <n v="34.25"/>
    <m/>
    <m/>
    <n v="85.875"/>
    <n v="20.425130208333332"/>
    <n v="245.1015625"/>
    <s v="RELEASED"/>
    <s v="MATCHES"/>
    <x v="57"/>
    <x v="1"/>
  </r>
  <r>
    <x v="8"/>
    <n v="2"/>
    <n v="7"/>
    <n v="150"/>
    <s v="1116L-007-150"/>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50"/>
    <s v="1116L-007-150"/>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51"/>
    <s v="1116L-007-151"/>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51"/>
    <s v="1116L-007-151"/>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52"/>
    <s v="1116L-007-152"/>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52"/>
    <s v="1116L-007-152"/>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53"/>
    <s v="1116L-007-153"/>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53"/>
    <s v="1116L-007-153"/>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54"/>
    <s v="1116L-007-154"/>
    <s v="1116UA12031"/>
    <s v="WT-01.2"/>
    <s v="South"/>
    <n v="100"/>
    <n v="204"/>
    <s v="WT-01.2, REC., SBX, ISA-R"/>
    <s v="Rec."/>
    <s v="SBX"/>
    <s v="Infill 1"/>
    <n v="0.875"/>
    <n v="0.875"/>
    <n v="1.1875"/>
    <n v="0.9375"/>
    <n v="88"/>
    <s v="N/A"/>
    <s v="GL-01T"/>
    <n v="10"/>
    <s v="TO-1116GLT01-10-7869"/>
    <n v="98.25"/>
    <m/>
    <m/>
    <n v="113.875"/>
    <n v="77.695963541666671"/>
    <n v="932.3515625"/>
    <s v="RELEASED"/>
    <s v="MATCHES"/>
    <x v="70"/>
    <x v="1"/>
  </r>
  <r>
    <x v="8"/>
    <n v="2"/>
    <n v="7"/>
    <n v="154"/>
    <s v="1116L-007-154"/>
    <s v="1116UA12031"/>
    <s v="WT-01.2"/>
    <s v="South"/>
    <n v="100"/>
    <n v="204"/>
    <s v="WT-01.2, REC., SBX, ISA-R"/>
    <s v="Rec."/>
    <s v="SBX"/>
    <s v="Infill 2"/>
    <n v="0.875"/>
    <n v="0.875"/>
    <n v="0.9375"/>
    <n v="1.1875"/>
    <n v="116"/>
    <n v="2.2000000000000002"/>
    <s v="GL-02Z"/>
    <n v="10"/>
    <s v="TO-1116GLZ02-10-5959"/>
    <n v="98.25"/>
    <m/>
    <m/>
    <n v="85.875"/>
    <n v="58.591796875"/>
    <n v="703.1015625"/>
    <s v="RELEASED"/>
    <s v="MATCHES"/>
    <x v="59"/>
    <x v="1"/>
  </r>
  <r>
    <x v="7"/>
    <n v="2"/>
    <n v="7"/>
    <n v="155"/>
    <s v="1116L-007-155"/>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55"/>
    <s v="1116L-007-155"/>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56"/>
    <s v="1116L-007-156"/>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56"/>
    <s v="1116L-007-156"/>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57"/>
    <s v="1116L-007-157"/>
    <s v="1116UA21004"/>
    <s v="WT-02.1"/>
    <s v="South"/>
    <n v="36"/>
    <n v="204"/>
    <s v="WT-02.1, REC., SBX-R, ISA-R"/>
    <s v="Rec."/>
    <s v="SBX-R"/>
    <s v="Infill 1"/>
    <n v="0.875"/>
    <n v="0.875"/>
    <n v="1.1875"/>
    <n v="0.9375"/>
    <n v="88"/>
    <s v="N/A"/>
    <s v="GL-07T"/>
    <n v="10"/>
    <s v="TO-1116GLT07-10-2708"/>
    <n v="34.25"/>
    <m/>
    <m/>
    <n v="113.875"/>
    <n v="27.084852430555557"/>
    <n v="325.01822916666669"/>
    <s v="RELEASED"/>
    <s v="MATCHES"/>
    <x v="69"/>
    <x v="0"/>
  </r>
  <r>
    <x v="7"/>
    <n v="2"/>
    <n v="7"/>
    <n v="157"/>
    <s v="1116L-007-157"/>
    <s v="1116UA21004"/>
    <s v="WT-02.1"/>
    <s v="South"/>
    <n v="36"/>
    <n v="204"/>
    <s v="WT-02.1, REC., SBX-R, ISA-R"/>
    <s v="Rec."/>
    <s v="SBX-R"/>
    <s v="Infill 2"/>
    <n v="0.875"/>
    <n v="0.875"/>
    <n v="0.9375"/>
    <n v="1.1875"/>
    <n v="116"/>
    <n v="2.2000000000000002"/>
    <s v="GL-02Z"/>
    <n v="10"/>
    <s v="TO-1116GLZ02-10-2042"/>
    <n v="34.25"/>
    <m/>
    <m/>
    <n v="85.875"/>
    <n v="20.425130208333332"/>
    <n v="245.1015625"/>
    <s v="RELEASED"/>
    <s v="MATCHES"/>
    <x v="57"/>
    <x v="1"/>
  </r>
  <r>
    <x v="8"/>
    <n v="2"/>
    <n v="7"/>
    <n v="158"/>
    <s v="1116L-007-158"/>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58"/>
    <s v="1116L-007-158"/>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59"/>
    <s v="1116L-007-159"/>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59"/>
    <s v="1116L-007-159"/>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60"/>
    <s v="1116L-007-160"/>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60"/>
    <s v="1116L-007-160"/>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61"/>
    <s v="1116L-007-161"/>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61"/>
    <s v="1116L-007-161"/>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62"/>
    <s v="1116L-007-162"/>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62"/>
    <s v="1116L-007-162"/>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63"/>
    <s v="1116L-007-163"/>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7"/>
    <n v="2"/>
    <n v="7"/>
    <n v="163"/>
    <s v="1116L-007-163"/>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8"/>
    <n v="2"/>
    <n v="7"/>
    <n v="164"/>
    <s v="1116L-007-164"/>
    <s v="1116UA11033"/>
    <s v="WT-01.1"/>
    <s v="South"/>
    <n v="100"/>
    <n v="204"/>
    <s v="WT-01.1, REC., VISION, ISA-R"/>
    <s v="Rec."/>
    <s v="Vision"/>
    <s v="Infill 1"/>
    <n v="0.875"/>
    <n v="0.875"/>
    <n v="1.1875"/>
    <n v="0.9375"/>
    <n v="88"/>
    <s v="N/A"/>
    <s v="GL-01Z"/>
    <n v="10"/>
    <s v="TO-1116GLZ01-10-7869"/>
    <n v="98.25"/>
    <m/>
    <m/>
    <n v="113.875"/>
    <n v="77.695963541666671"/>
    <n v="932.3515625"/>
    <s v="RELEASED"/>
    <s v="MATCHES"/>
    <x v="68"/>
    <x v="1"/>
  </r>
  <r>
    <x v="8"/>
    <n v="2"/>
    <n v="7"/>
    <n v="164"/>
    <s v="1116L-007-164"/>
    <s v="1116UA11033"/>
    <s v="WT-01.1"/>
    <s v="South"/>
    <n v="100"/>
    <n v="204"/>
    <s v="WT-01.1, REC., VISION, ISA-R"/>
    <s v="Rec."/>
    <s v="Vision"/>
    <s v="Infill 2"/>
    <n v="0.875"/>
    <n v="0.875"/>
    <n v="0.9375"/>
    <n v="1.1875"/>
    <n v="116"/>
    <n v="2.2000000000000002"/>
    <s v="GL-02Z"/>
    <n v="10"/>
    <s v="TO-1116GLZ02-10-5959"/>
    <n v="98.25"/>
    <m/>
    <m/>
    <n v="85.875"/>
    <n v="58.591796875"/>
    <n v="703.1015625"/>
    <s v="RELEASED"/>
    <s v="MATCHES"/>
    <x v="59"/>
    <x v="1"/>
  </r>
  <r>
    <x v="7"/>
    <n v="2"/>
    <n v="7"/>
    <n v="165"/>
    <s v="1116L-007-165"/>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7"/>
    <n v="2"/>
    <n v="7"/>
    <n v="165"/>
    <s v="1116L-007-165"/>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8"/>
    <n v="2"/>
    <n v="7"/>
    <n v="166"/>
    <s v="1116L-007-166"/>
    <s v="1116UA12001"/>
    <s v="WT-01.2"/>
    <s v="South"/>
    <n v="100"/>
    <n v="204"/>
    <s v="WT-01.2, REC., SBX, TYP."/>
    <s v="Rec."/>
    <s v="SBX"/>
    <s v="Infill 1"/>
    <n v="0.875"/>
    <n v="0.875"/>
    <n v="1.1875"/>
    <n v="0.9375"/>
    <n v="88"/>
    <s v="N/A"/>
    <s v="GL-01T"/>
    <n v="10"/>
    <s v="TO-1116GLT01-10-7869"/>
    <n v="98.25"/>
    <m/>
    <m/>
    <n v="113.875"/>
    <n v="77.695963541666671"/>
    <n v="932.3515625"/>
    <s v="RELEASED"/>
    <s v="MATCHES"/>
    <x v="70"/>
    <x v="1"/>
  </r>
  <r>
    <x v="8"/>
    <n v="2"/>
    <n v="7"/>
    <n v="166"/>
    <s v="1116L-007-166"/>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7"/>
    <n v="2"/>
    <n v="7"/>
    <n v="167"/>
    <s v="1116L-007-167"/>
    <s v="1116UA21005"/>
    <s v="WT-02.1"/>
    <s v="South"/>
    <n v="36"/>
    <n v="204"/>
    <s v="WT-02.1, REC., SBX-L, ISA-R"/>
    <s v="Rec."/>
    <s v="SBX-L"/>
    <s v="Infill 1"/>
    <n v="0.875"/>
    <n v="0.875"/>
    <n v="1.1875"/>
    <n v="0.9375"/>
    <n v="88"/>
    <s v="N/A"/>
    <s v="GL-07T"/>
    <n v="10"/>
    <s v="TO-1116GLT07-10-2708"/>
    <n v="34.25"/>
    <m/>
    <m/>
    <n v="113.875"/>
    <n v="27.084852430555557"/>
    <n v="325.01822916666669"/>
    <s v="RELEASED"/>
    <s v="MATCHES"/>
    <x v="69"/>
    <x v="0"/>
  </r>
  <r>
    <x v="7"/>
    <n v="2"/>
    <n v="7"/>
    <n v="167"/>
    <s v="1116L-007-167"/>
    <s v="1116UA21005"/>
    <s v="WT-02.1"/>
    <s v="South"/>
    <n v="36"/>
    <n v="204"/>
    <s v="WT-02.1, REC., SBX-L, ISA-R"/>
    <s v="Rec."/>
    <s v="SBX-L"/>
    <s v="Infill 2"/>
    <n v="0.875"/>
    <n v="0.875"/>
    <n v="0.9375"/>
    <n v="1.1875"/>
    <n v="116"/>
    <n v="2.2000000000000002"/>
    <s v="GL-02Z"/>
    <n v="10"/>
    <s v="TO-1116GLZ02-10-2042"/>
    <n v="34.25"/>
    <m/>
    <m/>
    <n v="85.875"/>
    <n v="20.425130208333332"/>
    <n v="245.1015625"/>
    <s v="RELEASED"/>
    <s v="MATCHES"/>
    <x v="57"/>
    <x v="1"/>
  </r>
  <r>
    <x v="8"/>
    <n v="2"/>
    <n v="7"/>
    <n v="168"/>
    <s v="1116L-007-168"/>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8"/>
    <n v="2"/>
    <n v="7"/>
    <n v="168"/>
    <s v="1116L-007-168"/>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7"/>
    <n v="2"/>
    <n v="7"/>
    <n v="169"/>
    <s v="1116L-007-169"/>
    <s v="1116UA21017"/>
    <s v="WT-02.1"/>
    <s v="South"/>
    <n v="36.125"/>
    <n v="204"/>
    <s v="WT-02.1, REC., SBX-R, HEAVY, ISA-R"/>
    <s v="Rec."/>
    <s v="SBX-R"/>
    <s v="Infill 1"/>
    <n v="1"/>
    <n v="0.875"/>
    <n v="1.1875"/>
    <n v="0.9375"/>
    <n v="88"/>
    <s v="N/A"/>
    <s v="GL-07T"/>
    <n v="10"/>
    <s v="TO-1116GLT07-10-2708"/>
    <n v="34.25"/>
    <m/>
    <m/>
    <n v="113.875"/>
    <n v="27.084852430555557"/>
    <n v="325.01822916666669"/>
    <s v="RELEASED"/>
    <s v="MATCHES"/>
    <x v="69"/>
    <x v="0"/>
  </r>
  <r>
    <x v="7"/>
    <n v="2"/>
    <n v="7"/>
    <n v="169"/>
    <s v="1116L-007-169"/>
    <s v="1116UA21017"/>
    <s v="WT-02.1"/>
    <s v="South"/>
    <n v="36.125"/>
    <n v="204"/>
    <s v="WT-02.1, REC., SBX-R, HEAVY, ISA-R"/>
    <s v="Rec."/>
    <s v="SBX-R"/>
    <s v="Infill 2"/>
    <n v="1"/>
    <n v="0.875"/>
    <n v="0.9375"/>
    <n v="1.1875"/>
    <n v="116"/>
    <n v="2.2000000000000002"/>
    <s v="GL-02Z"/>
    <n v="10"/>
    <s v="TO-1116GLZ02-10-2042"/>
    <n v="34.25"/>
    <m/>
    <m/>
    <n v="85.875"/>
    <n v="20.425130208333332"/>
    <n v="245.1015625"/>
    <s v="RELEASED"/>
    <s v="MATCHES"/>
    <x v="57"/>
    <x v="1"/>
  </r>
  <r>
    <x v="0"/>
    <n v="4"/>
    <s v="7B"/>
    <n v="170"/>
    <s v="1116L-007B-170"/>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0"/>
    <s v="1116L-007B-170"/>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1"/>
    <s v="1116L-007B-171"/>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1"/>
    <s v="1116L-007B-171"/>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2"/>
    <s v="1116L-007B-172"/>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2"/>
    <s v="1116L-007B-172"/>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3"/>
    <s v="1116L-007B-173"/>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3"/>
    <s v="1116L-007B-173"/>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4"/>
    <s v="1116L-007B-174"/>
    <n v="0"/>
    <s v="WT-07.4"/>
    <s v="Nor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4"/>
    <s v="1116L-007B-174"/>
    <n v="0"/>
    <s v="WT-07.4"/>
    <s v="Nor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5"/>
    <s v="1116L-007B-175"/>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5"/>
    <s v="1116L-007B-175"/>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6"/>
    <s v="1116L-007B-176"/>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6"/>
    <s v="1116L-007B-176"/>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7"/>
    <s v="1116L-007B-177"/>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7"/>
    <s v="1116L-007B-177"/>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8"/>
    <s v="1116L-007B-178"/>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8"/>
    <s v="1116L-007B-178"/>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0"/>
    <n v="4"/>
    <s v="7B"/>
    <n v="179"/>
    <s v="1116L-007B-179"/>
    <n v="0"/>
    <s v="WT-07.4"/>
    <s v="South"/>
    <n v="90"/>
    <n v="204"/>
    <s v="WT-07.4, REC., VISION, BIRD SAFE FRIT, BRIDGE"/>
    <s v="Rec."/>
    <s v="Vision"/>
    <s v="Infill 1"/>
    <n v="0.875"/>
    <n v="0.875"/>
    <n v="1.1875"/>
    <n v="0.9375"/>
    <n v="88"/>
    <m/>
    <s v="GL-23Z"/>
    <n v="10"/>
    <s v="TO-1116GLZ23-10-7078"/>
    <n v="88.25"/>
    <m/>
    <m/>
    <n v="113.875"/>
    <n v="69.787977430555557"/>
    <n v="837.45572916666674"/>
    <s v="NOT RELEASED"/>
    <s v="NOT CHECKED"/>
    <x v="0"/>
    <x v="0"/>
  </r>
  <r>
    <x v="0"/>
    <n v="4"/>
    <s v="7B"/>
    <n v="179"/>
    <s v="1116L-007B-179"/>
    <n v="0"/>
    <s v="WT-07.4"/>
    <s v="South"/>
    <n v="90"/>
    <n v="204"/>
    <s v="WT-07.4, REC., VISION, BIRD SAFE FRIT, BRIDGE"/>
    <s v="Rec."/>
    <s v="Vision"/>
    <s v="Infill 2"/>
    <n v="0.875"/>
    <n v="0.875"/>
    <n v="0.9375"/>
    <n v="1.1875"/>
    <n v="116"/>
    <m/>
    <s v="GL-24Z"/>
    <n v="10"/>
    <s v="TO-1116GLZ24-10-5362"/>
    <n v="88.25"/>
    <m/>
    <m/>
    <n v="85.875"/>
    <n v="52.628255208333336"/>
    <n v="631.5390625"/>
    <s v="NOT RELEASED"/>
    <s v="NOT CHECKED"/>
    <x v="0"/>
    <x v="0"/>
  </r>
  <r>
    <x v="1"/>
    <n v="2"/>
    <n v="8"/>
    <n v="1"/>
    <s v="1116L-008-001"/>
    <s v="1116UA33001"/>
    <s v="WT-03.3"/>
    <s v="Southwe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8"/>
    <n v="1"/>
    <s v="1116L-008-001"/>
    <s v="1116UA33001"/>
    <s v="WT-03.3"/>
    <s v="Southwe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8"/>
    <n v="2"/>
    <s v="1116L-008-002"/>
    <s v="1116UA33026"/>
    <s v="WT-03.3"/>
    <s v="Southwest"/>
    <n v="90.508499999999998"/>
    <n v="204"/>
    <s v="WT-03.3, CURVED, VISION, HEAVY, HEAVY,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8"/>
    <n v="2"/>
    <s v="1116L-008-002"/>
    <s v="1116UA33026"/>
    <s v="WT-03.3"/>
    <s v="Southwest"/>
    <n v="90.508499999999998"/>
    <n v="204"/>
    <s v="WT-03.3, CURVED, VISION, HEAVY, HEAVY,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8"/>
    <n v="3"/>
    <s v="1116L-008-003"/>
    <s v="1116UA33025"/>
    <s v="WT-03.3"/>
    <s v="Southwest"/>
    <n v="90.522000000000006"/>
    <n v="204"/>
    <s v="WT-03.3, CURVED, VISION, HEAVY,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8"/>
    <n v="3"/>
    <s v="1116L-008-003"/>
    <s v="1116UA33025"/>
    <s v="WT-03.3"/>
    <s v="Southwest"/>
    <n v="90.522000000000006"/>
    <n v="204"/>
    <s v="WT-03.3, CURVED, VISION, HEAVY,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9"/>
    <n v="2"/>
    <n v="8"/>
    <n v="4"/>
    <s v="1116L-008-004"/>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4"/>
    <s v="1116L-008-004"/>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5"/>
    <s v="1116L-008-00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5"/>
    <s v="1116L-008-00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6"/>
    <s v="1116L-008-006"/>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6"/>
    <s v="1116L-008-006"/>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7"/>
    <s v="1116L-008-00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7"/>
    <s v="1116L-008-00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8"/>
    <s v="1116L-008-008"/>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8"/>
    <s v="1116L-008-008"/>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9"/>
    <s v="1116L-008-00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9"/>
    <s v="1116L-008-00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10"/>
    <s v="1116L-008-010"/>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10"/>
    <s v="1116L-008-010"/>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11"/>
    <s v="1116L-008-011"/>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11"/>
    <s v="1116L-008-011"/>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12"/>
    <s v="1116L-008-012"/>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12"/>
    <s v="1116L-008-012"/>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13"/>
    <s v="1116L-008-013"/>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13"/>
    <s v="1116L-008-013"/>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14"/>
    <s v="1116L-008-014"/>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14"/>
    <s v="1116L-008-014"/>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15"/>
    <s v="1116L-008-01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15"/>
    <s v="1116L-008-01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16"/>
    <s v="1116L-008-016"/>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16"/>
    <s v="1116L-008-016"/>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17"/>
    <s v="1116L-008-017"/>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17"/>
    <s v="1116L-008-017"/>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18"/>
    <s v="1116L-008-018"/>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18"/>
    <s v="1116L-008-018"/>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19"/>
    <s v="1116L-008-019"/>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19"/>
    <s v="1116L-008-019"/>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0"/>
    <s v="1116L-008-020"/>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20"/>
    <s v="1116L-008-020"/>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21"/>
    <s v="1116L-008-021"/>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21"/>
    <s v="1116L-008-021"/>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2"/>
    <s v="1116L-008-022"/>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22"/>
    <s v="1116L-008-022"/>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23"/>
    <s v="1116L-008-023"/>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23"/>
    <s v="1116L-008-023"/>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24"/>
    <s v="1116L-008-024"/>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24"/>
    <s v="1116L-008-024"/>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25"/>
    <s v="1116L-008-025"/>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25"/>
    <s v="1116L-008-025"/>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6"/>
    <s v="1116L-008-026"/>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26"/>
    <s v="1116L-008-026"/>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27"/>
    <s v="1116L-008-027"/>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27"/>
    <s v="1116L-008-027"/>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28"/>
    <s v="1116L-008-028"/>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28"/>
    <s v="1116L-008-028"/>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10"/>
    <n v="2"/>
    <n v="8"/>
    <n v="29"/>
    <s v="1116L-008-029"/>
    <s v="1116UA12001"/>
    <s v="WT-01.2"/>
    <s v="West"/>
    <n v="100"/>
    <n v="204"/>
    <s v="WT-01.2, REC., SBX, TYP."/>
    <s v="Rec."/>
    <s v="SBX"/>
    <s v="Infill 1"/>
    <n v="0.875"/>
    <n v="0.875"/>
    <n v="1.1875"/>
    <n v="0.9375"/>
    <n v="88"/>
    <s v="N/A"/>
    <s v="GL-01T"/>
    <n v="10"/>
    <s v="TO-1116GLT01-10-7869"/>
    <n v="98.25"/>
    <m/>
    <m/>
    <n v="113.875"/>
    <n v="77.695963541666671"/>
    <n v="932.3515625"/>
    <s v="RELEASED"/>
    <s v="MATCHES"/>
    <x v="70"/>
    <x v="1"/>
  </r>
  <r>
    <x v="10"/>
    <n v="2"/>
    <n v="8"/>
    <n v="29"/>
    <s v="1116L-008-029"/>
    <s v="1116UA12001"/>
    <s v="WT-01.2"/>
    <s v="West"/>
    <n v="100"/>
    <n v="204"/>
    <s v="WT-01.2, REC., SBX, TYP."/>
    <s v="Rec."/>
    <s v="SBX"/>
    <s v="Infill 2"/>
    <n v="0.875"/>
    <n v="0.875"/>
    <n v="0.9375"/>
    <n v="1.1875"/>
    <n v="116"/>
    <n v="2.2000000000000002"/>
    <s v="GL-02Z"/>
    <n v="10"/>
    <s v="TO-1116GLZ02-10-5959"/>
    <n v="98.25"/>
    <m/>
    <m/>
    <n v="85.875"/>
    <n v="58.591796875"/>
    <n v="703.1015625"/>
    <s v="RELEASED"/>
    <s v="MATCHES"/>
    <x v="59"/>
    <x v="1"/>
  </r>
  <r>
    <x v="9"/>
    <n v="2"/>
    <n v="8"/>
    <n v="30"/>
    <s v="1116L-008-030"/>
    <s v="1116UA21003"/>
    <s v="WT-02.1"/>
    <s v="West"/>
    <n v="36"/>
    <n v="204"/>
    <s v="WT-02.1, REC., SBX-L, TYP."/>
    <s v="Rec."/>
    <s v="SBX-L"/>
    <s v="Infill 1"/>
    <n v="0.875"/>
    <n v="0.875"/>
    <n v="1.1875"/>
    <n v="0.9375"/>
    <n v="88"/>
    <s v="N/A"/>
    <s v="GL-07T"/>
    <n v="10"/>
    <s v="TO-1116GLT07-10-2708"/>
    <n v="34.25"/>
    <m/>
    <m/>
    <n v="113.875"/>
    <n v="27.084852430555557"/>
    <n v="325.01822916666669"/>
    <s v="RELEASED"/>
    <s v="MATCHES"/>
    <x v="69"/>
    <x v="0"/>
  </r>
  <r>
    <x v="9"/>
    <n v="2"/>
    <n v="8"/>
    <n v="30"/>
    <s v="1116L-008-030"/>
    <s v="1116UA21003"/>
    <s v="WT-02.1"/>
    <s v="West"/>
    <n v="36"/>
    <n v="204"/>
    <s v="WT-02.1, REC., SBX-L, TYP."/>
    <s v="Rec."/>
    <s v="SBX-L"/>
    <s v="Infill 2"/>
    <n v="0.875"/>
    <n v="0.875"/>
    <n v="0.9375"/>
    <n v="1.1875"/>
    <n v="116"/>
    <n v="2.2000000000000002"/>
    <s v="GL-02Z"/>
    <n v="10"/>
    <s v="TO-1116GLZ02-10-2042"/>
    <n v="34.25"/>
    <m/>
    <m/>
    <n v="85.875"/>
    <n v="20.425130208333332"/>
    <n v="245.1015625"/>
    <s v="RELEASED"/>
    <s v="MATCHES"/>
    <x v="57"/>
    <x v="1"/>
  </r>
  <r>
    <x v="10"/>
    <n v="2"/>
    <n v="8"/>
    <n v="31"/>
    <s v="1116L-008-031"/>
    <s v="1116UA11001"/>
    <s v="WT-01.1"/>
    <s v="West"/>
    <n v="100"/>
    <n v="204"/>
    <s v="WT-01.1, REC., VISION, TYP."/>
    <s v="Rec."/>
    <s v="Vision"/>
    <s v="Infill 1"/>
    <n v="0.875"/>
    <n v="0.875"/>
    <n v="1.1875"/>
    <n v="0.9375"/>
    <n v="88"/>
    <s v="N/A"/>
    <s v="GL-01Z"/>
    <n v="10"/>
    <s v="TO-1116GLZ01-10-7869"/>
    <n v="98.25"/>
    <m/>
    <m/>
    <n v="113.875"/>
    <n v="77.695963541666671"/>
    <n v="932.3515625"/>
    <s v="RELEASED"/>
    <s v="MATCHES"/>
    <x v="68"/>
    <x v="1"/>
  </r>
  <r>
    <x v="10"/>
    <n v="2"/>
    <n v="8"/>
    <n v="31"/>
    <s v="1116L-008-031"/>
    <s v="1116UA11001"/>
    <s v="WT-01.1"/>
    <s v="West"/>
    <n v="100"/>
    <n v="204"/>
    <s v="WT-01.1, REC., VISION, TYP."/>
    <s v="Rec."/>
    <s v="Vision"/>
    <s v="Infill 2"/>
    <n v="0.875"/>
    <n v="0.875"/>
    <n v="0.9375"/>
    <n v="1.1875"/>
    <n v="116"/>
    <n v="2.2000000000000002"/>
    <s v="GL-02Z"/>
    <n v="10"/>
    <s v="TO-1116GLZ02-10-5959"/>
    <n v="98.25"/>
    <m/>
    <m/>
    <n v="85.875"/>
    <n v="58.591796875"/>
    <n v="703.1015625"/>
    <s v="RELEASED"/>
    <s v="MATCHES"/>
    <x v="59"/>
    <x v="1"/>
  </r>
  <r>
    <x v="9"/>
    <n v="2"/>
    <n v="8"/>
    <n v="32"/>
    <s v="1116L-008-032"/>
    <s v="1116UA21016"/>
    <s v="WT-02.1"/>
    <s v="West"/>
    <n v="36"/>
    <n v="204"/>
    <s v="WT-02.1, REC., SBX-R, TYP."/>
    <s v="Rec."/>
    <s v="SBX-R"/>
    <s v="Infill 1"/>
    <n v="0.875"/>
    <n v="0.875"/>
    <n v="1.1875"/>
    <n v="0.9375"/>
    <n v="88"/>
    <s v="N/A"/>
    <s v="GL-07T"/>
    <n v="10"/>
    <s v="TO-1116GLT07-10-2708"/>
    <n v="34.25"/>
    <m/>
    <m/>
    <n v="113.875"/>
    <n v="27.084852430555557"/>
    <n v="325.01822916666669"/>
    <s v="RELEASED"/>
    <s v="MATCHES"/>
    <x v="69"/>
    <x v="0"/>
  </r>
  <r>
    <x v="9"/>
    <n v="2"/>
    <n v="8"/>
    <n v="32"/>
    <s v="1116L-008-032"/>
    <s v="1116UA21016"/>
    <s v="WT-02.1"/>
    <s v="West"/>
    <n v="36"/>
    <n v="204"/>
    <s v="WT-02.1, REC., SBX-R, TYP."/>
    <s v="Rec."/>
    <s v="SBX-R"/>
    <s v="Infill 2"/>
    <n v="0.875"/>
    <n v="0.875"/>
    <n v="0.9375"/>
    <n v="1.1875"/>
    <n v="116"/>
    <n v="2.2000000000000002"/>
    <s v="GL-02Z"/>
    <n v="10"/>
    <s v="TO-1116GLZ02-10-2042"/>
    <n v="34.25"/>
    <m/>
    <m/>
    <n v="85.875"/>
    <n v="20.425130208333332"/>
    <n v="245.1015625"/>
    <s v="RELEASED"/>
    <s v="MATCHES"/>
    <x v="57"/>
    <x v="1"/>
  </r>
  <r>
    <x v="4"/>
    <n v="2"/>
    <n v="8"/>
    <n v="33"/>
    <s v="1116L-008-033"/>
    <s v="1116UA51004"/>
    <s v="WT-05.1"/>
    <s v="West"/>
    <n v="100"/>
    <n v="204"/>
    <s v="WT-05.1, REC., VISION, TRANSITION COPING, TYP."/>
    <s v="Rec."/>
    <s v="Vision"/>
    <s v="Infill 1"/>
    <n v="0.875"/>
    <n v="0.875"/>
    <n v="1.1875"/>
    <n v="0.9375"/>
    <n v="88"/>
    <s v="N/A"/>
    <s v="GL-01Z"/>
    <n v="10"/>
    <s v="TO-1116GLZ01-10-7869"/>
    <n v="98.25"/>
    <m/>
    <m/>
    <n v="113.875"/>
    <n v="77.695963541666671"/>
    <n v="932.3515625"/>
    <s v="RELEASED"/>
    <s v="MATCHES"/>
    <x v="68"/>
    <x v="1"/>
  </r>
  <r>
    <x v="4"/>
    <n v="2"/>
    <n v="8"/>
    <n v="33"/>
    <s v="1116L-008-033"/>
    <s v="1116UA51004"/>
    <s v="WT-05.1"/>
    <s v="West"/>
    <n v="100"/>
    <n v="204"/>
    <s v="WT-05.1, REC., VISION, TRANSITION COPING, TYP."/>
    <s v="Rec."/>
    <s v="Vision"/>
    <s v="Infill 2"/>
    <n v="0.875"/>
    <n v="0.875"/>
    <n v="0.9375"/>
    <n v="3.6875"/>
    <n v="116"/>
    <n v="2.1"/>
    <s v="GL-02Z"/>
    <n v="10"/>
    <s v="TO-1116GLZ02-10-5788"/>
    <n v="98.25"/>
    <m/>
    <m/>
    <n v="83.375"/>
    <n v="56.886067708333336"/>
    <n v="682.6328125"/>
    <s v="RELEASED"/>
    <s v="MATCHES"/>
    <x v="76"/>
    <x v="1"/>
  </r>
  <r>
    <x v="9"/>
    <n v="2"/>
    <n v="8"/>
    <n v="34"/>
    <s v="1116L-008-034"/>
    <s v="1116UA21108"/>
    <s v="WT-02.1"/>
    <s v="West"/>
    <n v="36"/>
    <n v="204"/>
    <s v="WT-02.1, REC., SBX-L, COPING, TYP."/>
    <s v="Rec."/>
    <s v="SBX-L"/>
    <s v="Infill 1"/>
    <n v="0.875"/>
    <n v="0.875"/>
    <n v="1.1875"/>
    <n v="0.9375"/>
    <n v="88"/>
    <s v="N/A"/>
    <s v="GL-07T"/>
    <n v="10"/>
    <s v="TO-1116GLT07-10-2708"/>
    <n v="34.25"/>
    <m/>
    <m/>
    <n v="113.875"/>
    <n v="27.084852430555557"/>
    <n v="325.01822916666669"/>
    <s v="RELEASED"/>
    <s v="MATCHES"/>
    <x v="69"/>
    <x v="0"/>
  </r>
  <r>
    <x v="9"/>
    <n v="2"/>
    <n v="8"/>
    <n v="34"/>
    <s v="1116L-008-034"/>
    <s v="1116UA21108"/>
    <s v="WT-02.1"/>
    <s v="West"/>
    <n v="36"/>
    <n v="204"/>
    <s v="WT-02.1, REC., SBX-L, COPING, TYP."/>
    <s v="Rec."/>
    <s v="SBX-L"/>
    <s v="Infill 2"/>
    <n v="0.875"/>
    <n v="0.875"/>
    <n v="0.9375"/>
    <n v="3.6875"/>
    <n v="116"/>
    <n v="2.1"/>
    <s v="GL-02Z"/>
    <n v="10"/>
    <s v="TO-1116GLZ02-10-2083"/>
    <n v="34.25"/>
    <m/>
    <m/>
    <n v="83.375"/>
    <n v="19.830512152777779"/>
    <n v="237.96614583333334"/>
    <s v="RELEASED"/>
    <s v="MATCHES"/>
    <x v="77"/>
    <x v="0"/>
  </r>
  <r>
    <x v="10"/>
    <n v="2"/>
    <n v="8"/>
    <n v="35"/>
    <s v="1116L-008-035"/>
    <s v="1116UA12032"/>
    <s v="WT-01.2"/>
    <s v="West"/>
    <n v="100"/>
    <n v="204"/>
    <s v="WT-01.2, REC., SBX, COPING, HEAVY, TYP."/>
    <s v="Rec."/>
    <s v="SBX"/>
    <s v="Infill 1"/>
    <n v="0.875"/>
    <n v="0.875"/>
    <n v="1.1875"/>
    <n v="0.9375"/>
    <n v="88"/>
    <s v="N/A"/>
    <s v="GL-01T"/>
    <n v="10"/>
    <s v="TO-1116GLT01-10-7869"/>
    <n v="98.25"/>
    <m/>
    <m/>
    <n v="113.875"/>
    <n v="77.695963541666671"/>
    <n v="932.3515625"/>
    <s v="RELEASED"/>
    <s v="MATCHES"/>
    <x v="70"/>
    <x v="1"/>
  </r>
  <r>
    <x v="10"/>
    <n v="2"/>
    <n v="8"/>
    <n v="35"/>
    <s v="1116L-008-035"/>
    <s v="1116UA12032"/>
    <s v="WT-01.2"/>
    <s v="West"/>
    <n v="100"/>
    <n v="204"/>
    <s v="WT-01.2, REC., SBX, COPING, HEAVY, TYP."/>
    <s v="Rec."/>
    <s v="SBX"/>
    <s v="Infill 2"/>
    <n v="0.875"/>
    <n v="0.875"/>
    <n v="0.9375"/>
    <n v="3.6875"/>
    <n v="116"/>
    <n v="2.1"/>
    <s v="GL-02Z"/>
    <n v="10"/>
    <s v="TO-1116GLZ02-10-5788"/>
    <n v="98.25"/>
    <m/>
    <m/>
    <n v="83.375"/>
    <n v="56.886067708333336"/>
    <n v="682.6328125"/>
    <s v="RELEASED"/>
    <s v="MATCHES"/>
    <x v="76"/>
    <x v="1"/>
  </r>
  <r>
    <x v="9"/>
    <n v="2"/>
    <n v="8"/>
    <n v="36"/>
    <s v="1116L-008-036"/>
    <s v="1116UA21106"/>
    <s v="WT-02.1"/>
    <s v="West"/>
    <n v="36"/>
    <n v="204"/>
    <s v="WT-02.1, REC., SBX-R, COPING, HEAVY, HEAVY"/>
    <s v="Rec."/>
    <s v="SBX-R"/>
    <s v="Infill 1"/>
    <n v="0.875"/>
    <n v="0.875"/>
    <n v="1.1875"/>
    <n v="0.9375"/>
    <n v="88"/>
    <s v="N/A"/>
    <s v="GL-07T"/>
    <n v="10"/>
    <s v="TO-1116GLT07-10-2708"/>
    <n v="34.25"/>
    <m/>
    <m/>
    <n v="113.875"/>
    <n v="27.084852430555557"/>
    <n v="325.01822916666669"/>
    <s v="RELEASED"/>
    <s v="MATCHES"/>
    <x v="69"/>
    <x v="0"/>
  </r>
  <r>
    <x v="9"/>
    <n v="2"/>
    <n v="8"/>
    <n v="36"/>
    <s v="1116L-008-036"/>
    <s v="1116UA21106"/>
    <s v="WT-02.1"/>
    <s v="West"/>
    <n v="36"/>
    <n v="204"/>
    <s v="WT-02.1, REC., SBX-R, COPING, HEAVY, HEAVY"/>
    <s v="Rec."/>
    <s v="SBX-R"/>
    <s v="Infill 2"/>
    <n v="0.875"/>
    <n v="0.875"/>
    <n v="0.9375"/>
    <n v="3.6875"/>
    <n v="116"/>
    <n v="2.1"/>
    <s v="GL-02Z"/>
    <n v="10"/>
    <s v="TO-1116GLZ02-10-2083"/>
    <n v="34.25"/>
    <m/>
    <m/>
    <n v="83.375"/>
    <n v="19.830512152777779"/>
    <n v="237.96614583333334"/>
    <s v="RELEASED"/>
    <s v="MATCHES"/>
    <x v="77"/>
    <x v="0"/>
  </r>
  <r>
    <x v="10"/>
    <n v="2"/>
    <n v="8"/>
    <n v="37"/>
    <s v="1116L-008-037"/>
    <s v="1116UA11036"/>
    <s v="WT-01.1"/>
    <s v="West"/>
    <n v="100"/>
    <n v="204"/>
    <s v="WT-01.1, REC., VISION, COPING, HEAVY, HEAVY"/>
    <s v="Rec."/>
    <s v="Vision"/>
    <s v="Infill 1"/>
    <n v="0.875"/>
    <n v="0.875"/>
    <n v="1.1875"/>
    <n v="0.9375"/>
    <n v="88"/>
    <s v="N/A"/>
    <s v="GL-01Z"/>
    <n v="10"/>
    <s v="TO-1116GLZ01-10-7869"/>
    <n v="98.25"/>
    <m/>
    <m/>
    <n v="113.875"/>
    <n v="77.695963541666671"/>
    <n v="932.3515625"/>
    <s v="RELEASED"/>
    <s v="MATCHES"/>
    <x v="68"/>
    <x v="1"/>
  </r>
  <r>
    <x v="10"/>
    <n v="2"/>
    <n v="8"/>
    <n v="37"/>
    <s v="1116L-008-037"/>
    <s v="1116UA11036"/>
    <s v="WT-01.1"/>
    <s v="West"/>
    <n v="100"/>
    <n v="204"/>
    <s v="WT-01.1, REC., VISION, COPING, HEAVY, HEAVY"/>
    <s v="Rec."/>
    <s v="Vision"/>
    <s v="Infill 2"/>
    <n v="0.875"/>
    <n v="0.875"/>
    <n v="0.9375"/>
    <n v="3.6875"/>
    <n v="116"/>
    <n v="2.1"/>
    <s v="GL-02Z"/>
    <n v="10"/>
    <s v="TO-1116GLZ02-10-5788"/>
    <n v="98.25"/>
    <m/>
    <m/>
    <n v="83.375"/>
    <n v="56.886067708333336"/>
    <n v="682.6328125"/>
    <s v="RELEASED"/>
    <s v="MATCHES"/>
    <x v="76"/>
    <x v="1"/>
  </r>
  <r>
    <x v="9"/>
    <n v="2"/>
    <n v="8"/>
    <n v="38"/>
    <s v="1116L-008-038"/>
    <s v="1116UA21107"/>
    <s v="WT-02.1"/>
    <s v="West"/>
    <n v="36"/>
    <n v="204"/>
    <s v="WT-02.1, REC., SBX-L, COPING, HEAVY, HEAVY"/>
    <s v="Rec."/>
    <s v="SBX-L"/>
    <s v="Infill 1"/>
    <n v="0.875"/>
    <n v="0.875"/>
    <n v="1.1875"/>
    <n v="0.9375"/>
    <n v="88"/>
    <s v="N/A"/>
    <s v="GL-07T"/>
    <n v="10"/>
    <s v="TO-1116GLT07-10-2708"/>
    <n v="34.25"/>
    <m/>
    <m/>
    <n v="113.875"/>
    <n v="27.084852430555557"/>
    <n v="325.01822916666669"/>
    <s v="RELEASED"/>
    <s v="MATCHES"/>
    <x v="69"/>
    <x v="0"/>
  </r>
  <r>
    <x v="9"/>
    <n v="2"/>
    <n v="8"/>
    <n v="38"/>
    <s v="1116L-008-038"/>
    <s v="1116UA21107"/>
    <s v="WT-02.1"/>
    <s v="West"/>
    <n v="36"/>
    <n v="204"/>
    <s v="WT-02.1, REC., SBX-L, COPING, HEAVY, HEAVY"/>
    <s v="Rec."/>
    <s v="SBX-L"/>
    <s v="Infill 2"/>
    <n v="0.875"/>
    <n v="0.875"/>
    <n v="0.9375"/>
    <n v="3.6875"/>
    <n v="116"/>
    <n v="2.1"/>
    <s v="GL-02Z"/>
    <n v="10"/>
    <s v="TO-1116GLZ02-10-2083"/>
    <n v="34.25"/>
    <m/>
    <m/>
    <n v="83.375"/>
    <n v="19.830512152777779"/>
    <n v="237.96614583333334"/>
    <s v="RELEASED"/>
    <s v="MATCHES"/>
    <x v="77"/>
    <x v="0"/>
  </r>
  <r>
    <x v="10"/>
    <n v="2"/>
    <n v="8"/>
    <n v="39"/>
    <s v="1116L-008-039"/>
    <s v="1116UA11036"/>
    <s v="WT-01.1"/>
    <s v="West"/>
    <n v="100"/>
    <n v="204"/>
    <s v="WT-01.1, REC., VISION, COPING, HEAVY, HEAVY"/>
    <s v="Rec."/>
    <s v="Vision"/>
    <s v="Infill 1"/>
    <n v="0.875"/>
    <n v="0.875"/>
    <n v="1.1875"/>
    <n v="0.9375"/>
    <n v="88"/>
    <s v="N/A"/>
    <s v="GL-01Z"/>
    <n v="10"/>
    <s v="TO-1116GLZ01-10-7869"/>
    <n v="98.25"/>
    <m/>
    <m/>
    <n v="113.875"/>
    <n v="77.695963541666671"/>
    <n v="932.3515625"/>
    <s v="RELEASED"/>
    <s v="MATCHES"/>
    <x v="68"/>
    <x v="1"/>
  </r>
  <r>
    <x v="10"/>
    <n v="2"/>
    <n v="8"/>
    <n v="39"/>
    <s v="1116L-008-039"/>
    <s v="1116UA11036"/>
    <s v="WT-01.1"/>
    <s v="West"/>
    <n v="100"/>
    <n v="204"/>
    <s v="WT-01.1, REC., VISION, COPING, HEAVY, HEAVY"/>
    <s v="Rec."/>
    <s v="Vision"/>
    <s v="Infill 2"/>
    <n v="0.875"/>
    <n v="0.875"/>
    <n v="0.9375"/>
    <n v="3.6875"/>
    <n v="116"/>
    <n v="2.1"/>
    <s v="GL-02Z"/>
    <n v="10"/>
    <s v="TO-1116GLZ02-10-5788"/>
    <n v="98.25"/>
    <m/>
    <m/>
    <n v="83.375"/>
    <n v="56.886067708333336"/>
    <n v="682.6328125"/>
    <s v="RELEASED"/>
    <s v="MATCHES"/>
    <x v="76"/>
    <x v="1"/>
  </r>
  <r>
    <x v="9"/>
    <n v="2"/>
    <n v="8"/>
    <n v="40"/>
    <s v="1116L-008-040"/>
    <s v="1116UA21106"/>
    <s v="WT-02.1"/>
    <s v="West"/>
    <n v="36"/>
    <n v="204"/>
    <s v="WT-02.1, REC., SBX-R, COPING, HEAVY, HEAVY"/>
    <s v="Rec."/>
    <s v="SBX-R"/>
    <s v="Infill 1"/>
    <n v="0.875"/>
    <n v="0.875"/>
    <n v="1.1875"/>
    <n v="0.9375"/>
    <n v="88"/>
    <s v="N/A"/>
    <s v="GL-07T"/>
    <n v="10"/>
    <s v="TO-1116GLT07-10-2708"/>
    <n v="34.25"/>
    <m/>
    <m/>
    <n v="113.875"/>
    <n v="27.084852430555557"/>
    <n v="325.01822916666669"/>
    <s v="RELEASED"/>
    <s v="MATCHES"/>
    <x v="69"/>
    <x v="0"/>
  </r>
  <r>
    <x v="9"/>
    <n v="2"/>
    <n v="8"/>
    <n v="40"/>
    <s v="1116L-008-040"/>
    <s v="1116UA21106"/>
    <s v="WT-02.1"/>
    <s v="West"/>
    <n v="36"/>
    <n v="204"/>
    <s v="WT-02.1, REC., SBX-R, COPING, HEAVY, HEAVY"/>
    <s v="Rec."/>
    <s v="SBX-R"/>
    <s v="Infill 2"/>
    <n v="0.875"/>
    <n v="0.875"/>
    <n v="0.9375"/>
    <n v="3.6875"/>
    <n v="116"/>
    <n v="2.1"/>
    <s v="GL-02Z"/>
    <n v="10"/>
    <s v="TO-1116GLZ02-10-2083"/>
    <n v="34.25"/>
    <m/>
    <m/>
    <n v="83.375"/>
    <n v="19.830512152777779"/>
    <n v="237.96614583333334"/>
    <s v="RELEASED"/>
    <s v="MATCHES"/>
    <x v="77"/>
    <x v="0"/>
  </r>
  <r>
    <x v="10"/>
    <n v="2"/>
    <n v="8"/>
    <n v="41"/>
    <s v="1116L-008-041"/>
    <s v="1116UA11037"/>
    <s v="WT-01.1"/>
    <s v="West"/>
    <n v="68"/>
    <n v="204"/>
    <s v="WT-01.1, REC., VISION, COPING, HEAVY, HEAVY"/>
    <s v="Rec."/>
    <s v="Vision"/>
    <s v="Infill 1"/>
    <n v="0.875"/>
    <n v="0.875"/>
    <n v="1.1875"/>
    <n v="0.9375"/>
    <n v="88"/>
    <s v="N/A"/>
    <s v="GL-01Z"/>
    <n v="10"/>
    <s v="TO-1116GLZ01-10-5239"/>
    <n v="66.25"/>
    <m/>
    <m/>
    <n v="113.875"/>
    <n v="52.390407986111114"/>
    <n v="628.68489583333337"/>
    <s v="RELEASED"/>
    <s v="MATCHES"/>
    <x v="73"/>
    <x v="1"/>
  </r>
  <r>
    <x v="10"/>
    <n v="2"/>
    <n v="8"/>
    <n v="41"/>
    <s v="1116L-008-041"/>
    <s v="1116UA11037"/>
    <s v="WT-01.1"/>
    <s v="West"/>
    <n v="68"/>
    <n v="204"/>
    <s v="WT-01.1, REC., VISION, COPING, HEAVY, HEAVY"/>
    <s v="Rec."/>
    <s v="Vision"/>
    <s v="Infill 2"/>
    <n v="0.875"/>
    <n v="0.875"/>
    <n v="0.9375"/>
    <n v="3.6875"/>
    <n v="116"/>
    <n v="2.1"/>
    <s v="GL-02Z"/>
    <n v="10"/>
    <s v="TO-1116GLZ02-10-3835"/>
    <n v="66.25"/>
    <m/>
    <m/>
    <n v="83.375"/>
    <n v="38.358289930555557"/>
    <n v="460.29947916666669"/>
    <s v="RELEASED"/>
    <s v="MATCHES"/>
    <x v="78"/>
    <x v="0"/>
  </r>
  <r>
    <x v="1"/>
    <n v="2"/>
    <n v="8"/>
    <n v="42"/>
    <s v="1116L-008-042"/>
    <s v="1116UA31022"/>
    <s v="WT-03.1"/>
    <s v="Northwest"/>
    <n v="72.254499999999993"/>
    <n v="204"/>
    <s v="WT-03.1, CURVED, VISION, COPING, HEAVY, HEAVY"/>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42"/>
    <s v="1116L-008-042"/>
    <s v="1116UA31022"/>
    <s v="WT-03.1"/>
    <s v="Northwest"/>
    <n v="72.254499999999993"/>
    <n v="204"/>
    <s v="WT-03.1, CURVED, VISION, COPING, HEAVY, HEAVY"/>
    <s v="Curved"/>
    <s v="Vision"/>
    <s v="Infill 2"/>
    <n v="0.92925000000000002"/>
    <n v="0.92925000000000002"/>
    <n v="0.9375"/>
    <n v="3.6875"/>
    <n v="116"/>
    <n v="2.1"/>
    <s v="GL-05C"/>
    <n v="30"/>
    <s v="TO-1116GLC05-30-4175"/>
    <m/>
    <n v="70.395999999999987"/>
    <n v="138"/>
    <n v="83.375"/>
    <n v="40.758795138888878"/>
    <n v="489.10554166666657"/>
    <s v="RELEASED"/>
    <s v="MATCHES"/>
    <x v="79"/>
    <x v="0"/>
  </r>
  <r>
    <x v="1"/>
    <n v="2"/>
    <n v="8"/>
    <n v="43"/>
    <s v="1116L-008-043"/>
    <s v="1116UA31022"/>
    <s v="WT-03.1"/>
    <s v="Northwest"/>
    <n v="72.260900000000007"/>
    <n v="204"/>
    <s v="WT-03.1, CURVED, VISION, COPING, HEAVY, HEAVY"/>
    <s v="Curved"/>
    <s v="Vision"/>
    <s v="Infill 1"/>
    <n v="0.93245"/>
    <n v="0.93245"/>
    <n v="1.1875"/>
    <n v="0.9375"/>
    <n v="88"/>
    <s v="N/A"/>
    <s v="GL-04Z"/>
    <n v="30"/>
    <s v="TO-1116GLZ04-30-5666"/>
    <m/>
    <n v="70.396000000000001"/>
    <n v="138"/>
    <n v="113.875"/>
    <n v="55.669059027777777"/>
    <n v="668.02870833333327"/>
    <s v="RELEASED"/>
    <s v="MATCHES"/>
    <x v="66"/>
    <x v="0"/>
  </r>
  <r>
    <x v="1"/>
    <n v="2"/>
    <n v="8"/>
    <n v="43"/>
    <s v="1116L-008-043"/>
    <s v="1116UA31022"/>
    <s v="WT-03.1"/>
    <s v="Northwest"/>
    <n v="72.260900000000007"/>
    <n v="204"/>
    <s v="WT-03.1, CURVED, VISION, COPING, HEAVY, HEAVY"/>
    <s v="Curved"/>
    <s v="Vision"/>
    <s v="Infill 2"/>
    <n v="0.93245"/>
    <n v="0.93245"/>
    <n v="0.9375"/>
    <n v="3.6875"/>
    <n v="116"/>
    <n v="2.1"/>
    <s v="GL-05C"/>
    <n v="30"/>
    <s v="TO-1116GLC05-30-4175"/>
    <m/>
    <n v="70.396000000000001"/>
    <n v="138"/>
    <n v="83.375"/>
    <n v="40.758795138888885"/>
    <n v="489.10554166666662"/>
    <s v="RELEASED"/>
    <s v="MATCHES"/>
    <x v="79"/>
    <x v="0"/>
  </r>
  <r>
    <x v="1"/>
    <n v="2"/>
    <n v="8"/>
    <n v="44"/>
    <s v="1116L-008-044"/>
    <s v="1116UA31022"/>
    <s v="WT-03.1"/>
    <s v="Northwest"/>
    <n v="72.254499999999993"/>
    <n v="204"/>
    <s v="WT-03.1, CURVED, VISION, COPING, HEAVY, HEAVY"/>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44"/>
    <s v="1116L-008-044"/>
    <s v="1116UA31022"/>
    <s v="WT-03.1"/>
    <s v="Northwest"/>
    <n v="72.254499999999993"/>
    <n v="204"/>
    <s v="WT-03.1, CURVED, VISION, COPING, HEAVY, HEAVY"/>
    <s v="Curved"/>
    <s v="Vision"/>
    <s v="Infill 2"/>
    <n v="0.92925000000000002"/>
    <n v="0.92925000000000002"/>
    <n v="0.9375"/>
    <n v="3.6875"/>
    <n v="116"/>
    <n v="2.1"/>
    <s v="GL-05C"/>
    <n v="30"/>
    <s v="TO-1116GLC05-30-4175"/>
    <m/>
    <n v="70.395999999999987"/>
    <n v="138"/>
    <n v="83.375"/>
    <n v="40.758795138888878"/>
    <n v="489.10554166666657"/>
    <s v="RELEASED"/>
    <s v="MATCHES"/>
    <x v="79"/>
    <x v="0"/>
  </r>
  <r>
    <x v="10"/>
    <n v="2"/>
    <n v="8"/>
    <n v="45"/>
    <s v="1116L-008-045"/>
    <s v="1116UA11038"/>
    <s v="WT-01.1"/>
    <s v="North "/>
    <n v="100"/>
    <n v="204"/>
    <s v="WT-01.1, REC., VISION, COPING, HEAVY"/>
    <s v="Rec."/>
    <s v="Vision"/>
    <s v="Infill 1"/>
    <n v="0.875"/>
    <n v="0.875"/>
    <n v="1.1875"/>
    <n v="0.9375"/>
    <n v="88"/>
    <s v="N/A"/>
    <s v="GL-01Z"/>
    <n v="10"/>
    <s v="TO-1116GLZ01-10-7869"/>
    <n v="98.25"/>
    <m/>
    <m/>
    <n v="113.875"/>
    <n v="77.695963541666671"/>
    <n v="932.3515625"/>
    <s v="RELEASED"/>
    <s v="MATCHES"/>
    <x v="68"/>
    <x v="1"/>
  </r>
  <r>
    <x v="10"/>
    <n v="2"/>
    <n v="8"/>
    <n v="45"/>
    <s v="1116L-008-045"/>
    <s v="1116UA11038"/>
    <s v="WT-01.1"/>
    <s v="North "/>
    <n v="100"/>
    <n v="204"/>
    <s v="WT-01.1, REC., VISION, COPING, HEAVY"/>
    <s v="Rec."/>
    <s v="Vision"/>
    <s v="Infill 2"/>
    <n v="0.875"/>
    <n v="0.875"/>
    <n v="0.9375"/>
    <n v="3.6875"/>
    <n v="116"/>
    <n v="2.1"/>
    <s v="GL-02Z"/>
    <n v="10"/>
    <s v="TO-1116GLZ02-10-5788"/>
    <n v="98.25"/>
    <m/>
    <m/>
    <n v="83.375"/>
    <n v="56.886067708333336"/>
    <n v="682.6328125"/>
    <s v="RELEASED"/>
    <s v="MATCHES"/>
    <x v="76"/>
    <x v="1"/>
  </r>
  <r>
    <x v="9"/>
    <n v="2"/>
    <n v="8"/>
    <n v="46"/>
    <s v="1116L-008-046"/>
    <s v="1116UA21108"/>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46"/>
    <s v="1116L-008-046"/>
    <s v="1116UA21108"/>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47"/>
    <s v="1116L-008-047"/>
    <s v="1116UA12033"/>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47"/>
    <s v="1116L-008-047"/>
    <s v="1116UA12033"/>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48"/>
    <s v="1116L-008-048"/>
    <s v="1116UA21109"/>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48"/>
    <s v="1116L-008-048"/>
    <s v="1116UA21109"/>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49"/>
    <s v="1116L-008-049"/>
    <s v="1116UA11039"/>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49"/>
    <s v="1116L-008-049"/>
    <s v="1116UA11039"/>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0"/>
    <s v="1116L-008-050"/>
    <s v="1116UA21108"/>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50"/>
    <s v="1116L-008-050"/>
    <s v="1116UA21108"/>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51"/>
    <s v="1116L-008-051"/>
    <s v="1116UA11039"/>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51"/>
    <s v="1116L-008-051"/>
    <s v="1116UA11039"/>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2"/>
    <s v="1116L-008-052"/>
    <s v="1116UA21109"/>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52"/>
    <s v="1116L-008-052"/>
    <s v="1116UA21109"/>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53"/>
    <s v="1116L-008-053"/>
    <s v="1116UA12034"/>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53"/>
    <s v="1116L-008-053"/>
    <s v="1116UA12034"/>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54"/>
    <s v="1116L-008-054"/>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54"/>
    <s v="1116L-008-054"/>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55"/>
    <s v="1116L-008-055"/>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55"/>
    <s v="1116L-008-055"/>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6"/>
    <s v="1116L-008-056"/>
    <s v="1116UA21111"/>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56"/>
    <s v="1116L-008-056"/>
    <s v="1116UA21111"/>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57"/>
    <s v="1116L-008-057"/>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57"/>
    <s v="1116L-008-057"/>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58"/>
    <s v="1116L-008-058"/>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58"/>
    <s v="1116L-008-058"/>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59"/>
    <s v="1116L-008-059"/>
    <s v="1116UA12035"/>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59"/>
    <s v="1116L-008-059"/>
    <s v="1116UA12035"/>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60"/>
    <s v="1116L-008-060"/>
    <s v="1116UA21111"/>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60"/>
    <s v="1116L-008-060"/>
    <s v="1116UA21111"/>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61"/>
    <s v="1116L-008-061"/>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61"/>
    <s v="1116L-008-061"/>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62"/>
    <s v="1116L-008-062"/>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62"/>
    <s v="1116L-008-062"/>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63"/>
    <s v="1116L-008-063"/>
    <s v="1116UA11040"/>
    <s v="WT-01.1"/>
    <s v="North "/>
    <n v="100"/>
    <n v="204"/>
    <s v="WT-01.1, REC., VISION, COPING, TYP."/>
    <s v="Rec."/>
    <s v="Vision"/>
    <s v="Infill 1"/>
    <n v="0.875"/>
    <n v="0.875"/>
    <n v="1.1875"/>
    <n v="0.9375"/>
    <n v="88"/>
    <s v="N/A"/>
    <s v="GL-01Z"/>
    <n v="10"/>
    <s v="TO-1116GLZ01-10-7869"/>
    <n v="98.25"/>
    <m/>
    <m/>
    <n v="113.875"/>
    <n v="77.695963541666671"/>
    <n v="932.3515625"/>
    <s v="RELEASED"/>
    <s v="MATCHES"/>
    <x v="68"/>
    <x v="1"/>
  </r>
  <r>
    <x v="10"/>
    <n v="2"/>
    <n v="8"/>
    <n v="63"/>
    <s v="1116L-008-063"/>
    <s v="1116UA11040"/>
    <s v="WT-01.1"/>
    <s v="North "/>
    <n v="100"/>
    <n v="204"/>
    <s v="WT-01.1, REC., VISION, COPING, TYP."/>
    <s v="Rec."/>
    <s v="Vision"/>
    <s v="Infill 2"/>
    <n v="0.875"/>
    <n v="0.875"/>
    <n v="0.9375"/>
    <n v="3.6875"/>
    <n v="116"/>
    <n v="2.1"/>
    <s v="GL-02Z"/>
    <n v="10"/>
    <s v="TO-1116GLZ02-10-5788"/>
    <n v="98.25"/>
    <m/>
    <m/>
    <n v="83.375"/>
    <n v="56.886067708333336"/>
    <n v="682.6328125"/>
    <s v="RELEASED"/>
    <s v="MATCHES"/>
    <x v="76"/>
    <x v="1"/>
  </r>
  <r>
    <x v="9"/>
    <n v="2"/>
    <n v="8"/>
    <n v="64"/>
    <s v="1116L-008-064"/>
    <s v="1116UA21111"/>
    <s v="WT-02.1"/>
    <s v="North "/>
    <n v="36"/>
    <n v="204"/>
    <s v="WT-02.1, REC., SBX-R, COPING, TYP."/>
    <s v="Rec."/>
    <s v="SBX-R"/>
    <s v="Infill 1"/>
    <n v="0.875"/>
    <n v="0.875"/>
    <n v="1.1875"/>
    <n v="0.9375"/>
    <n v="88"/>
    <s v="N/A"/>
    <s v="GL-07T"/>
    <n v="10"/>
    <s v="TO-1116GLT07-10-2708"/>
    <n v="34.25"/>
    <m/>
    <m/>
    <n v="113.875"/>
    <n v="27.084852430555557"/>
    <n v="325.01822916666669"/>
    <s v="RELEASED"/>
    <s v="MATCHES"/>
    <x v="69"/>
    <x v="0"/>
  </r>
  <r>
    <x v="9"/>
    <n v="2"/>
    <n v="8"/>
    <n v="64"/>
    <s v="1116L-008-064"/>
    <s v="1116UA21111"/>
    <s v="WT-02.1"/>
    <s v="North "/>
    <n v="36"/>
    <n v="204"/>
    <s v="WT-02.1, REC., SBX-R, COPING, TYP."/>
    <s v="Rec."/>
    <s v="SBX-R"/>
    <s v="Infill 2"/>
    <n v="0.875"/>
    <n v="0.875"/>
    <n v="0.9375"/>
    <n v="3.6875"/>
    <n v="116"/>
    <n v="2.1"/>
    <s v="GL-02Z"/>
    <n v="10"/>
    <s v="TO-1116GLZ02-10-2083"/>
    <n v="34.25"/>
    <m/>
    <m/>
    <n v="83.375"/>
    <n v="19.830512152777779"/>
    <n v="237.96614583333334"/>
    <s v="RELEASED"/>
    <s v="MATCHES"/>
    <x v="77"/>
    <x v="0"/>
  </r>
  <r>
    <x v="10"/>
    <n v="2"/>
    <n v="8"/>
    <n v="65"/>
    <s v="1116L-008-065"/>
    <s v="1116UA12035"/>
    <s v="WT-01.2"/>
    <s v="North "/>
    <n v="100"/>
    <n v="204"/>
    <s v="WT-01.2, REC., SBX, COPING, TYP."/>
    <s v="Rec."/>
    <s v="SBX"/>
    <s v="Infill 1"/>
    <n v="0.875"/>
    <n v="0.875"/>
    <n v="1.1875"/>
    <n v="0.9375"/>
    <n v="88"/>
    <s v="N/A"/>
    <s v="GL-01T"/>
    <n v="10"/>
    <s v="TO-1116GLT01-10-7869"/>
    <n v="98.25"/>
    <m/>
    <m/>
    <n v="113.875"/>
    <n v="77.695963541666671"/>
    <n v="932.3515625"/>
    <s v="RELEASED"/>
    <s v="MATCHES"/>
    <x v="70"/>
    <x v="1"/>
  </r>
  <r>
    <x v="10"/>
    <n v="2"/>
    <n v="8"/>
    <n v="65"/>
    <s v="1116L-008-065"/>
    <s v="1116UA12035"/>
    <s v="WT-01.2"/>
    <s v="North "/>
    <n v="100"/>
    <n v="204"/>
    <s v="WT-01.2, REC., SBX, COPING, TYP."/>
    <s v="Rec."/>
    <s v="SBX"/>
    <s v="Infill 2"/>
    <n v="0.875"/>
    <n v="0.875"/>
    <n v="0.9375"/>
    <n v="3.6875"/>
    <n v="116"/>
    <n v="2.1"/>
    <s v="GL-02Z"/>
    <n v="10"/>
    <s v="TO-1116GLZ02-10-5788"/>
    <n v="98.25"/>
    <m/>
    <m/>
    <n v="83.375"/>
    <n v="56.886067708333336"/>
    <n v="682.6328125"/>
    <s v="RELEASED"/>
    <s v="MATCHES"/>
    <x v="76"/>
    <x v="1"/>
  </r>
  <r>
    <x v="9"/>
    <n v="2"/>
    <n v="8"/>
    <n v="66"/>
    <s v="1116L-008-066"/>
    <s v="1116UA21110"/>
    <s v="WT-02.1"/>
    <s v="North "/>
    <n v="36"/>
    <n v="204"/>
    <s v="WT-02.1, REC., SBX-L, COPING, TYP."/>
    <s v="Rec."/>
    <s v="SBX-L"/>
    <s v="Infill 1"/>
    <n v="0.875"/>
    <n v="0.875"/>
    <n v="1.1875"/>
    <n v="0.9375"/>
    <n v="88"/>
    <s v="N/A"/>
    <s v="GL-07T"/>
    <n v="10"/>
    <s v="TO-1116GLT07-10-2708"/>
    <n v="34.25"/>
    <m/>
    <m/>
    <n v="113.875"/>
    <n v="27.084852430555557"/>
    <n v="325.01822916666669"/>
    <s v="RELEASED"/>
    <s v="MATCHES"/>
    <x v="69"/>
    <x v="0"/>
  </r>
  <r>
    <x v="9"/>
    <n v="2"/>
    <n v="8"/>
    <n v="66"/>
    <s v="1116L-008-066"/>
    <s v="1116UA21110"/>
    <s v="WT-02.1"/>
    <s v="North "/>
    <n v="36"/>
    <n v="204"/>
    <s v="WT-02.1, REC., SBX-L, COPING, TYP."/>
    <s v="Rec."/>
    <s v="SBX-L"/>
    <s v="Infill 2"/>
    <n v="0.875"/>
    <n v="0.875"/>
    <n v="0.9375"/>
    <n v="3.6875"/>
    <n v="116"/>
    <n v="2.1"/>
    <s v="GL-02Z"/>
    <n v="10"/>
    <s v="TO-1116GLZ02-10-2083"/>
    <n v="34.25"/>
    <m/>
    <m/>
    <n v="83.375"/>
    <n v="19.830512152777779"/>
    <n v="237.96614583333334"/>
    <s v="RELEASED"/>
    <s v="MATCHES"/>
    <x v="77"/>
    <x v="0"/>
  </r>
  <r>
    <x v="10"/>
    <n v="2"/>
    <n v="8"/>
    <n v="67"/>
    <s v="1116L-008-067"/>
    <s v="1116UA11041"/>
    <s v="WT-01.1"/>
    <s v="North "/>
    <n v="100"/>
    <n v="204"/>
    <s v="WT-01.1, REC., VISION, TRANSITION COPING, TYP."/>
    <s v="Rec."/>
    <s v="Vision"/>
    <s v="Infill 1"/>
    <n v="0.875"/>
    <n v="0.875"/>
    <n v="1.1875"/>
    <n v="0.9375"/>
    <n v="88"/>
    <s v="N/A"/>
    <s v="GL-01Z"/>
    <n v="10"/>
    <s v="TO-1116GLZ01-10-7869"/>
    <n v="98.25"/>
    <m/>
    <m/>
    <n v="113.875"/>
    <n v="77.695963541666671"/>
    <n v="932.3515625"/>
    <s v="RELEASED"/>
    <s v="MATCHES"/>
    <x v="68"/>
    <x v="1"/>
  </r>
  <r>
    <x v="10"/>
    <n v="2"/>
    <n v="8"/>
    <n v="67"/>
    <s v="1116L-008-067"/>
    <s v="1116UA11041"/>
    <s v="WT-01.1"/>
    <s v="North "/>
    <n v="100"/>
    <n v="204"/>
    <s v="WT-01.1, REC., VISION, TRANSITION COPING, TYP."/>
    <s v="Rec."/>
    <s v="Vision"/>
    <s v="Infill 2"/>
    <n v="0.875"/>
    <n v="0.875"/>
    <n v="0.9375"/>
    <n v="3.6875"/>
    <n v="116"/>
    <n v="2.1"/>
    <s v="GL-02Z"/>
    <n v="10"/>
    <s v="TO-1116GLZ02-10-5788"/>
    <n v="98.25"/>
    <m/>
    <m/>
    <n v="83.375"/>
    <n v="56.886067708333336"/>
    <n v="682.6328125"/>
    <s v="RELEASED"/>
    <s v="MATCHES"/>
    <x v="76"/>
    <x v="1"/>
  </r>
  <r>
    <x v="9"/>
    <n v="2"/>
    <n v="8"/>
    <n v="68"/>
    <s v="1116L-008-068"/>
    <s v="1116UA51005"/>
    <s v="WT-05.1"/>
    <s v="North "/>
    <n v="36"/>
    <n v="204"/>
    <s v="WT-05.1, REC., SBX-R, TRANSITION COPING, TYP."/>
    <s v="Rec."/>
    <s v="SBX-R"/>
    <s v="Infill 1"/>
    <n v="0.875"/>
    <n v="0.875"/>
    <n v="1.1875"/>
    <n v="0.9375"/>
    <n v="88"/>
    <s v="N/A"/>
    <s v="GL-07T"/>
    <n v="10"/>
    <s v="TO-1116GLT07-10-2708"/>
    <n v="34.25"/>
    <m/>
    <m/>
    <n v="113.875"/>
    <n v="27.084852430555557"/>
    <n v="325.01822916666669"/>
    <s v="RELEASED"/>
    <s v="MATCHES"/>
    <x v="69"/>
    <x v="0"/>
  </r>
  <r>
    <x v="9"/>
    <n v="2"/>
    <n v="8"/>
    <n v="68"/>
    <s v="1116L-008-068"/>
    <s v="1116UA51005"/>
    <s v="WT-05.1"/>
    <s v="North "/>
    <n v="36"/>
    <n v="204"/>
    <s v="WT-05.1, REC., SBX-R, TRANSITION COPING, TYP."/>
    <s v="Rec."/>
    <s v="SBX-R"/>
    <s v="Infill 2"/>
    <n v="0.875"/>
    <n v="0.875"/>
    <n v="0.9375"/>
    <n v="3.6875"/>
    <n v="116"/>
    <n v="2.1"/>
    <s v="GL-02Z"/>
    <n v="10"/>
    <s v="TO-1116GLZ02-10-2083"/>
    <n v="34.25"/>
    <m/>
    <m/>
    <n v="83.375"/>
    <n v="19.830512152777779"/>
    <n v="237.96614583333334"/>
    <s v="RELEASED"/>
    <s v="MATCHES"/>
    <x v="77"/>
    <x v="0"/>
  </r>
  <r>
    <x v="10"/>
    <n v="2"/>
    <n v="8"/>
    <n v="69"/>
    <s v="1116L-008-06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69"/>
    <s v="1116L-008-06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70"/>
    <s v="1116L-008-070"/>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70"/>
    <s v="1116L-008-070"/>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71"/>
    <s v="1116L-008-071"/>
    <s v="1116UA12001"/>
    <s v="WT-01.2"/>
    <s v="North "/>
    <n v="100"/>
    <n v="204"/>
    <s v="WT-01.2, REC., SBX, TYP."/>
    <s v="Rec."/>
    <s v="SBX"/>
    <s v="Infill 1"/>
    <n v="0.875"/>
    <n v="0.875"/>
    <n v="1.1875"/>
    <n v="0.9375"/>
    <n v="88"/>
    <s v="N/A"/>
    <s v="GL-01T"/>
    <n v="10"/>
    <s v="TO-1116GLT01-10-7869"/>
    <n v="98.25"/>
    <m/>
    <m/>
    <n v="113.875"/>
    <n v="77.695963541666671"/>
    <n v="932.3515625"/>
    <s v="RELEASED"/>
    <s v="MATCHES"/>
    <x v="70"/>
    <x v="1"/>
  </r>
  <r>
    <x v="10"/>
    <n v="2"/>
    <n v="8"/>
    <n v="71"/>
    <s v="1116L-008-071"/>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9"/>
    <n v="2"/>
    <n v="8"/>
    <n v="72"/>
    <s v="1116L-008-072"/>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72"/>
    <s v="1116L-008-072"/>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73"/>
    <s v="1116L-008-073"/>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73"/>
    <s v="1116L-008-073"/>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74"/>
    <s v="1116L-008-074"/>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74"/>
    <s v="1116L-008-074"/>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75"/>
    <s v="1116L-008-07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75"/>
    <s v="1116L-008-07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76"/>
    <s v="1116L-008-076"/>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76"/>
    <s v="1116L-008-076"/>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77"/>
    <s v="1116L-008-077"/>
    <s v="1116UA12001"/>
    <s v="WT-01.2"/>
    <s v="North "/>
    <n v="100"/>
    <n v="204"/>
    <s v="WT-01.2, REC., SBX, TYP."/>
    <s v="Rec."/>
    <s v="SBX"/>
    <s v="Infill 1"/>
    <n v="0.875"/>
    <n v="0.875"/>
    <n v="1.1875"/>
    <n v="0.9375"/>
    <n v="88"/>
    <s v="N/A"/>
    <s v="GL-01T"/>
    <n v="10"/>
    <s v="TO-1116GLT01-10-7869"/>
    <n v="98.25"/>
    <m/>
    <m/>
    <n v="113.875"/>
    <n v="77.695963541666671"/>
    <n v="932.3515625"/>
    <s v="RELEASED"/>
    <s v="MATCHES"/>
    <x v="70"/>
    <x v="1"/>
  </r>
  <r>
    <x v="10"/>
    <n v="2"/>
    <n v="8"/>
    <n v="77"/>
    <s v="1116L-008-077"/>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9"/>
    <n v="2"/>
    <n v="8"/>
    <n v="78"/>
    <s v="1116L-008-078"/>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78"/>
    <s v="1116L-008-078"/>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79"/>
    <s v="1116L-008-079"/>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79"/>
    <s v="1116L-008-079"/>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80"/>
    <s v="1116L-008-080"/>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80"/>
    <s v="1116L-008-080"/>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81"/>
    <s v="1116L-008-081"/>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81"/>
    <s v="1116L-008-081"/>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82"/>
    <s v="1116L-008-082"/>
    <s v="1116UA21003"/>
    <s v="WT-02.1"/>
    <s v="North "/>
    <n v="36"/>
    <n v="204"/>
    <s v="WT-02.1, REC., SBX-L, TYP."/>
    <s v="Rec."/>
    <s v="SBX-L"/>
    <s v="Infill 1"/>
    <n v="0.875"/>
    <n v="0.875"/>
    <n v="1.1875"/>
    <n v="0.9375"/>
    <n v="88"/>
    <s v="N/A"/>
    <s v="GL-07T"/>
    <n v="10"/>
    <s v="TO-1116GLT07-10-2708"/>
    <n v="34.25"/>
    <m/>
    <m/>
    <n v="113.875"/>
    <n v="27.084852430555557"/>
    <n v="325.01822916666669"/>
    <s v="RELEASED"/>
    <s v="MATCHES"/>
    <x v="69"/>
    <x v="0"/>
  </r>
  <r>
    <x v="9"/>
    <n v="2"/>
    <n v="8"/>
    <n v="82"/>
    <s v="1116L-008-082"/>
    <s v="1116UA21003"/>
    <s v="WT-02.1"/>
    <s v="North "/>
    <n v="36"/>
    <n v="204"/>
    <s v="WT-02.1, REC., SBX-L, TYP."/>
    <s v="Rec."/>
    <s v="SBX-L"/>
    <s v="Infill 2"/>
    <n v="0.875"/>
    <n v="0.875"/>
    <n v="0.9375"/>
    <n v="1.1875"/>
    <n v="116"/>
    <n v="2.2000000000000002"/>
    <s v="GL-02Z"/>
    <n v="10"/>
    <s v="TO-1116GLZ02-10-2042"/>
    <n v="34.25"/>
    <m/>
    <m/>
    <n v="85.875"/>
    <n v="20.425130208333332"/>
    <n v="245.1015625"/>
    <s v="RELEASED"/>
    <s v="MATCHES"/>
    <x v="57"/>
    <x v="1"/>
  </r>
  <r>
    <x v="10"/>
    <n v="2"/>
    <n v="8"/>
    <n v="83"/>
    <s v="1116L-008-083"/>
    <s v="1116UA12001"/>
    <s v="WT-01.2"/>
    <s v="North "/>
    <n v="100"/>
    <n v="204"/>
    <s v="WT-01.2, REC., SBX, TYP."/>
    <s v="Rec."/>
    <s v="SBX"/>
    <s v="Infill 1"/>
    <n v="0.875"/>
    <n v="0.875"/>
    <n v="1.1875"/>
    <n v="0.9375"/>
    <n v="88"/>
    <s v="N/A"/>
    <s v="GL-01T"/>
    <n v="10"/>
    <s v="TO-1116GLT01-10-7869"/>
    <n v="98.25"/>
    <m/>
    <m/>
    <n v="113.875"/>
    <n v="77.695963541666671"/>
    <n v="932.3515625"/>
    <s v="RELEASED"/>
    <s v="MATCHES"/>
    <x v="70"/>
    <x v="1"/>
  </r>
  <r>
    <x v="10"/>
    <n v="2"/>
    <n v="8"/>
    <n v="83"/>
    <s v="1116L-008-083"/>
    <s v="1116UA12001"/>
    <s v="WT-01.2"/>
    <s v="North "/>
    <n v="100"/>
    <n v="204"/>
    <s v="WT-01.2, REC., SBX, TYP."/>
    <s v="Rec."/>
    <s v="SBX"/>
    <s v="Infill 2"/>
    <n v="0.875"/>
    <n v="0.875"/>
    <n v="0.9375"/>
    <n v="1.1875"/>
    <n v="116"/>
    <n v="2.2000000000000002"/>
    <s v="GL-02Z"/>
    <n v="10"/>
    <s v="TO-1116GLZ02-10-5959"/>
    <n v="98.25"/>
    <m/>
    <m/>
    <n v="85.875"/>
    <n v="58.591796875"/>
    <n v="703.1015625"/>
    <s v="RELEASED"/>
    <s v="MATCHES"/>
    <x v="59"/>
    <x v="1"/>
  </r>
  <r>
    <x v="9"/>
    <n v="2"/>
    <n v="8"/>
    <n v="84"/>
    <s v="1116L-008-084"/>
    <s v="1116UA21016"/>
    <s v="WT-02.1"/>
    <s v="North "/>
    <n v="36"/>
    <n v="204"/>
    <s v="WT-02.1, REC., SBX-R, TYP."/>
    <s v="Rec."/>
    <s v="SBX-R"/>
    <s v="Infill 1"/>
    <n v="0.875"/>
    <n v="0.875"/>
    <n v="1.1875"/>
    <n v="0.9375"/>
    <n v="88"/>
    <s v="N/A"/>
    <s v="GL-07T"/>
    <n v="10"/>
    <s v="TO-1116GLT07-10-2708"/>
    <n v="34.25"/>
    <m/>
    <m/>
    <n v="113.875"/>
    <n v="27.084852430555557"/>
    <n v="325.01822916666669"/>
    <s v="RELEASED"/>
    <s v="MATCHES"/>
    <x v="69"/>
    <x v="0"/>
  </r>
  <r>
    <x v="9"/>
    <n v="2"/>
    <n v="8"/>
    <n v="84"/>
    <s v="1116L-008-084"/>
    <s v="1116UA21016"/>
    <s v="WT-02.1"/>
    <s v="North "/>
    <n v="36"/>
    <n v="204"/>
    <s v="WT-02.1, REC., SBX-R, TYP."/>
    <s v="Rec."/>
    <s v="SBX-R"/>
    <s v="Infill 2"/>
    <n v="0.875"/>
    <n v="0.875"/>
    <n v="0.9375"/>
    <n v="1.1875"/>
    <n v="116"/>
    <n v="2.2000000000000002"/>
    <s v="GL-02Z"/>
    <n v="10"/>
    <s v="TO-1116GLZ02-10-2042"/>
    <n v="34.25"/>
    <m/>
    <m/>
    <n v="85.875"/>
    <n v="20.425130208333332"/>
    <n v="245.1015625"/>
    <s v="RELEASED"/>
    <s v="MATCHES"/>
    <x v="57"/>
    <x v="1"/>
  </r>
  <r>
    <x v="10"/>
    <n v="2"/>
    <n v="8"/>
    <n v="85"/>
    <s v="1116L-008-085"/>
    <s v="1116UA11001"/>
    <s v="WT-01.1"/>
    <s v="North "/>
    <n v="100"/>
    <n v="204"/>
    <s v="WT-01.1, REC., VISION, TYP."/>
    <s v="Rec."/>
    <s v="Vision"/>
    <s v="Infill 1"/>
    <n v="0.875"/>
    <n v="0.875"/>
    <n v="1.1875"/>
    <n v="0.9375"/>
    <n v="88"/>
    <s v="N/A"/>
    <s v="GL-01Z"/>
    <n v="10"/>
    <s v="TO-1116GLZ01-10-7869"/>
    <n v="98.25"/>
    <m/>
    <m/>
    <n v="113.875"/>
    <n v="77.695963541666671"/>
    <n v="932.3515625"/>
    <s v="RELEASED"/>
    <s v="MATCHES"/>
    <x v="68"/>
    <x v="1"/>
  </r>
  <r>
    <x v="10"/>
    <n v="2"/>
    <n v="8"/>
    <n v="85"/>
    <s v="1116L-008-085"/>
    <s v="1116UA11001"/>
    <s v="WT-01.1"/>
    <s v="North "/>
    <n v="100"/>
    <n v="204"/>
    <s v="WT-01.1, REC., VISION, TYP."/>
    <s v="Rec."/>
    <s v="Vision"/>
    <s v="Infill 2"/>
    <n v="0.875"/>
    <n v="0.875"/>
    <n v="0.9375"/>
    <n v="1.1875"/>
    <n v="116"/>
    <n v="2.2000000000000002"/>
    <s v="GL-02Z"/>
    <n v="10"/>
    <s v="TO-1116GLZ02-10-5959"/>
    <n v="98.25"/>
    <m/>
    <m/>
    <n v="85.875"/>
    <n v="58.591796875"/>
    <n v="703.1015625"/>
    <s v="RELEASED"/>
    <s v="MATCHES"/>
    <x v="59"/>
    <x v="1"/>
  </r>
  <r>
    <x v="9"/>
    <n v="2"/>
    <n v="8"/>
    <n v="86"/>
    <s v="1116L-008-086"/>
    <s v="1116UA21098"/>
    <s v="WT-02.1"/>
    <s v="North "/>
    <n v="36.125"/>
    <n v="204"/>
    <s v="WT-02.1, REC., SBX-L, HEAVY, TYP."/>
    <s v="Rec."/>
    <s v="SBX-L"/>
    <s v="Infill 1"/>
    <n v="1"/>
    <n v="0.875"/>
    <n v="1.1875"/>
    <n v="0.9375"/>
    <n v="88"/>
    <s v="N/A"/>
    <s v="GL-07T"/>
    <n v="10"/>
    <s v="TO-1116GLT07-10-2708"/>
    <n v="34.25"/>
    <m/>
    <m/>
    <n v="113.875"/>
    <n v="27.084852430555557"/>
    <n v="325.01822916666669"/>
    <s v="RELEASED"/>
    <s v="MATCHES"/>
    <x v="69"/>
    <x v="0"/>
  </r>
  <r>
    <x v="9"/>
    <n v="2"/>
    <n v="8"/>
    <n v="86"/>
    <s v="1116L-008-086"/>
    <s v="1116UA21098"/>
    <s v="WT-02.1"/>
    <s v="North "/>
    <n v="36.125"/>
    <n v="204"/>
    <s v="WT-02.1, REC., SBX-L, HEAVY, TYP."/>
    <s v="Rec."/>
    <s v="SBX-L"/>
    <s v="Infill 2"/>
    <n v="1"/>
    <n v="0.875"/>
    <n v="0.9375"/>
    <n v="1.1875"/>
    <n v="116"/>
    <n v="2.2000000000000002"/>
    <s v="GL-02Z"/>
    <n v="10"/>
    <s v="TO-1116GLZ02-10-2042"/>
    <n v="34.25"/>
    <m/>
    <m/>
    <n v="85.875"/>
    <n v="20.425130208333332"/>
    <n v="245.1015625"/>
    <s v="RELEASED"/>
    <s v="MATCHES"/>
    <x v="57"/>
    <x v="1"/>
  </r>
  <r>
    <x v="1"/>
    <n v="2"/>
    <n v="8"/>
    <n v="87"/>
    <s v="1116L-008-087"/>
    <s v="1116UA33001"/>
    <s v="WT-03.3"/>
    <s v="Northeast"/>
    <n v="90.544600000000003"/>
    <n v="204"/>
    <s v="WT-03.3, CURVED, VISION, HEAVY, HEAVY, TOP LIGHTING"/>
    <s v="Curved"/>
    <s v="Vision"/>
    <s v="Infill 1"/>
    <n v="0.92379999999999995"/>
    <n v="0.92379999999999995"/>
    <n v="1.1875"/>
    <n v="0.9375"/>
    <n v="88"/>
    <s v="N/A"/>
    <s v="GL-04Z"/>
    <n v="30"/>
    <s v="TO-1116GLZ04-30-7014"/>
    <m/>
    <n v="88.697000000000003"/>
    <n v="192.5"/>
    <n v="113.875"/>
    <n v="70.141464409722232"/>
    <n v="841.691961599514"/>
    <s v="RELEASED"/>
    <s v="MATCHES"/>
    <x v="71"/>
    <x v="0"/>
  </r>
  <r>
    <x v="1"/>
    <n v="2"/>
    <n v="8"/>
    <n v="87"/>
    <s v="1116L-008-087"/>
    <s v="1116UA33001"/>
    <s v="WT-03.3"/>
    <s v="Northeast"/>
    <n v="90.544600000000003"/>
    <n v="204"/>
    <s v="WT-03.3, CURVED, VISION, HEAVY, HEAVY, TOP LIGHTING"/>
    <s v="Curved"/>
    <s v="Vision"/>
    <s v="Infill 2"/>
    <n v="0.92379999999999995"/>
    <n v="0.92379999999999995"/>
    <n v="0.9375"/>
    <n v="1.1875"/>
    <n v="116"/>
    <n v="2.2000000000000002"/>
    <s v="GL-05B"/>
    <n v="30"/>
    <s v="TO-1116GLB05-30-5389"/>
    <m/>
    <n v="88.697000000000003"/>
    <n v="192.5"/>
    <n v="85.875"/>
    <n v="52.894825520833336"/>
    <n v="634.73790625000004"/>
    <s v="RELEASED"/>
    <s v="MATCHES"/>
    <x v="55"/>
    <x v="0"/>
  </r>
  <r>
    <x v="1"/>
    <n v="2"/>
    <n v="8"/>
    <n v="88"/>
    <s v="1116L-008-088"/>
    <s v="1116UA33026"/>
    <s v="WT-03.3"/>
    <s v="Northeast"/>
    <n v="90.508499999999998"/>
    <n v="204"/>
    <s v="WT-03.3, CURVED, VISION, HEAVY, HEAVY, TOP LIGHTING"/>
    <s v="Curved"/>
    <s v="Vision"/>
    <s v="Infill 1"/>
    <n v="0.90575000000000006"/>
    <n v="0.90575000000000006"/>
    <n v="1.1875"/>
    <n v="0.9375"/>
    <n v="88"/>
    <s v="N/A"/>
    <s v="GL-04Z"/>
    <n v="30"/>
    <s v="TO-1116GLZ04-30-7014"/>
    <m/>
    <n v="88.697000000000003"/>
    <n v="192.5"/>
    <n v="113.875"/>
    <n v="70.141464409722232"/>
    <n v="841.691961599514"/>
    <s v="RELEASED"/>
    <s v="MATCHES"/>
    <x v="71"/>
    <x v="0"/>
  </r>
  <r>
    <x v="1"/>
    <n v="2"/>
    <n v="8"/>
    <n v="88"/>
    <s v="1116L-008-088"/>
    <s v="1116UA33026"/>
    <s v="WT-03.3"/>
    <s v="Northeast"/>
    <n v="90.508499999999998"/>
    <n v="204"/>
    <s v="WT-03.3, CURVED, VISION, HEAVY, HEAVY, TOP LIGHTING"/>
    <s v="Curved"/>
    <s v="Vision"/>
    <s v="Infill 2"/>
    <n v="0.90575000000000006"/>
    <n v="0.90575000000000006"/>
    <n v="0.9375"/>
    <n v="1.1875"/>
    <n v="116"/>
    <n v="2.2000000000000002"/>
    <s v="GL-05B"/>
    <n v="30"/>
    <s v="TO-1116GLB05-30-5389"/>
    <m/>
    <n v="88.697000000000003"/>
    <n v="192.5"/>
    <n v="85.875"/>
    <n v="52.894825520833336"/>
    <n v="634.73790625000004"/>
    <s v="RELEASED"/>
    <s v="MATCHES"/>
    <x v="55"/>
    <x v="0"/>
  </r>
  <r>
    <x v="1"/>
    <n v="2"/>
    <n v="8"/>
    <n v="89"/>
    <s v="1116L-008-089"/>
    <s v="1116UA33025"/>
    <s v="WT-03.3"/>
    <s v="Northeast"/>
    <n v="90.522000000000006"/>
    <n v="204"/>
    <s v="WT-03.3, CURVED, VISION, HEAVY, TOP LIGHTING"/>
    <s v="Curved"/>
    <s v="Vision"/>
    <s v="Infill 1"/>
    <n v="0.91249999999999998"/>
    <n v="0.91249999999999998"/>
    <n v="1.1875"/>
    <n v="0.9375"/>
    <n v="88"/>
    <s v="N/A"/>
    <s v="GL-04Z"/>
    <n v="30"/>
    <s v="TO-1116GLZ04-30-7014"/>
    <m/>
    <n v="88.697000000000003"/>
    <n v="192.5"/>
    <n v="113.875"/>
    <n v="70.141464409722232"/>
    <n v="841.691961599514"/>
    <s v="RELEASED"/>
    <s v="MATCHES"/>
    <x v="71"/>
    <x v="0"/>
  </r>
  <r>
    <x v="1"/>
    <n v="2"/>
    <n v="8"/>
    <n v="89"/>
    <s v="1116L-008-089"/>
    <s v="1116UA33025"/>
    <s v="WT-03.3"/>
    <s v="Northeast"/>
    <n v="90.522000000000006"/>
    <n v="204"/>
    <s v="WT-03.3, CURVED, VISION, HEAVY, TOP LIGHTING"/>
    <s v="Curved"/>
    <s v="Vision"/>
    <s v="Infill 2"/>
    <n v="0.91249999999999998"/>
    <n v="0.91249999999999998"/>
    <n v="0.9375"/>
    <n v="1.1875"/>
    <n v="116"/>
    <n v="2.2000000000000002"/>
    <s v="GL-05B"/>
    <n v="30"/>
    <s v="TO-1116GLB05-30-5389"/>
    <m/>
    <n v="88.697000000000003"/>
    <n v="192.5"/>
    <n v="85.875"/>
    <n v="52.894825520833336"/>
    <n v="634.73790625000004"/>
    <s v="RELEASED"/>
    <s v="MATCHES"/>
    <x v="55"/>
    <x v="0"/>
  </r>
  <r>
    <x v="9"/>
    <n v="2"/>
    <n v="8"/>
    <n v="90"/>
    <s v="1116L-008-09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90"/>
    <s v="1116L-008-09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91"/>
    <s v="1116L-008-09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1"/>
    <s v="1116L-008-09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92"/>
    <s v="1116L-008-092"/>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92"/>
    <s v="1116L-008-092"/>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93"/>
    <s v="1116L-008-093"/>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3"/>
    <s v="1116L-008-093"/>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94"/>
    <s v="1116L-008-094"/>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94"/>
    <s v="1116L-008-094"/>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95"/>
    <s v="1116L-008-095"/>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5"/>
    <s v="1116L-008-095"/>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96"/>
    <s v="1116L-008-096"/>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96"/>
    <s v="1116L-008-096"/>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97"/>
    <s v="1116L-008-097"/>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97"/>
    <s v="1116L-008-097"/>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98"/>
    <s v="1116L-008-098"/>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98"/>
    <s v="1116L-008-098"/>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99"/>
    <s v="1116L-008-099"/>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99"/>
    <s v="1116L-008-099"/>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0"/>
    <s v="1116L-008-100"/>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00"/>
    <s v="1116L-008-100"/>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01"/>
    <s v="1116L-008-101"/>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01"/>
    <s v="1116L-008-101"/>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2"/>
    <s v="1116L-008-102"/>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02"/>
    <s v="1116L-008-102"/>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103"/>
    <s v="1116L-008-103"/>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03"/>
    <s v="1116L-008-103"/>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04"/>
    <s v="1116L-008-104"/>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04"/>
    <s v="1116L-008-104"/>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05"/>
    <s v="1116L-008-105"/>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05"/>
    <s v="1116L-008-105"/>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6"/>
    <s v="1116L-008-106"/>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06"/>
    <s v="1116L-008-106"/>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107"/>
    <s v="1116L-008-107"/>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07"/>
    <s v="1116L-008-107"/>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08"/>
    <s v="1116L-008-108"/>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08"/>
    <s v="1116L-008-108"/>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09"/>
    <s v="1116L-008-109"/>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09"/>
    <s v="1116L-008-109"/>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10"/>
    <s v="1116L-008-110"/>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10"/>
    <s v="1116L-008-110"/>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10"/>
    <n v="2"/>
    <n v="8"/>
    <n v="111"/>
    <s v="1116L-008-111"/>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11"/>
    <s v="1116L-008-111"/>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12"/>
    <s v="1116L-008-112"/>
    <s v="1116UA21013"/>
    <s v="WT-02.1"/>
    <s v="East"/>
    <n v="36"/>
    <n v="204"/>
    <s v="WT-02.1, REC., SBX-L, BIRD FRIT"/>
    <s v="Rec."/>
    <s v="SBX-L"/>
    <s v="Infill 1"/>
    <n v="0.875"/>
    <n v="0.875"/>
    <n v="1.1875"/>
    <n v="0.9375"/>
    <n v="88"/>
    <n v="1"/>
    <s v="GL-07A"/>
    <n v="10"/>
    <s v="TO-1116GLA07-10-2708"/>
    <n v="34.25"/>
    <m/>
    <m/>
    <n v="113.875"/>
    <n v="27.084852430555557"/>
    <n v="325.01822916666669"/>
    <s v="RELEASED"/>
    <s v="MATCHES"/>
    <x v="56"/>
    <x v="0"/>
  </r>
  <r>
    <x v="9"/>
    <n v="2"/>
    <n v="8"/>
    <n v="112"/>
    <s v="1116L-008-112"/>
    <s v="1116UA21013"/>
    <s v="WT-02.1"/>
    <s v="East"/>
    <n v="36"/>
    <n v="204"/>
    <s v="WT-02.1, REC., SBX-L, BIRD FRIT"/>
    <s v="Rec."/>
    <s v="SBX-L"/>
    <s v="Infill 2"/>
    <n v="0.875"/>
    <n v="0.875"/>
    <n v="0.9375"/>
    <n v="1.1875"/>
    <n v="116"/>
    <n v="2.2000000000000002"/>
    <s v="GL-02Z"/>
    <n v="10"/>
    <s v="TO-1116GLZ02-10-2042"/>
    <n v="34.25"/>
    <m/>
    <m/>
    <n v="85.875"/>
    <n v="20.425130208333332"/>
    <n v="245.1015625"/>
    <s v="RELEASED"/>
    <s v="MATCHES"/>
    <x v="57"/>
    <x v="1"/>
  </r>
  <r>
    <x v="10"/>
    <n v="2"/>
    <n v="8"/>
    <n v="113"/>
    <s v="1116L-008-113"/>
    <s v="1116UA12002"/>
    <s v="WT-01.2"/>
    <s v="East"/>
    <n v="100"/>
    <n v="204"/>
    <s v="WT-01.2, REC., SBX, BIRD FRIT"/>
    <s v="Rec."/>
    <s v="SBX"/>
    <s v="Infill 1"/>
    <n v="0.875"/>
    <n v="0.875"/>
    <n v="1.1875"/>
    <n v="0.9375"/>
    <n v="88"/>
    <n v="1"/>
    <s v="GL-01B"/>
    <n v="10"/>
    <s v="TO-1116GLB01-10-7869"/>
    <n v="98.25"/>
    <m/>
    <m/>
    <n v="113.875"/>
    <n v="77.695963541666671"/>
    <n v="932.3515625"/>
    <s v="RELEASED"/>
    <s v="MATCHES"/>
    <x v="60"/>
    <x v="1"/>
  </r>
  <r>
    <x v="10"/>
    <n v="2"/>
    <n v="8"/>
    <n v="113"/>
    <s v="1116L-008-113"/>
    <s v="1116UA12002"/>
    <s v="WT-01.2"/>
    <s v="East"/>
    <n v="100"/>
    <n v="204"/>
    <s v="WT-01.2, REC., SBX, BIRD FRIT"/>
    <s v="Rec."/>
    <s v="SBX"/>
    <s v="Infill 2"/>
    <n v="0.875"/>
    <n v="0.875"/>
    <n v="0.9375"/>
    <n v="1.1875"/>
    <n v="116"/>
    <n v="2.2000000000000002"/>
    <s v="GL-02Z"/>
    <n v="10"/>
    <s v="TO-1116GLZ02-10-5959"/>
    <n v="98.25"/>
    <m/>
    <m/>
    <n v="85.875"/>
    <n v="58.591796875"/>
    <n v="703.1015625"/>
    <s v="RELEASED"/>
    <s v="MATCHES"/>
    <x v="59"/>
    <x v="1"/>
  </r>
  <r>
    <x v="9"/>
    <n v="2"/>
    <n v="8"/>
    <n v="114"/>
    <s v="1116L-008-114"/>
    <s v="1116UA21009"/>
    <s v="WT-02.1"/>
    <s v="East"/>
    <n v="36"/>
    <n v="204"/>
    <s v="WT-02.1, REC., SBX-R, BIRD FRIT"/>
    <s v="Rec."/>
    <s v="SBX-R"/>
    <s v="Infill 1"/>
    <n v="0.875"/>
    <n v="0.875"/>
    <n v="1.1875"/>
    <n v="0.9375"/>
    <n v="88"/>
    <n v="1"/>
    <s v="GL-07A"/>
    <n v="10"/>
    <s v="TO-1116GLA07-10-2708"/>
    <n v="34.25"/>
    <m/>
    <m/>
    <n v="113.875"/>
    <n v="27.084852430555557"/>
    <n v="325.01822916666669"/>
    <s v="RELEASED"/>
    <s v="MATCHES"/>
    <x v="56"/>
    <x v="0"/>
  </r>
  <r>
    <x v="9"/>
    <n v="2"/>
    <n v="8"/>
    <n v="114"/>
    <s v="1116L-008-114"/>
    <s v="1116UA21009"/>
    <s v="WT-02.1"/>
    <s v="East"/>
    <n v="36"/>
    <n v="204"/>
    <s v="WT-02.1, REC., SBX-R, BIRD FRIT"/>
    <s v="Rec."/>
    <s v="SBX-R"/>
    <s v="Infill 2"/>
    <n v="0.875"/>
    <n v="0.875"/>
    <n v="0.9375"/>
    <n v="1.1875"/>
    <n v="116"/>
    <n v="2.2000000000000002"/>
    <s v="GL-02Z"/>
    <n v="10"/>
    <s v="TO-1116GLZ02-10-2042"/>
    <n v="34.25"/>
    <m/>
    <m/>
    <n v="85.875"/>
    <n v="20.425130208333332"/>
    <n v="245.1015625"/>
    <s v="RELEASED"/>
    <s v="MATCHES"/>
    <x v="57"/>
    <x v="1"/>
  </r>
  <r>
    <x v="10"/>
    <n v="2"/>
    <n v="8"/>
    <n v="115"/>
    <s v="1116L-008-115"/>
    <s v="1116UA12001"/>
    <s v="WT-01.2"/>
    <s v="East"/>
    <n v="100"/>
    <n v="204"/>
    <s v="WT-01.2, REC., SBX, TYP."/>
    <s v="Rec."/>
    <s v="SBX"/>
    <s v="Infill 1"/>
    <n v="0.875"/>
    <n v="0.875"/>
    <n v="1.1875"/>
    <n v="0.9375"/>
    <n v="88"/>
    <s v="N/A"/>
    <s v="GL-01T"/>
    <n v="10"/>
    <s v="TO-1116GLT01-10-7869"/>
    <n v="98.25"/>
    <m/>
    <m/>
    <n v="113.875"/>
    <n v="77.695963541666671"/>
    <n v="932.3515625"/>
    <s v="RELEASED"/>
    <s v="MATCHES"/>
    <x v="70"/>
    <x v="1"/>
  </r>
  <r>
    <x v="10"/>
    <n v="2"/>
    <n v="8"/>
    <n v="115"/>
    <s v="1116L-008-115"/>
    <s v="1116UA12001"/>
    <s v="WT-01.2"/>
    <s v="East"/>
    <n v="100"/>
    <n v="204"/>
    <s v="WT-01.2, REC., SBX, TYP."/>
    <s v="Rec."/>
    <s v="SBX"/>
    <s v="Infill 2"/>
    <n v="0.875"/>
    <n v="0.875"/>
    <n v="0.9375"/>
    <n v="1.1875"/>
    <n v="116"/>
    <n v="2.2000000000000002"/>
    <s v="GL-02Z"/>
    <n v="10"/>
    <s v="TO-1116GLZ02-10-5959"/>
    <n v="98.25"/>
    <m/>
    <m/>
    <n v="85.875"/>
    <n v="58.591796875"/>
    <n v="703.1015625"/>
    <s v="RELEASED"/>
    <s v="MATCHES"/>
    <x v="59"/>
    <x v="1"/>
  </r>
  <r>
    <x v="9"/>
    <n v="2"/>
    <n v="8"/>
    <n v="116"/>
    <s v="1116L-008-116"/>
    <s v="1116UA21003"/>
    <s v="WT-02.1"/>
    <s v="East"/>
    <n v="36"/>
    <n v="204"/>
    <s v="WT-02.1, REC., SBX-L, TYP."/>
    <s v="Rec."/>
    <s v="SBX-L"/>
    <s v="Infill 1"/>
    <n v="0.875"/>
    <n v="0.875"/>
    <n v="1.1875"/>
    <n v="0.9375"/>
    <n v="88"/>
    <s v="N/A"/>
    <s v="GL-07T"/>
    <n v="10"/>
    <s v="TO-1116GLT07-10-2708"/>
    <n v="34.25"/>
    <m/>
    <m/>
    <n v="113.875"/>
    <n v="27.084852430555557"/>
    <n v="325.01822916666669"/>
    <s v="RELEASED"/>
    <s v="MATCHES"/>
    <x v="69"/>
    <x v="0"/>
  </r>
  <r>
    <x v="9"/>
    <n v="2"/>
    <n v="8"/>
    <n v="116"/>
    <s v="1116L-008-116"/>
    <s v="1116UA21003"/>
    <s v="WT-02.1"/>
    <s v="East"/>
    <n v="36"/>
    <n v="204"/>
    <s v="WT-02.1, REC., SBX-L, TYP."/>
    <s v="Rec."/>
    <s v="SBX-L"/>
    <s v="Infill 2"/>
    <n v="0.875"/>
    <n v="0.875"/>
    <n v="0.9375"/>
    <n v="1.1875"/>
    <n v="116"/>
    <n v="2.2000000000000002"/>
    <s v="GL-02Z"/>
    <n v="10"/>
    <s v="TO-1116GLZ02-10-2042"/>
    <n v="34.25"/>
    <m/>
    <m/>
    <n v="85.875"/>
    <n v="20.425130208333332"/>
    <n v="245.1015625"/>
    <s v="RELEASED"/>
    <s v="MATCHES"/>
    <x v="57"/>
    <x v="1"/>
  </r>
  <r>
    <x v="10"/>
    <n v="2"/>
    <n v="8"/>
    <n v="117"/>
    <s v="1116L-008-117"/>
    <s v="1116UA11001"/>
    <s v="WT-01.1"/>
    <s v="East"/>
    <n v="100"/>
    <n v="204"/>
    <s v="WT-01.1, REC., VISION, TYP."/>
    <s v="Rec."/>
    <s v="Vision"/>
    <s v="Infill 1"/>
    <n v="0.875"/>
    <n v="0.875"/>
    <n v="1.1875"/>
    <n v="0.9375"/>
    <n v="88"/>
    <s v="N/A"/>
    <s v="GL-01Z"/>
    <n v="10"/>
    <s v="TO-1116GLZ01-10-7869"/>
    <n v="98.25"/>
    <m/>
    <m/>
    <n v="113.875"/>
    <n v="77.695963541666671"/>
    <n v="932.3515625"/>
    <s v="RELEASED"/>
    <s v="MATCHES"/>
    <x v="68"/>
    <x v="1"/>
  </r>
  <r>
    <x v="10"/>
    <n v="2"/>
    <n v="8"/>
    <n v="117"/>
    <s v="1116L-008-117"/>
    <s v="1116UA11001"/>
    <s v="WT-01.1"/>
    <s v="East"/>
    <n v="100"/>
    <n v="204"/>
    <s v="WT-01.1, REC., VISION, TYP."/>
    <s v="Rec."/>
    <s v="Vision"/>
    <s v="Infill 2"/>
    <n v="0.875"/>
    <n v="0.875"/>
    <n v="0.9375"/>
    <n v="1.1875"/>
    <n v="116"/>
    <n v="2.2000000000000002"/>
    <s v="GL-02Z"/>
    <n v="10"/>
    <s v="TO-1116GLZ02-10-5959"/>
    <n v="98.25"/>
    <m/>
    <m/>
    <n v="85.875"/>
    <n v="58.591796875"/>
    <n v="703.1015625"/>
    <s v="RELEASED"/>
    <s v="MATCHES"/>
    <x v="59"/>
    <x v="1"/>
  </r>
  <r>
    <x v="9"/>
    <n v="2"/>
    <n v="8"/>
    <n v="118"/>
    <s v="1116L-008-118"/>
    <s v="1116UA21016"/>
    <s v="WT-02.1"/>
    <s v="East"/>
    <n v="36"/>
    <n v="204"/>
    <s v="WT-02.1, REC., SBX-R, TYP."/>
    <s v="Rec."/>
    <s v="SBX-R"/>
    <s v="Infill 1"/>
    <n v="0.875"/>
    <n v="0.875"/>
    <n v="1.1875"/>
    <n v="0.9375"/>
    <n v="88"/>
    <s v="N/A"/>
    <s v="GL-07T"/>
    <n v="10"/>
    <s v="TO-1116GLT07-10-2708"/>
    <n v="34.25"/>
    <m/>
    <m/>
    <n v="113.875"/>
    <n v="27.084852430555557"/>
    <n v="325.01822916666669"/>
    <s v="RELEASED"/>
    <s v="MATCHES"/>
    <x v="69"/>
    <x v="0"/>
  </r>
  <r>
    <x v="9"/>
    <n v="2"/>
    <n v="8"/>
    <n v="118"/>
    <s v="1116L-008-118"/>
    <s v="1116UA21016"/>
    <s v="WT-02.1"/>
    <s v="East"/>
    <n v="36"/>
    <n v="204"/>
    <s v="WT-02.1, REC., SBX-R, TYP."/>
    <s v="Rec."/>
    <s v="SBX-R"/>
    <s v="Infill 2"/>
    <n v="0.875"/>
    <n v="0.875"/>
    <n v="0.9375"/>
    <n v="1.1875"/>
    <n v="116"/>
    <n v="2.2000000000000002"/>
    <s v="GL-02Z"/>
    <n v="10"/>
    <s v="TO-1116GLZ02-10-2042"/>
    <n v="34.25"/>
    <m/>
    <m/>
    <n v="85.875"/>
    <n v="20.425130208333332"/>
    <n v="245.1015625"/>
    <s v="RELEASED"/>
    <s v="MATCHES"/>
    <x v="57"/>
    <x v="1"/>
  </r>
  <r>
    <x v="4"/>
    <n v="2"/>
    <n v="8"/>
    <n v="119"/>
    <s v="1116L-008-119"/>
    <s v="1116UA51006"/>
    <s v="WT-05.1"/>
    <s v="East"/>
    <n v="100"/>
    <n v="204"/>
    <s v="WT-05.1, REC., VISION, TRANSITION COPING, TYP."/>
    <s v="Rec."/>
    <s v="Vision"/>
    <s v="Infill 1"/>
    <n v="0.875"/>
    <n v="0.875"/>
    <n v="1.1875"/>
    <n v="0.9375"/>
    <n v="88"/>
    <s v="N/A"/>
    <s v="GL-01Z"/>
    <n v="10"/>
    <s v="TO-1116GLZ01-10-7869"/>
    <n v="98.25"/>
    <m/>
    <m/>
    <n v="113.875"/>
    <n v="77.695963541666671"/>
    <n v="932.3515625"/>
    <s v="RELEASED"/>
    <s v="MATCHES"/>
    <x v="68"/>
    <x v="1"/>
  </r>
  <r>
    <x v="4"/>
    <n v="2"/>
    <n v="8"/>
    <n v="119"/>
    <s v="1116L-008-119"/>
    <s v="1116UA51006"/>
    <s v="WT-05.1"/>
    <s v="East"/>
    <n v="100"/>
    <n v="204"/>
    <s v="WT-05.1, REC., VISION, TRANSITION COPING, TYP."/>
    <s v="Rec."/>
    <s v="Vision"/>
    <s v="Infill 2"/>
    <n v="0.875"/>
    <n v="0.875"/>
    <n v="0.9375"/>
    <n v="3.6875"/>
    <n v="116"/>
    <n v="2.1"/>
    <s v="GL-02Z"/>
    <n v="10"/>
    <s v="TO-1116GLZ02-10-5788"/>
    <n v="98.25"/>
    <m/>
    <m/>
    <n v="83.375"/>
    <n v="56.886067708333336"/>
    <n v="682.6328125"/>
    <s v="RELEASED"/>
    <s v="MATCHES"/>
    <x v="76"/>
    <x v="1"/>
  </r>
  <r>
    <x v="9"/>
    <n v="2"/>
    <n v="8"/>
    <n v="120"/>
    <s v="1116L-008-120"/>
    <s v="1116UA21110"/>
    <s v="WT-02.1"/>
    <s v="East"/>
    <n v="36"/>
    <n v="204"/>
    <s v="WT-02.1, REC., SBX-L, COPING, TYP."/>
    <s v="Rec."/>
    <s v="SBX-L"/>
    <s v="Infill 1"/>
    <n v="0.875"/>
    <n v="0.875"/>
    <n v="1.1875"/>
    <n v="0.9375"/>
    <n v="88"/>
    <s v="N/A"/>
    <s v="GL-07T"/>
    <n v="10"/>
    <s v="TO-1116GLT07-10-2708"/>
    <n v="34.25"/>
    <m/>
    <m/>
    <n v="113.875"/>
    <n v="27.084852430555557"/>
    <n v="325.01822916666669"/>
    <s v="RELEASED"/>
    <s v="MATCHES"/>
    <x v="69"/>
    <x v="0"/>
  </r>
  <r>
    <x v="9"/>
    <n v="2"/>
    <n v="8"/>
    <n v="120"/>
    <s v="1116L-008-120"/>
    <s v="1116UA21110"/>
    <s v="WT-02.1"/>
    <s v="East"/>
    <n v="36"/>
    <n v="204"/>
    <s v="WT-02.1, REC., SBX-L, COPING, TYP."/>
    <s v="Rec."/>
    <s v="SBX-L"/>
    <s v="Infill 2"/>
    <n v="0.875"/>
    <n v="0.875"/>
    <n v="0.9375"/>
    <n v="3.6875"/>
    <n v="116"/>
    <n v="2.1"/>
    <s v="GL-02Z"/>
    <n v="10"/>
    <s v="TO-1116GLZ02-10-2083"/>
    <n v="34.25"/>
    <m/>
    <m/>
    <n v="83.375"/>
    <n v="19.830512152777779"/>
    <n v="237.96614583333334"/>
    <s v="RELEASED"/>
    <s v="MATCHES"/>
    <x v="77"/>
    <x v="0"/>
  </r>
  <r>
    <x v="10"/>
    <n v="2"/>
    <n v="8"/>
    <n v="121"/>
    <s v="1116L-008-121"/>
    <s v="1116UA12035"/>
    <s v="WT-01.2"/>
    <s v="East"/>
    <n v="100"/>
    <n v="204"/>
    <s v="WT-01.2, REC., SBX, COPING, TYP."/>
    <s v="Rec."/>
    <s v="SBX"/>
    <s v="Infill 1"/>
    <n v="0.875"/>
    <n v="0.875"/>
    <n v="1.1875"/>
    <n v="0.9375"/>
    <n v="88"/>
    <s v="N/A"/>
    <s v="GL-01T"/>
    <n v="10"/>
    <s v="TO-1116GLT01-10-7869"/>
    <n v="98.25"/>
    <m/>
    <m/>
    <n v="113.875"/>
    <n v="77.695963541666671"/>
    <n v="932.3515625"/>
    <s v="RELEASED"/>
    <s v="MATCHES"/>
    <x v="70"/>
    <x v="1"/>
  </r>
  <r>
    <x v="10"/>
    <n v="2"/>
    <n v="8"/>
    <n v="121"/>
    <s v="1116L-008-121"/>
    <s v="1116UA12035"/>
    <s v="WT-01.2"/>
    <s v="East"/>
    <n v="100"/>
    <n v="204"/>
    <s v="WT-01.2, REC., SBX, COPING, TYP."/>
    <s v="Rec."/>
    <s v="SBX"/>
    <s v="Infill 2"/>
    <n v="0.875"/>
    <n v="0.875"/>
    <n v="0.9375"/>
    <n v="3.6875"/>
    <n v="116"/>
    <n v="2.1"/>
    <s v="GL-02Z"/>
    <n v="10"/>
    <s v="TO-1116GLZ02-10-5788"/>
    <n v="98.25"/>
    <m/>
    <m/>
    <n v="83.375"/>
    <n v="56.886067708333336"/>
    <n v="682.6328125"/>
    <s v="RELEASED"/>
    <s v="MATCHES"/>
    <x v="76"/>
    <x v="1"/>
  </r>
  <r>
    <x v="9"/>
    <n v="2"/>
    <n v="8"/>
    <n v="122"/>
    <s v="1116L-008-122"/>
    <s v="1116UA21111"/>
    <s v="WT-02.1"/>
    <s v="East"/>
    <n v="36"/>
    <n v="204"/>
    <s v="WT-02.1, REC., SBX-R, COPING, TYP."/>
    <s v="Rec."/>
    <s v="SBX-R"/>
    <s v="Infill 1"/>
    <n v="0.875"/>
    <n v="0.875"/>
    <n v="1.1875"/>
    <n v="0.9375"/>
    <n v="88"/>
    <s v="N/A"/>
    <s v="GL-07T"/>
    <n v="10"/>
    <s v="TO-1116GLT07-10-2708"/>
    <n v="34.25"/>
    <m/>
    <m/>
    <n v="113.875"/>
    <n v="27.084852430555557"/>
    <n v="325.01822916666669"/>
    <s v="RELEASED"/>
    <s v="MATCHES"/>
    <x v="69"/>
    <x v="0"/>
  </r>
  <r>
    <x v="9"/>
    <n v="2"/>
    <n v="8"/>
    <n v="122"/>
    <s v="1116L-008-122"/>
    <s v="1116UA21111"/>
    <s v="WT-02.1"/>
    <s v="East"/>
    <n v="36"/>
    <n v="204"/>
    <s v="WT-02.1, REC., SBX-R, COPING, TYP."/>
    <s v="Rec."/>
    <s v="SBX-R"/>
    <s v="Infill 2"/>
    <n v="0.875"/>
    <n v="0.875"/>
    <n v="0.9375"/>
    <n v="3.6875"/>
    <n v="116"/>
    <n v="2.1"/>
    <s v="GL-02Z"/>
    <n v="10"/>
    <s v="TO-1116GLZ02-10-2083"/>
    <n v="34.25"/>
    <m/>
    <m/>
    <n v="83.375"/>
    <n v="19.830512152777779"/>
    <n v="237.96614583333334"/>
    <s v="RELEASED"/>
    <s v="MATCHES"/>
    <x v="77"/>
    <x v="0"/>
  </r>
  <r>
    <x v="10"/>
    <n v="2"/>
    <n v="8"/>
    <n v="123"/>
    <s v="1116L-008-123"/>
    <s v="1116UA11040"/>
    <s v="WT-01.1"/>
    <s v="East"/>
    <n v="100"/>
    <n v="204"/>
    <s v="WT-01.1, REC., VISION, COPING, TYP."/>
    <s v="Rec."/>
    <s v="Vision"/>
    <s v="Infill 1"/>
    <n v="0.875"/>
    <n v="0.875"/>
    <n v="1.1875"/>
    <n v="0.9375"/>
    <n v="88"/>
    <s v="N/A"/>
    <s v="GL-01Z"/>
    <n v="10"/>
    <s v="TO-1116GLZ01-10-7869"/>
    <n v="98.25"/>
    <m/>
    <m/>
    <n v="113.875"/>
    <n v="77.695963541666671"/>
    <n v="932.3515625"/>
    <s v="RELEASED"/>
    <s v="MATCHES"/>
    <x v="68"/>
    <x v="1"/>
  </r>
  <r>
    <x v="10"/>
    <n v="2"/>
    <n v="8"/>
    <n v="123"/>
    <s v="1116L-008-123"/>
    <s v="1116UA11040"/>
    <s v="WT-01.1"/>
    <s v="East"/>
    <n v="100"/>
    <n v="204"/>
    <s v="WT-01.1, REC., VISION, COPING, TYP."/>
    <s v="Rec."/>
    <s v="Vision"/>
    <s v="Infill 2"/>
    <n v="0.875"/>
    <n v="0.875"/>
    <n v="0.9375"/>
    <n v="3.6875"/>
    <n v="116"/>
    <n v="2.1"/>
    <s v="GL-02Z"/>
    <n v="10"/>
    <s v="TO-1116GLZ02-10-5788"/>
    <n v="98.25"/>
    <m/>
    <m/>
    <n v="83.375"/>
    <n v="56.886067708333336"/>
    <n v="682.6328125"/>
    <s v="RELEASED"/>
    <s v="MATCHES"/>
    <x v="76"/>
    <x v="1"/>
  </r>
  <r>
    <x v="9"/>
    <n v="2"/>
    <n v="8"/>
    <n v="124"/>
    <s v="1116L-008-124"/>
    <s v="1116UA21110"/>
    <s v="WT-02.1"/>
    <s v="East"/>
    <n v="36"/>
    <n v="204"/>
    <s v="WT-02.1, REC., SBX-L, COPING, TYP."/>
    <s v="Rec."/>
    <s v="SBX-L"/>
    <s v="Infill 1"/>
    <n v="0.875"/>
    <n v="0.875"/>
    <n v="1.1875"/>
    <n v="0.9375"/>
    <n v="88"/>
    <s v="N/A"/>
    <s v="GL-07T"/>
    <n v="10"/>
    <s v="TO-1116GLT07-10-2708"/>
    <n v="34.25"/>
    <m/>
    <m/>
    <n v="113.875"/>
    <n v="27.084852430555557"/>
    <n v="325.01822916666669"/>
    <s v="RELEASED"/>
    <s v="MATCHES"/>
    <x v="69"/>
    <x v="0"/>
  </r>
  <r>
    <x v="9"/>
    <n v="2"/>
    <n v="8"/>
    <n v="124"/>
    <s v="1116L-008-124"/>
    <s v="1116UA21110"/>
    <s v="WT-02.1"/>
    <s v="East"/>
    <n v="36"/>
    <n v="204"/>
    <s v="WT-02.1, REC., SBX-L, COPING, TYP."/>
    <s v="Rec."/>
    <s v="SBX-L"/>
    <s v="Infill 2"/>
    <n v="0.875"/>
    <n v="0.875"/>
    <n v="0.9375"/>
    <n v="3.6875"/>
    <n v="116"/>
    <n v="2.1"/>
    <s v="GL-02Z"/>
    <n v="10"/>
    <s v="TO-1116GLZ02-10-2083"/>
    <n v="34.25"/>
    <m/>
    <m/>
    <n v="83.375"/>
    <n v="19.830512152777779"/>
    <n v="237.96614583333334"/>
    <s v="RELEASED"/>
    <s v="MATCHES"/>
    <x v="77"/>
    <x v="0"/>
  </r>
  <r>
    <x v="10"/>
    <n v="2"/>
    <n v="8"/>
    <n v="125"/>
    <s v="1116L-008-125"/>
    <s v="1116UA11040"/>
    <s v="WT-01.1"/>
    <s v="East"/>
    <n v="100"/>
    <n v="204"/>
    <s v="WT-01.1, REC., VISION, COPING, TYP."/>
    <s v="Rec."/>
    <s v="Vision"/>
    <s v="Infill 1"/>
    <n v="0.875"/>
    <n v="0.875"/>
    <n v="1.1875"/>
    <n v="0.9375"/>
    <n v="88"/>
    <s v="N/A"/>
    <s v="GL-01Z"/>
    <n v="10"/>
    <s v="TO-1116GLZ01-10-7869"/>
    <n v="98.25"/>
    <m/>
    <m/>
    <n v="113.875"/>
    <n v="77.695963541666671"/>
    <n v="932.3515625"/>
    <s v="RELEASED"/>
    <s v="MATCHES"/>
    <x v="68"/>
    <x v="1"/>
  </r>
  <r>
    <x v="10"/>
    <n v="2"/>
    <n v="8"/>
    <n v="125"/>
    <s v="1116L-008-125"/>
    <s v="1116UA11040"/>
    <s v="WT-01.1"/>
    <s v="East"/>
    <n v="100"/>
    <n v="204"/>
    <s v="WT-01.1, REC., VISION, COPING, TYP."/>
    <s v="Rec."/>
    <s v="Vision"/>
    <s v="Infill 2"/>
    <n v="0.875"/>
    <n v="0.875"/>
    <n v="0.9375"/>
    <n v="3.6875"/>
    <n v="116"/>
    <n v="2.1"/>
    <s v="GL-02Z"/>
    <n v="10"/>
    <s v="TO-1116GLZ02-10-5788"/>
    <n v="98.25"/>
    <m/>
    <m/>
    <n v="83.375"/>
    <n v="56.886067708333336"/>
    <n v="682.6328125"/>
    <s v="RELEASED"/>
    <s v="MATCHES"/>
    <x v="76"/>
    <x v="1"/>
  </r>
  <r>
    <x v="9"/>
    <n v="2"/>
    <n v="8"/>
    <n v="126"/>
    <s v="1116L-008-126"/>
    <s v="1116UA21111"/>
    <s v="WT-02.1"/>
    <s v="East"/>
    <n v="36"/>
    <n v="204"/>
    <s v="WT-02.1, REC., SBX-R, COPING, TYP."/>
    <s v="Rec."/>
    <s v="SBX-R"/>
    <s v="Infill 1"/>
    <n v="0.875"/>
    <n v="0.875"/>
    <n v="1.1875"/>
    <n v="0.9375"/>
    <n v="88"/>
    <s v="N/A"/>
    <s v="GL-07T"/>
    <n v="10"/>
    <s v="TO-1116GLT07-10-2708"/>
    <n v="34.25"/>
    <m/>
    <m/>
    <n v="113.875"/>
    <n v="27.084852430555557"/>
    <n v="325.01822916666669"/>
    <s v="RELEASED"/>
    <s v="MATCHES"/>
    <x v="69"/>
    <x v="0"/>
  </r>
  <r>
    <x v="9"/>
    <n v="2"/>
    <n v="8"/>
    <n v="126"/>
    <s v="1116L-008-126"/>
    <s v="1116UA21111"/>
    <s v="WT-02.1"/>
    <s v="East"/>
    <n v="36"/>
    <n v="204"/>
    <s v="WT-02.1, REC., SBX-R, COPING, TYP."/>
    <s v="Rec."/>
    <s v="SBX-R"/>
    <s v="Infill 2"/>
    <n v="0.875"/>
    <n v="0.875"/>
    <n v="0.9375"/>
    <n v="3.6875"/>
    <n v="116"/>
    <n v="2.1"/>
    <s v="GL-02Z"/>
    <n v="10"/>
    <s v="TO-1116GLZ02-10-2083"/>
    <n v="34.25"/>
    <m/>
    <m/>
    <n v="83.375"/>
    <n v="19.830512152777779"/>
    <n v="237.96614583333334"/>
    <s v="RELEASED"/>
    <s v="MATCHES"/>
    <x v="77"/>
    <x v="0"/>
  </r>
  <r>
    <x v="10"/>
    <n v="2"/>
    <n v="8"/>
    <n v="127"/>
    <s v="1116L-008-127"/>
    <s v="1116UA11042"/>
    <s v="WT-01.1"/>
    <s v="East"/>
    <n v="68"/>
    <n v="204"/>
    <s v="WT-01.1, REC., VISION, COPING, TYP."/>
    <s v="Rec."/>
    <s v="Vision"/>
    <s v="Infill 1"/>
    <n v="0.875"/>
    <n v="0.875"/>
    <n v="1.1875"/>
    <n v="0.9375"/>
    <n v="88"/>
    <s v="N/A"/>
    <s v="GL-01Z"/>
    <n v="10"/>
    <s v="TO-1116GLZ01-10-5239"/>
    <n v="66.25"/>
    <m/>
    <m/>
    <n v="113.875"/>
    <n v="52.390407986111114"/>
    <n v="628.68489583333337"/>
    <s v="RELEASED"/>
    <s v="MATCHES"/>
    <x v="73"/>
    <x v="1"/>
  </r>
  <r>
    <x v="10"/>
    <n v="2"/>
    <n v="8"/>
    <n v="127"/>
    <s v="1116L-008-127"/>
    <s v="1116UA11042"/>
    <s v="WT-01.1"/>
    <s v="East"/>
    <n v="68"/>
    <n v="204"/>
    <s v="WT-01.1, REC., VISION, COPING, TYP."/>
    <s v="Rec."/>
    <s v="Vision"/>
    <s v="Infill 2"/>
    <n v="0.875"/>
    <n v="0.875"/>
    <n v="0.9375"/>
    <n v="3.6875"/>
    <n v="116"/>
    <n v="2.1"/>
    <s v="GL-02Z"/>
    <n v="10"/>
    <s v="TO-1116GLZ02-10-3835"/>
    <n v="66.25"/>
    <m/>
    <m/>
    <n v="83.375"/>
    <n v="38.358289930555557"/>
    <n v="460.29947916666669"/>
    <s v="RELEASED"/>
    <s v="MATCHES"/>
    <x v="78"/>
    <x v="0"/>
  </r>
  <r>
    <x v="1"/>
    <n v="2"/>
    <n v="8"/>
    <n v="128"/>
    <s v="1116L-008-128"/>
    <s v="1116UA31023"/>
    <s v="WT-03.1"/>
    <s v="Southeast"/>
    <n v="72.254499999999993"/>
    <n v="204"/>
    <s v="WT-03.1, CURVED, VISION, COPING,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128"/>
    <s v="1116L-008-128"/>
    <s v="1116UA31023"/>
    <s v="WT-03.1"/>
    <s v="Southeast"/>
    <n v="72.254499999999993"/>
    <n v="204"/>
    <s v="WT-03.1, CURVED, VISION, COPING, TYP."/>
    <s v="Curved"/>
    <s v="Vision"/>
    <s v="Infill 2"/>
    <n v="0.92925000000000002"/>
    <n v="0.92925000000000002"/>
    <n v="0.9375"/>
    <n v="3.6875"/>
    <n v="116"/>
    <n v="2.1"/>
    <s v="GL-05Z"/>
    <n v="30"/>
    <s v="TO-1116GLZ05-30-4175"/>
    <m/>
    <n v="70.395999999999987"/>
    <n v="138"/>
    <n v="83.375"/>
    <n v="40.758795138888878"/>
    <n v="489.10554166666657"/>
    <s v="RELEASED"/>
    <s v="MATCHES"/>
    <x v="80"/>
    <x v="0"/>
  </r>
  <r>
    <x v="1"/>
    <n v="2"/>
    <n v="8"/>
    <n v="129"/>
    <s v="1116L-008-129"/>
    <s v="1116UA31023"/>
    <s v="WT-03.1"/>
    <s v="Southeast"/>
    <n v="72.260900000000007"/>
    <n v="204"/>
    <s v="WT-03.1, CURVED, VISION, COPING, TYP."/>
    <s v="Curved"/>
    <s v="Vision"/>
    <s v="Infill 1"/>
    <n v="0.93245"/>
    <n v="0.93245"/>
    <n v="1.1875"/>
    <n v="0.9375"/>
    <n v="88"/>
    <s v="N/A"/>
    <s v="GL-04Z"/>
    <n v="30"/>
    <s v="TO-1116GLZ04-30-5666"/>
    <m/>
    <n v="70.396000000000001"/>
    <n v="138"/>
    <n v="113.875"/>
    <n v="55.669059027777777"/>
    <n v="668.02870833333327"/>
    <s v="RELEASED"/>
    <s v="MATCHES"/>
    <x v="66"/>
    <x v="0"/>
  </r>
  <r>
    <x v="1"/>
    <n v="2"/>
    <n v="8"/>
    <n v="129"/>
    <s v="1116L-008-129"/>
    <s v="1116UA31023"/>
    <s v="WT-03.1"/>
    <s v="Southeast"/>
    <n v="72.260900000000007"/>
    <n v="204"/>
    <s v="WT-03.1, CURVED, VISION, COPING, TYP."/>
    <s v="Curved"/>
    <s v="Vision"/>
    <s v="Infill 2"/>
    <n v="0.93245"/>
    <n v="0.93245"/>
    <n v="0.9375"/>
    <n v="3.6875"/>
    <n v="116"/>
    <n v="2.1"/>
    <s v="GL-05Z"/>
    <n v="30"/>
    <s v="TO-1116GLZ05-30-4175"/>
    <m/>
    <n v="70.396000000000001"/>
    <n v="138"/>
    <n v="83.375"/>
    <n v="40.758795138888885"/>
    <n v="489.10554166666662"/>
    <s v="RELEASED"/>
    <s v="MATCHES"/>
    <x v="80"/>
    <x v="0"/>
  </r>
  <r>
    <x v="1"/>
    <n v="2"/>
    <n v="8"/>
    <n v="130"/>
    <s v="1116L-008-130"/>
    <s v="1116UA31023"/>
    <s v="WT-03.1"/>
    <s v="Southeast"/>
    <n v="72.254499999999993"/>
    <n v="204"/>
    <s v="WT-03.1, CURVED, VISION, COPING, TYP."/>
    <s v="Curved"/>
    <s v="Vision"/>
    <s v="Infill 1"/>
    <n v="0.92925000000000002"/>
    <n v="0.92925000000000002"/>
    <n v="1.1875"/>
    <n v="0.9375"/>
    <n v="88"/>
    <s v="N/A"/>
    <s v="GL-04Z"/>
    <n v="30"/>
    <s v="TO-1116GLZ04-30-5666"/>
    <m/>
    <n v="70.395999999999987"/>
    <n v="138"/>
    <n v="113.875"/>
    <n v="55.669059027777763"/>
    <n v="668.02870833333316"/>
    <s v="RELEASED"/>
    <s v="MATCHES"/>
    <x v="66"/>
    <x v="0"/>
  </r>
  <r>
    <x v="1"/>
    <n v="2"/>
    <n v="8"/>
    <n v="130"/>
    <s v="1116L-008-130"/>
    <s v="1116UA31023"/>
    <s v="WT-03.1"/>
    <s v="Southeast"/>
    <n v="72.254499999999993"/>
    <n v="204"/>
    <s v="WT-03.1, CURVED, VISION, COPING, TYP."/>
    <s v="Curved"/>
    <s v="Vision"/>
    <s v="Infill 2"/>
    <n v="0.92925000000000002"/>
    <n v="0.92925000000000002"/>
    <n v="0.9375"/>
    <n v="3.6875"/>
    <n v="116"/>
    <n v="2.1"/>
    <s v="GL-05Z"/>
    <n v="30"/>
    <s v="TO-1116GLZ05-30-4175"/>
    <m/>
    <n v="70.395999999999987"/>
    <n v="138"/>
    <n v="83.375"/>
    <n v="40.758795138888878"/>
    <n v="489.10554166666657"/>
    <s v="RELEASED"/>
    <s v="MATCHES"/>
    <x v="80"/>
    <x v="0"/>
  </r>
  <r>
    <x v="10"/>
    <n v="2"/>
    <n v="8"/>
    <n v="131"/>
    <s v="1116L-008-131"/>
    <s v="1116UA11043"/>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31"/>
    <s v="1116L-008-131"/>
    <s v="1116UA11043"/>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32"/>
    <s v="1116L-008-132"/>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32"/>
    <s v="1116L-008-132"/>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33"/>
    <s v="1116L-008-133"/>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33"/>
    <s v="1116L-008-133"/>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34"/>
    <s v="1116L-008-134"/>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34"/>
    <s v="1116L-008-134"/>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35"/>
    <s v="1116L-008-135"/>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35"/>
    <s v="1116L-008-135"/>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36"/>
    <s v="1116L-008-136"/>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36"/>
    <s v="1116L-008-136"/>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37"/>
    <s v="1116L-008-137"/>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37"/>
    <s v="1116L-008-137"/>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38"/>
    <s v="1116L-008-138"/>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38"/>
    <s v="1116L-008-138"/>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39"/>
    <s v="1116L-008-139"/>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39"/>
    <s v="1116L-008-139"/>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40"/>
    <s v="1116L-008-140"/>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40"/>
    <s v="1116L-008-140"/>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41"/>
    <s v="1116L-008-141"/>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1"/>
    <s v="1116L-008-141"/>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42"/>
    <s v="1116L-008-142"/>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42"/>
    <s v="1116L-008-142"/>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43"/>
    <s v="1116L-008-143"/>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3"/>
    <s v="1116L-008-143"/>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44"/>
    <s v="1116L-008-144"/>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44"/>
    <s v="1116L-008-144"/>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45"/>
    <s v="1116L-008-145"/>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45"/>
    <s v="1116L-008-145"/>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46"/>
    <s v="1116L-008-146"/>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46"/>
    <s v="1116L-008-146"/>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47"/>
    <s v="1116L-008-147"/>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7"/>
    <s v="1116L-008-147"/>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48"/>
    <s v="1116L-008-148"/>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48"/>
    <s v="1116L-008-148"/>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49"/>
    <s v="1116L-008-149"/>
    <s v="1116UA11040"/>
    <s v="WT-01.1"/>
    <s v="South"/>
    <n v="100"/>
    <n v="204"/>
    <s v="WT-01.1, REC., VISION, COPING, TYP."/>
    <s v="Rec."/>
    <s v="Vision"/>
    <s v="Infill 1"/>
    <n v="0.875"/>
    <n v="0.875"/>
    <n v="1.1875"/>
    <n v="0.9375"/>
    <n v="88"/>
    <s v="N/A"/>
    <s v="GL-01Z"/>
    <n v="10"/>
    <s v="TO-1116GLZ01-10-7869"/>
    <n v="98.25"/>
    <m/>
    <m/>
    <n v="113.875"/>
    <n v="77.695963541666671"/>
    <n v="932.3515625"/>
    <s v="RELEASED"/>
    <s v="MATCHES"/>
    <x v="68"/>
    <x v="1"/>
  </r>
  <r>
    <x v="10"/>
    <n v="2"/>
    <n v="8"/>
    <n v="149"/>
    <s v="1116L-008-149"/>
    <s v="1116UA11040"/>
    <s v="WT-01.1"/>
    <s v="South"/>
    <n v="100"/>
    <n v="204"/>
    <s v="WT-01.1, REC., VISION, COPING, TYP."/>
    <s v="Rec."/>
    <s v="Vision"/>
    <s v="Infill 2"/>
    <n v="0.875"/>
    <n v="0.875"/>
    <n v="0.9375"/>
    <n v="3.6875"/>
    <n v="116"/>
    <n v="2.1"/>
    <s v="GL-02Z"/>
    <n v="10"/>
    <s v="TO-1116GLZ02-10-5788"/>
    <n v="98.25"/>
    <m/>
    <m/>
    <n v="83.375"/>
    <n v="56.886067708333336"/>
    <n v="682.6328125"/>
    <s v="RELEASED"/>
    <s v="MATCHES"/>
    <x v="76"/>
    <x v="1"/>
  </r>
  <r>
    <x v="9"/>
    <n v="2"/>
    <n v="8"/>
    <n v="150"/>
    <s v="1116L-008-150"/>
    <s v="1116UA21111"/>
    <s v="WT-02.1"/>
    <s v="South"/>
    <n v="36"/>
    <n v="204"/>
    <s v="WT-02.1, REC., SBX-R, COPING, TYP."/>
    <s v="Rec."/>
    <s v="SBX-R"/>
    <s v="Infill 1"/>
    <n v="0.875"/>
    <n v="0.875"/>
    <n v="1.1875"/>
    <n v="0.9375"/>
    <n v="88"/>
    <s v="N/A"/>
    <s v="GL-07T"/>
    <n v="10"/>
    <s v="TO-1116GLT07-10-2708"/>
    <n v="34.25"/>
    <m/>
    <m/>
    <n v="113.875"/>
    <n v="27.084852430555557"/>
    <n v="325.01822916666669"/>
    <s v="RELEASED"/>
    <s v="MATCHES"/>
    <x v="69"/>
    <x v="0"/>
  </r>
  <r>
    <x v="9"/>
    <n v="2"/>
    <n v="8"/>
    <n v="150"/>
    <s v="1116L-008-150"/>
    <s v="1116UA21111"/>
    <s v="WT-02.1"/>
    <s v="South"/>
    <n v="36"/>
    <n v="204"/>
    <s v="WT-02.1, REC., SBX-R, COPING, TYP."/>
    <s v="Rec."/>
    <s v="SBX-R"/>
    <s v="Infill 2"/>
    <n v="0.875"/>
    <n v="0.875"/>
    <n v="0.9375"/>
    <n v="3.6875"/>
    <n v="116"/>
    <n v="2.1"/>
    <s v="GL-02Z"/>
    <n v="10"/>
    <s v="TO-1116GLZ02-10-2083"/>
    <n v="34.25"/>
    <m/>
    <m/>
    <n v="83.375"/>
    <n v="19.830512152777779"/>
    <n v="237.96614583333334"/>
    <s v="RELEASED"/>
    <s v="MATCHES"/>
    <x v="77"/>
    <x v="0"/>
  </r>
  <r>
    <x v="10"/>
    <n v="2"/>
    <n v="8"/>
    <n v="151"/>
    <s v="1116L-008-151"/>
    <s v="1116UA12035"/>
    <s v="WT-01.2"/>
    <s v="South"/>
    <n v="100"/>
    <n v="204"/>
    <s v="WT-01.2, REC., SBX, COPING, TYP."/>
    <s v="Rec."/>
    <s v="SBX"/>
    <s v="Infill 1"/>
    <n v="0.875"/>
    <n v="0.875"/>
    <n v="1.1875"/>
    <n v="0.9375"/>
    <n v="88"/>
    <s v="N/A"/>
    <s v="GL-01T"/>
    <n v="10"/>
    <s v="TO-1116GLT01-10-7869"/>
    <n v="98.25"/>
    <m/>
    <m/>
    <n v="113.875"/>
    <n v="77.695963541666671"/>
    <n v="932.3515625"/>
    <s v="RELEASED"/>
    <s v="MATCHES"/>
    <x v="70"/>
    <x v="1"/>
  </r>
  <r>
    <x v="10"/>
    <n v="2"/>
    <n v="8"/>
    <n v="151"/>
    <s v="1116L-008-151"/>
    <s v="1116UA12035"/>
    <s v="WT-01.2"/>
    <s v="South"/>
    <n v="100"/>
    <n v="204"/>
    <s v="WT-01.2, REC., SBX, COPING, TYP."/>
    <s v="Rec."/>
    <s v="SBX"/>
    <s v="Infill 2"/>
    <n v="0.875"/>
    <n v="0.875"/>
    <n v="0.9375"/>
    <n v="3.6875"/>
    <n v="116"/>
    <n v="2.1"/>
    <s v="GL-02Z"/>
    <n v="10"/>
    <s v="TO-1116GLZ02-10-5788"/>
    <n v="98.25"/>
    <m/>
    <m/>
    <n v="83.375"/>
    <n v="56.886067708333336"/>
    <n v="682.6328125"/>
    <s v="RELEASED"/>
    <s v="MATCHES"/>
    <x v="76"/>
    <x v="1"/>
  </r>
  <r>
    <x v="9"/>
    <n v="2"/>
    <n v="8"/>
    <n v="152"/>
    <s v="1116L-008-152"/>
    <s v="1116UA21110"/>
    <s v="WT-02.1"/>
    <s v="South"/>
    <n v="36"/>
    <n v="204"/>
    <s v="WT-02.1, REC., SBX-L, COPING, TYP."/>
    <s v="Rec."/>
    <s v="SBX-L"/>
    <s v="Infill 1"/>
    <n v="0.875"/>
    <n v="0.875"/>
    <n v="1.1875"/>
    <n v="0.9375"/>
    <n v="88"/>
    <s v="N/A"/>
    <s v="GL-07T"/>
    <n v="10"/>
    <s v="TO-1116GLT07-10-2708"/>
    <n v="34.25"/>
    <m/>
    <m/>
    <n v="113.875"/>
    <n v="27.084852430555557"/>
    <n v="325.01822916666669"/>
    <s v="RELEASED"/>
    <s v="MATCHES"/>
    <x v="69"/>
    <x v="0"/>
  </r>
  <r>
    <x v="9"/>
    <n v="2"/>
    <n v="8"/>
    <n v="152"/>
    <s v="1116L-008-152"/>
    <s v="1116UA21110"/>
    <s v="WT-02.1"/>
    <s v="South"/>
    <n v="36"/>
    <n v="204"/>
    <s v="WT-02.1, REC., SBX-L, COPING, TYP."/>
    <s v="Rec."/>
    <s v="SBX-L"/>
    <s v="Infill 2"/>
    <n v="0.875"/>
    <n v="0.875"/>
    <n v="0.9375"/>
    <n v="3.6875"/>
    <n v="116"/>
    <n v="2.1"/>
    <s v="GL-02Z"/>
    <n v="10"/>
    <s v="TO-1116GLZ02-10-2083"/>
    <n v="34.25"/>
    <m/>
    <m/>
    <n v="83.375"/>
    <n v="19.830512152777779"/>
    <n v="237.96614583333334"/>
    <s v="RELEASED"/>
    <s v="MATCHES"/>
    <x v="77"/>
    <x v="0"/>
  </r>
  <r>
    <x v="10"/>
    <n v="2"/>
    <n v="8"/>
    <n v="153"/>
    <s v="1116L-008-153"/>
    <s v="1116UA11044"/>
    <s v="WT-01.1"/>
    <s v="South"/>
    <n v="100"/>
    <n v="204"/>
    <s v="WT-01.1, REC., VISION, TRANSITION COPING, TYP."/>
    <s v="Rec."/>
    <s v="Vision"/>
    <s v="Infill 1"/>
    <n v="0.875"/>
    <n v="0.875"/>
    <n v="1.1875"/>
    <n v="0.9375"/>
    <n v="88"/>
    <s v="N/A"/>
    <s v="GL-01Z"/>
    <n v="10"/>
    <s v="TO-1116GLZ01-10-7869"/>
    <n v="98.25"/>
    <m/>
    <m/>
    <n v="113.875"/>
    <n v="77.695963541666671"/>
    <n v="932.3515625"/>
    <s v="RELEASED"/>
    <s v="MATCHES"/>
    <x v="68"/>
    <x v="1"/>
  </r>
  <r>
    <x v="10"/>
    <n v="2"/>
    <n v="8"/>
    <n v="153"/>
    <s v="1116L-008-153"/>
    <s v="1116UA11044"/>
    <s v="WT-01.1"/>
    <s v="South"/>
    <n v="100"/>
    <n v="204"/>
    <s v="WT-01.1, REC., VISION, TRANSITION COPING, TYP."/>
    <s v="Rec."/>
    <s v="Vision"/>
    <s v="Infill 2"/>
    <n v="0.875"/>
    <n v="0.875"/>
    <n v="0.9375"/>
    <n v="3.6875"/>
    <n v="116"/>
    <n v="2.1"/>
    <s v="GL-02Z"/>
    <n v="10"/>
    <s v="TO-1116GLZ02-10-5788"/>
    <n v="98.25"/>
    <m/>
    <m/>
    <n v="83.375"/>
    <n v="56.886067708333336"/>
    <n v="682.6328125"/>
    <s v="RELEASED"/>
    <s v="MATCHES"/>
    <x v="76"/>
    <x v="1"/>
  </r>
  <r>
    <x v="9"/>
    <n v="2"/>
    <n v="8"/>
    <n v="154"/>
    <s v="1116L-008-154"/>
    <s v="1116UA51007"/>
    <s v="WT-05.1"/>
    <s v="South"/>
    <n v="36"/>
    <n v="204"/>
    <s v="WT-05.1, REC., SBX-R, TRANSITION COPING, TYP."/>
    <s v="Rec."/>
    <s v="SBX-R"/>
    <s v="Infill 1"/>
    <n v="0.875"/>
    <n v="0.875"/>
    <n v="1.1875"/>
    <n v="0.9375"/>
    <n v="88"/>
    <s v="N/A"/>
    <s v="GL-07T"/>
    <n v="10"/>
    <s v="TO-1116GLT07-10-2708"/>
    <n v="34.25"/>
    <m/>
    <m/>
    <n v="113.875"/>
    <n v="27.084852430555557"/>
    <n v="325.01822916666669"/>
    <s v="RELEASED"/>
    <s v="MATCHES"/>
    <x v="69"/>
    <x v="0"/>
  </r>
  <r>
    <x v="9"/>
    <n v="2"/>
    <n v="8"/>
    <n v="154"/>
    <s v="1116L-008-154"/>
    <s v="1116UA51007"/>
    <s v="WT-05.1"/>
    <s v="South"/>
    <n v="36"/>
    <n v="204"/>
    <s v="WT-05.1, REC., SBX-R, TRANSITION COPING, TYP."/>
    <s v="Rec."/>
    <s v="SBX-R"/>
    <s v="Infill 2"/>
    <n v="0.875"/>
    <n v="0.875"/>
    <n v="0.9375"/>
    <n v="3.6875"/>
    <n v="116"/>
    <n v="2.1"/>
    <s v="GL-02Z"/>
    <n v="10"/>
    <s v="TO-1116GLZ02-10-2083"/>
    <n v="34.25"/>
    <m/>
    <m/>
    <n v="83.375"/>
    <n v="19.830512152777779"/>
    <n v="237.96614583333334"/>
    <s v="RELEASED"/>
    <s v="MATCHES"/>
    <x v="77"/>
    <x v="0"/>
  </r>
  <r>
    <x v="10"/>
    <n v="2"/>
    <n v="8"/>
    <n v="155"/>
    <s v="1116L-008-155"/>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55"/>
    <s v="1116L-008-155"/>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56"/>
    <s v="1116L-008-156"/>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56"/>
    <s v="1116L-008-156"/>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57"/>
    <s v="1116L-008-157"/>
    <s v="1116UA12001"/>
    <s v="WT-01.2"/>
    <s v="South"/>
    <n v="100"/>
    <n v="204"/>
    <s v="WT-01.2, REC., SBX, TYP."/>
    <s v="Rec."/>
    <s v="SBX"/>
    <s v="Infill 1"/>
    <n v="0.875"/>
    <n v="0.875"/>
    <n v="1.1875"/>
    <n v="0.9375"/>
    <n v="88"/>
    <s v="N/A"/>
    <s v="GL-01T"/>
    <n v="10"/>
    <s v="TO-1116GLT01-10-7869"/>
    <n v="98.25"/>
    <m/>
    <m/>
    <n v="113.875"/>
    <n v="77.695963541666671"/>
    <n v="932.3515625"/>
    <s v="RELEASED"/>
    <s v="MATCHES"/>
    <x v="70"/>
    <x v="1"/>
  </r>
  <r>
    <x v="10"/>
    <n v="2"/>
    <n v="8"/>
    <n v="157"/>
    <s v="1116L-008-157"/>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9"/>
    <n v="2"/>
    <n v="8"/>
    <n v="158"/>
    <s v="1116L-008-158"/>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58"/>
    <s v="1116L-008-158"/>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59"/>
    <s v="1116L-008-159"/>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59"/>
    <s v="1116L-008-159"/>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0"/>
    <s v="1116L-008-160"/>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60"/>
    <s v="1116L-008-160"/>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61"/>
    <s v="1116L-008-161"/>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61"/>
    <s v="1116L-008-161"/>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2"/>
    <s v="1116L-008-162"/>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62"/>
    <s v="1116L-008-162"/>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63"/>
    <s v="1116L-008-163"/>
    <s v="1116UA12001"/>
    <s v="WT-01.2"/>
    <s v="South"/>
    <n v="100"/>
    <n v="204"/>
    <s v="WT-01.2, REC., SBX, TYP."/>
    <s v="Rec."/>
    <s v="SBX"/>
    <s v="Infill 1"/>
    <n v="0.875"/>
    <n v="0.875"/>
    <n v="1.1875"/>
    <n v="0.9375"/>
    <n v="88"/>
    <s v="N/A"/>
    <s v="GL-01T"/>
    <n v="10"/>
    <s v="TO-1116GLT01-10-7869"/>
    <n v="98.25"/>
    <m/>
    <m/>
    <n v="113.875"/>
    <n v="77.695963541666671"/>
    <n v="932.3515625"/>
    <s v="RELEASED"/>
    <s v="MATCHES"/>
    <x v="70"/>
    <x v="1"/>
  </r>
  <r>
    <x v="10"/>
    <n v="2"/>
    <n v="8"/>
    <n v="163"/>
    <s v="1116L-008-163"/>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9"/>
    <n v="2"/>
    <n v="8"/>
    <n v="164"/>
    <s v="1116L-008-164"/>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64"/>
    <s v="1116L-008-164"/>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65"/>
    <s v="1116L-008-165"/>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65"/>
    <s v="1116L-008-165"/>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6"/>
    <s v="1116L-008-166"/>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66"/>
    <s v="1116L-008-166"/>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67"/>
    <s v="1116L-008-167"/>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67"/>
    <s v="1116L-008-167"/>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68"/>
    <s v="1116L-008-168"/>
    <s v="1116UA21003"/>
    <s v="WT-02.1"/>
    <s v="South"/>
    <n v="36"/>
    <n v="204"/>
    <s v="WT-02.1, REC., SBX-L, TYP."/>
    <s v="Rec."/>
    <s v="SBX-L"/>
    <s v="Infill 1"/>
    <n v="0.875"/>
    <n v="0.875"/>
    <n v="1.1875"/>
    <n v="0.9375"/>
    <n v="88"/>
    <s v="N/A"/>
    <s v="GL-07T"/>
    <n v="10"/>
    <s v="TO-1116GLT07-10-2708"/>
    <n v="34.25"/>
    <m/>
    <m/>
    <n v="113.875"/>
    <n v="27.084852430555557"/>
    <n v="325.01822916666669"/>
    <s v="RELEASED"/>
    <s v="MATCHES"/>
    <x v="69"/>
    <x v="0"/>
  </r>
  <r>
    <x v="9"/>
    <n v="2"/>
    <n v="8"/>
    <n v="168"/>
    <s v="1116L-008-168"/>
    <s v="1116UA21003"/>
    <s v="WT-02.1"/>
    <s v="South"/>
    <n v="36"/>
    <n v="204"/>
    <s v="WT-02.1, REC., SBX-L, TYP."/>
    <s v="Rec."/>
    <s v="SBX-L"/>
    <s v="Infill 2"/>
    <n v="0.875"/>
    <n v="0.875"/>
    <n v="0.9375"/>
    <n v="1.1875"/>
    <n v="116"/>
    <n v="2.2000000000000002"/>
    <s v="GL-02Z"/>
    <n v="10"/>
    <s v="TO-1116GLZ02-10-2042"/>
    <n v="34.25"/>
    <m/>
    <m/>
    <n v="85.875"/>
    <n v="20.425130208333332"/>
    <n v="245.1015625"/>
    <s v="RELEASED"/>
    <s v="MATCHES"/>
    <x v="57"/>
    <x v="1"/>
  </r>
  <r>
    <x v="10"/>
    <n v="2"/>
    <n v="8"/>
    <n v="169"/>
    <s v="1116L-008-169"/>
    <s v="1116UA12001"/>
    <s v="WT-01.2"/>
    <s v="South"/>
    <n v="100"/>
    <n v="204"/>
    <s v="WT-01.2, REC., SBX, TYP."/>
    <s v="Rec."/>
    <s v="SBX"/>
    <s v="Infill 1"/>
    <n v="0.875"/>
    <n v="0.875"/>
    <n v="1.1875"/>
    <n v="0.9375"/>
    <n v="88"/>
    <s v="N/A"/>
    <s v="GL-01T"/>
    <n v="10"/>
    <s v="TO-1116GLT01-10-7869"/>
    <n v="98.25"/>
    <m/>
    <m/>
    <n v="113.875"/>
    <n v="77.695963541666671"/>
    <n v="932.3515625"/>
    <s v="RELEASED"/>
    <s v="MATCHES"/>
    <x v="70"/>
    <x v="1"/>
  </r>
  <r>
    <x v="10"/>
    <n v="2"/>
    <n v="8"/>
    <n v="169"/>
    <s v="1116L-008-169"/>
    <s v="1116UA12001"/>
    <s v="WT-01.2"/>
    <s v="South"/>
    <n v="100"/>
    <n v="204"/>
    <s v="WT-01.2, REC., SBX, TYP."/>
    <s v="Rec."/>
    <s v="SBX"/>
    <s v="Infill 2"/>
    <n v="0.875"/>
    <n v="0.875"/>
    <n v="0.9375"/>
    <n v="1.1875"/>
    <n v="116"/>
    <n v="2.2000000000000002"/>
    <s v="GL-02Z"/>
    <n v="10"/>
    <s v="TO-1116GLZ02-10-5959"/>
    <n v="98.25"/>
    <m/>
    <m/>
    <n v="85.875"/>
    <n v="58.591796875"/>
    <n v="703.1015625"/>
    <s v="RELEASED"/>
    <s v="MATCHES"/>
    <x v="59"/>
    <x v="1"/>
  </r>
  <r>
    <x v="9"/>
    <n v="2"/>
    <n v="8"/>
    <n v="170"/>
    <s v="1116L-008-170"/>
    <s v="1116UA21016"/>
    <s v="WT-02.1"/>
    <s v="South"/>
    <n v="36"/>
    <n v="204"/>
    <s v="WT-02.1, REC., SBX-R, TYP."/>
    <s v="Rec."/>
    <s v="SBX-R"/>
    <s v="Infill 1"/>
    <n v="0.875"/>
    <n v="0.875"/>
    <n v="1.1875"/>
    <n v="0.9375"/>
    <n v="88"/>
    <s v="N/A"/>
    <s v="GL-07T"/>
    <n v="10"/>
    <s v="TO-1116GLT07-10-2708"/>
    <n v="34.25"/>
    <m/>
    <m/>
    <n v="113.875"/>
    <n v="27.084852430555557"/>
    <n v="325.01822916666669"/>
    <s v="RELEASED"/>
    <s v="MATCHES"/>
    <x v="69"/>
    <x v="0"/>
  </r>
  <r>
    <x v="9"/>
    <n v="2"/>
    <n v="8"/>
    <n v="170"/>
    <s v="1116L-008-170"/>
    <s v="1116UA21016"/>
    <s v="WT-02.1"/>
    <s v="South"/>
    <n v="36"/>
    <n v="204"/>
    <s v="WT-02.1, REC., SBX-R, TYP."/>
    <s v="Rec."/>
    <s v="SBX-R"/>
    <s v="Infill 2"/>
    <n v="0.875"/>
    <n v="0.875"/>
    <n v="0.9375"/>
    <n v="1.1875"/>
    <n v="116"/>
    <n v="2.2000000000000002"/>
    <s v="GL-02Z"/>
    <n v="10"/>
    <s v="TO-1116GLZ02-10-2042"/>
    <n v="34.25"/>
    <m/>
    <m/>
    <n v="85.875"/>
    <n v="20.425130208333332"/>
    <n v="245.1015625"/>
    <s v="RELEASED"/>
    <s v="MATCHES"/>
    <x v="57"/>
    <x v="1"/>
  </r>
  <r>
    <x v="10"/>
    <n v="2"/>
    <n v="8"/>
    <n v="171"/>
    <s v="1116L-008-171"/>
    <s v="1116UA11001"/>
    <s v="WT-01.1"/>
    <s v="South"/>
    <n v="100"/>
    <n v="204"/>
    <s v="WT-01.1, REC., VISION, TYP."/>
    <s v="Rec."/>
    <s v="Vision"/>
    <s v="Infill 1"/>
    <n v="0.875"/>
    <n v="0.875"/>
    <n v="1.1875"/>
    <n v="0.9375"/>
    <n v="88"/>
    <s v="N/A"/>
    <s v="GL-01Z"/>
    <n v="10"/>
    <s v="TO-1116GLZ01-10-7869"/>
    <n v="98.25"/>
    <m/>
    <m/>
    <n v="113.875"/>
    <n v="77.695963541666671"/>
    <n v="932.3515625"/>
    <s v="RELEASED"/>
    <s v="MATCHES"/>
    <x v="68"/>
    <x v="1"/>
  </r>
  <r>
    <x v="10"/>
    <n v="2"/>
    <n v="8"/>
    <n v="171"/>
    <s v="1116L-008-171"/>
    <s v="1116UA11001"/>
    <s v="WT-01.1"/>
    <s v="South"/>
    <n v="100"/>
    <n v="204"/>
    <s v="WT-01.1, REC., VISION, TYP."/>
    <s v="Rec."/>
    <s v="Vision"/>
    <s v="Infill 2"/>
    <n v="0.875"/>
    <n v="0.875"/>
    <n v="0.9375"/>
    <n v="1.1875"/>
    <n v="116"/>
    <n v="2.2000000000000002"/>
    <s v="GL-02Z"/>
    <n v="10"/>
    <s v="TO-1116GLZ02-10-5959"/>
    <n v="98.25"/>
    <m/>
    <m/>
    <n v="85.875"/>
    <n v="58.591796875"/>
    <n v="703.1015625"/>
    <s v="RELEASED"/>
    <s v="MATCHES"/>
    <x v="59"/>
    <x v="1"/>
  </r>
  <r>
    <x v="9"/>
    <n v="2"/>
    <n v="8"/>
    <n v="172"/>
    <s v="1116L-008-172"/>
    <s v="1116UA21098"/>
    <s v="WT-02.1"/>
    <s v="South"/>
    <n v="36.125"/>
    <n v="204"/>
    <s v="WT-02.1, REC., SBX-L, HEAVY, TYP."/>
    <s v="Rec."/>
    <s v="SBX-L"/>
    <s v="Infill 1"/>
    <n v="1"/>
    <n v="0.875"/>
    <n v="1.1875"/>
    <n v="0.9375"/>
    <n v="88"/>
    <s v="N/A"/>
    <s v="GL-07T"/>
    <n v="10"/>
    <s v="TO-1116GLT07-10-2708"/>
    <n v="34.25"/>
    <m/>
    <m/>
    <n v="113.875"/>
    <n v="27.084852430555557"/>
    <n v="325.01822916666669"/>
    <s v="RELEASED"/>
    <s v="MATCHES"/>
    <x v="69"/>
    <x v="0"/>
  </r>
  <r>
    <x v="9"/>
    <n v="2"/>
    <n v="8"/>
    <n v="172"/>
    <s v="1116L-008-172"/>
    <s v="1116UA21098"/>
    <s v="WT-02.1"/>
    <s v="South"/>
    <n v="36.125"/>
    <n v="204"/>
    <s v="WT-02.1, REC., SBX-L, HEAVY, TYP."/>
    <s v="Rec."/>
    <s v="SBX-L"/>
    <s v="Infill 2"/>
    <n v="1"/>
    <n v="0.875"/>
    <n v="0.9375"/>
    <n v="1.1875"/>
    <n v="116"/>
    <n v="2.2000000000000002"/>
    <s v="GL-02Z"/>
    <n v="10"/>
    <s v="TO-1116GLZ02-10-2042"/>
    <n v="34.25"/>
    <m/>
    <m/>
    <n v="85.875"/>
    <n v="20.425130208333332"/>
    <n v="245.1015625"/>
    <s v="RELEASED"/>
    <s v="MATCHES"/>
    <x v="57"/>
    <x v="1"/>
  </r>
  <r>
    <x v="11"/>
    <n v="1"/>
    <n v="9"/>
    <n v="1"/>
    <s v="1116L-009-001"/>
    <s v="1116UA33001"/>
    <s v="WT-03.3"/>
    <s v="Southwest"/>
    <n v="90.544600000000003"/>
    <n v="204"/>
    <s v="WT-03.3, CURVED, VISION, HEAVY, HEAVY, TOP LIGHTING"/>
    <s v="Curved"/>
    <s v="Vision"/>
    <s v="UCS GL1"/>
    <n v="0.92379999999999995"/>
    <n v="0.92379999999999995"/>
    <n v="1.1875"/>
    <n v="0.9375"/>
    <n v="88"/>
    <s v="N/A"/>
    <s v="GL-04Z"/>
    <n v="30"/>
    <s v="TO-1116GLZ04-30-7014"/>
    <m/>
    <n v="88.697000000000003"/>
    <n v="192.5"/>
    <n v="113.875"/>
    <n v="70.141464409722232"/>
    <n v="841.691961599514"/>
    <s v="RELEASED"/>
    <s v="MATCHES"/>
    <x v="71"/>
    <x v="0"/>
  </r>
  <r>
    <x v="11"/>
    <n v="1"/>
    <n v="9"/>
    <n v="1"/>
    <s v="1116L-009-001"/>
    <s v="1116UA33001"/>
    <s v="WT-03.3"/>
    <s v="Southwest"/>
    <n v="90.544600000000003"/>
    <n v="204"/>
    <s v="WT-03.3, CURVED, VISION, HEAVY, HEAVY, TOP LIGHTING"/>
    <s v="Curved"/>
    <s v="Vision"/>
    <s v="UCS GL2"/>
    <n v="0.92379999999999995"/>
    <n v="0.92379999999999995"/>
    <n v="0.9375"/>
    <n v="1.1875"/>
    <n v="116"/>
    <n v="2.2000000000000002"/>
    <s v="GL-05B"/>
    <n v="30"/>
    <s v="TO-1116GLB05-30-5389"/>
    <m/>
    <n v="88.697000000000003"/>
    <n v="192.5"/>
    <n v="85.875"/>
    <n v="52.894825520833336"/>
    <n v="634.73790625000004"/>
    <s v="RELEASED"/>
    <s v="MATCHES"/>
    <x v="55"/>
    <x v="0"/>
  </r>
  <r>
    <x v="11"/>
    <n v="1"/>
    <n v="9"/>
    <n v="2"/>
    <s v="1116L-009-002"/>
    <s v="1116UA33002"/>
    <s v="WT-03.3"/>
    <s v="Southwest"/>
    <n v="90.508499999999998"/>
    <n v="204"/>
    <s v="WT-03.3, CURVED, VISION, HEAVY, HEAVY, ISA-R, TOP LIGHTING"/>
    <s v="Curved"/>
    <s v="Vision"/>
    <s v="UCS GL1"/>
    <n v="0.90575000000000006"/>
    <n v="0.90575000000000006"/>
    <n v="1.1875"/>
    <n v="0.9375"/>
    <n v="88"/>
    <s v="N/A"/>
    <s v="GL-04Z"/>
    <n v="30"/>
    <s v="TO-1116GLZ04-30-7014"/>
    <m/>
    <n v="88.697000000000003"/>
    <n v="192.5"/>
    <n v="113.875"/>
    <n v="70.141464409722232"/>
    <n v="841.691961599514"/>
    <s v="RELEASED"/>
    <s v="MATCHES"/>
    <x v="71"/>
    <x v="0"/>
  </r>
  <r>
    <x v="11"/>
    <n v="1"/>
    <n v="9"/>
    <n v="2"/>
    <s v="1116L-009-002"/>
    <s v="1116UA33002"/>
    <s v="WT-03.3"/>
    <s v="Southwest"/>
    <n v="90.508499999999998"/>
    <n v="204"/>
    <s v="WT-03.3, CURVED, VISION, HEAVY, HEAVY, ISA-R, TOP LIGHTING"/>
    <s v="Curved"/>
    <s v="Vision"/>
    <s v="UCS GL2"/>
    <n v="0.90575000000000006"/>
    <n v="0.90575000000000006"/>
    <n v="0.9375"/>
    <n v="1.1875"/>
    <n v="116"/>
    <n v="2.2000000000000002"/>
    <s v="GL-05B"/>
    <n v="30"/>
    <s v="TO-1116GLB05-30-5389"/>
    <m/>
    <n v="88.697000000000003"/>
    <n v="192.5"/>
    <n v="85.875"/>
    <n v="52.894825520833336"/>
    <n v="634.73790625000004"/>
    <s v="RELEASED"/>
    <s v="MATCHES"/>
    <x v="55"/>
    <x v="0"/>
  </r>
  <r>
    <x v="11"/>
    <n v="1"/>
    <n v="9"/>
    <n v="3"/>
    <s v="1116L-009-003"/>
    <s v="1116UA33003"/>
    <s v="WT-03.3"/>
    <s v="Southwest"/>
    <n v="90.522000000000006"/>
    <n v="204"/>
    <s v="WT-03.3, CURVED, VISION, HEAVY, ISA-R, TOP LIGHTING"/>
    <s v="Curved"/>
    <s v="Vision"/>
    <s v="UCS GL1"/>
    <n v="0.91249999999999998"/>
    <n v="0.91249999999999998"/>
    <n v="1.1875"/>
    <n v="0.9375"/>
    <n v="88"/>
    <s v="N/A"/>
    <s v="GL-04Z"/>
    <n v="30"/>
    <s v="TO-1116GLZ04-30-7014"/>
    <m/>
    <n v="88.697000000000003"/>
    <n v="192.5"/>
    <n v="113.875"/>
    <n v="70.141464409722232"/>
    <n v="841.691961599514"/>
    <s v="RELEASED"/>
    <s v="MATCHES"/>
    <x v="71"/>
    <x v="0"/>
  </r>
  <r>
    <x v="11"/>
    <n v="1"/>
    <n v="9"/>
    <n v="3"/>
    <s v="1116L-009-003"/>
    <s v="1116UA33003"/>
    <s v="WT-03.3"/>
    <s v="Southwest"/>
    <n v="90.522000000000006"/>
    <n v="204"/>
    <s v="WT-03.3, CURVED, VISION, HEAVY, ISA-R, TOP LIGHTING"/>
    <s v="Curved"/>
    <s v="Vision"/>
    <s v="UCS GL2"/>
    <n v="0.91249999999999998"/>
    <n v="0.91249999999999998"/>
    <n v="0.9375"/>
    <n v="1.1875"/>
    <n v="116"/>
    <n v="2.2000000000000002"/>
    <s v="GL-05B"/>
    <n v="30"/>
    <s v="TO-1116GLB05-30-5389"/>
    <m/>
    <n v="88.697000000000003"/>
    <n v="192.5"/>
    <n v="85.875"/>
    <n v="52.894825520833336"/>
    <n v="634.73790625000004"/>
    <s v="RELEASED"/>
    <s v="MATCHES"/>
    <x v="55"/>
    <x v="0"/>
  </r>
  <r>
    <x v="12"/>
    <n v="1"/>
    <n v="9"/>
    <n v="4"/>
    <s v="1116L-009-004"/>
    <s v="1116UA21001"/>
    <s v="WT-02.1"/>
    <s v="West"/>
    <n v="36"/>
    <n v="204"/>
    <s v="WT-02.1, REC., SBX-L, ISA-L"/>
    <s v="Rec."/>
    <s v="SBX-L"/>
    <s v="UCS GL1"/>
    <n v="0.875"/>
    <n v="0.875"/>
    <n v="1.1875"/>
    <n v="0.9375"/>
    <n v="88"/>
    <s v="N/A"/>
    <s v="GL-07T"/>
    <n v="10"/>
    <s v="TO-1116GLT07-10-2708"/>
    <n v="34.25"/>
    <m/>
    <m/>
    <n v="113.875"/>
    <n v="27.084852430555557"/>
    <n v="325.01822916666669"/>
    <s v="RELEASED"/>
    <s v="MATCHES"/>
    <x v="69"/>
    <x v="0"/>
  </r>
  <r>
    <x v="12"/>
    <n v="1"/>
    <n v="9"/>
    <n v="4"/>
    <s v="1116L-009-004"/>
    <s v="1116UA21001"/>
    <s v="WT-02.1"/>
    <s v="West"/>
    <n v="36"/>
    <n v="204"/>
    <s v="WT-02.1, REC., SBX-L, ISA-L"/>
    <s v="Rec."/>
    <s v="SBX-L"/>
    <s v="UCS GL2"/>
    <n v="0.875"/>
    <n v="0.875"/>
    <n v="0.9375"/>
    <n v="1.1875"/>
    <n v="116"/>
    <n v="2.2000000000000002"/>
    <s v="GL-02Z"/>
    <n v="10"/>
    <s v="TO-1116GLZ02-10-2042"/>
    <n v="34.25"/>
    <m/>
    <m/>
    <n v="85.875"/>
    <n v="20.425130208333332"/>
    <n v="245.1015625"/>
    <s v="RELEASED"/>
    <s v="MATCHES"/>
    <x v="57"/>
    <x v="1"/>
  </r>
  <r>
    <x v="13"/>
    <n v="1"/>
    <n v="9"/>
    <n v="5"/>
    <s v="1116L-009-005"/>
    <s v="1116UA11001"/>
    <s v="WT-01.1"/>
    <s v="West"/>
    <n v="100"/>
    <n v="204"/>
    <s v="WT-01.1, REC., VISION, TYP."/>
    <s v="Rec."/>
    <s v="Vision"/>
    <s v="UCS GL1"/>
    <n v="0.875"/>
    <n v="0.875"/>
    <n v="1.1875"/>
    <n v="0.9375"/>
    <n v="88"/>
    <s v="N/A"/>
    <s v="GL-01Z"/>
    <n v="10"/>
    <s v="TO-1116GLZ01-10-7869"/>
    <n v="98.25"/>
    <m/>
    <m/>
    <n v="113.875"/>
    <n v="77.695963541666671"/>
    <n v="932.3515625"/>
    <s v="RELEASED"/>
    <s v="MATCHES"/>
    <x v="68"/>
    <x v="1"/>
  </r>
  <r>
    <x v="13"/>
    <n v="1"/>
    <n v="9"/>
    <n v="5"/>
    <s v="1116L-009-005"/>
    <s v="1116UA11001"/>
    <s v="WT-01.1"/>
    <s v="West"/>
    <n v="100"/>
    <n v="204"/>
    <s v="WT-01.1, REC., VISION, TYP."/>
    <s v="Rec."/>
    <s v="Vision"/>
    <s v="UCS GL2"/>
    <n v="0.875"/>
    <n v="0.875"/>
    <n v="0.9375"/>
    <n v="1.1875"/>
    <n v="116"/>
    <n v="2.2000000000000002"/>
    <s v="GL-02Z"/>
    <n v="10"/>
    <s v="TO-1116GLZ02-10-5959"/>
    <n v="98.25"/>
    <m/>
    <m/>
    <n v="85.875"/>
    <n v="58.591796875"/>
    <n v="703.1015625"/>
    <s v="RELEASED"/>
    <s v="MATCHES"/>
    <x v="59"/>
    <x v="1"/>
  </r>
  <r>
    <x v="12"/>
    <n v="1"/>
    <n v="9"/>
    <n v="6"/>
    <s v="1116L-009-006"/>
    <s v="1116UA21002"/>
    <s v="WT-02.1"/>
    <s v="West"/>
    <n v="36"/>
    <n v="204"/>
    <s v="WT-02.1, REC., SBX-R, ISA-2X"/>
    <s v="Rec."/>
    <s v="SBX-R"/>
    <s v="UCS GL1"/>
    <n v="0.875"/>
    <n v="0.875"/>
    <n v="1.1875"/>
    <n v="0.9375"/>
    <n v="88"/>
    <s v="N/A"/>
    <s v="GL-07T"/>
    <n v="10"/>
    <s v="TO-1116GLT07-10-2708"/>
    <n v="34.25"/>
    <m/>
    <m/>
    <n v="113.875"/>
    <n v="27.084852430555557"/>
    <n v="325.01822916666669"/>
    <s v="RELEASED"/>
    <s v="MATCHES"/>
    <x v="69"/>
    <x v="0"/>
  </r>
  <r>
    <x v="12"/>
    <n v="1"/>
    <n v="9"/>
    <n v="6"/>
    <s v="1116L-009-006"/>
    <s v="1116UA21002"/>
    <s v="WT-02.1"/>
    <s v="West"/>
    <n v="36"/>
    <n v="204"/>
    <s v="WT-02.1, REC., SBX-R, ISA-2X"/>
    <s v="Rec."/>
    <s v="SBX-R"/>
    <s v="UCS GL2"/>
    <n v="0.875"/>
    <n v="0.875"/>
    <n v="0.9375"/>
    <n v="1.1875"/>
    <n v="116"/>
    <n v="2.2000000000000002"/>
    <s v="GL-02Z"/>
    <n v="10"/>
    <s v="TO-1116GLZ02-10-2042"/>
    <n v="34.25"/>
    <m/>
    <m/>
    <n v="85.875"/>
    <n v="20.425130208333332"/>
    <n v="245.1015625"/>
    <s v="RELEASED"/>
    <s v="MATCHES"/>
    <x v="57"/>
    <x v="1"/>
  </r>
  <r>
    <x v="13"/>
    <n v="1"/>
    <n v="9"/>
    <n v="7"/>
    <s v="1116L-009-007"/>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7"/>
    <s v="1116L-009-007"/>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8"/>
    <s v="1116L-009-008"/>
    <s v="1116UA21003"/>
    <s v="WT-02.1"/>
    <s v="West"/>
    <n v="36"/>
    <n v="204"/>
    <s v="WT-02.1, REC., SBX-L, TYP."/>
    <s v="Rec."/>
    <s v="SBX-L"/>
    <s v="UCS GL1"/>
    <n v="0.875"/>
    <n v="0.875"/>
    <n v="1.1875"/>
    <n v="0.9375"/>
    <n v="88"/>
    <s v="N/A"/>
    <s v="GL-07T"/>
    <n v="10"/>
    <s v="TO-1116GLT07-10-2708"/>
    <n v="34.25"/>
    <m/>
    <m/>
    <n v="113.875"/>
    <n v="27.084852430555557"/>
    <n v="325.01822916666669"/>
    <s v="RELEASED"/>
    <s v="MATCHES"/>
    <x v="69"/>
    <x v="0"/>
  </r>
  <r>
    <x v="12"/>
    <n v="1"/>
    <n v="9"/>
    <n v="8"/>
    <s v="1116L-009-008"/>
    <s v="1116UA21003"/>
    <s v="WT-02.1"/>
    <s v="West"/>
    <n v="36"/>
    <n v="204"/>
    <s v="WT-02.1, REC., SBX-L, TYP."/>
    <s v="Rec."/>
    <s v="SBX-L"/>
    <s v="UCS GL2"/>
    <n v="0.875"/>
    <n v="0.875"/>
    <n v="0.9375"/>
    <n v="1.1875"/>
    <n v="116"/>
    <n v="2.2000000000000002"/>
    <s v="GL-02Z"/>
    <n v="10"/>
    <s v="TO-1116GLZ02-10-2042"/>
    <n v="34.25"/>
    <m/>
    <m/>
    <n v="85.875"/>
    <n v="20.425130208333332"/>
    <n v="245.1015625"/>
    <s v="RELEASED"/>
    <s v="MATCHES"/>
    <x v="57"/>
    <x v="1"/>
  </r>
  <r>
    <x v="13"/>
    <n v="1"/>
    <n v="9"/>
    <n v="9"/>
    <s v="1116L-009-009"/>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9"/>
    <s v="1116L-009-009"/>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10"/>
    <s v="1116L-009-010"/>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10"/>
    <s v="1116L-009-010"/>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11"/>
    <s v="1116L-009-011"/>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11"/>
    <s v="1116L-009-011"/>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2"/>
    <s v="1116L-009-012"/>
    <s v="1116UA21005"/>
    <s v="WT-02.1"/>
    <s v="West"/>
    <n v="36"/>
    <n v="204"/>
    <s v="WT-02.1, REC., SBX-L, ISA-R"/>
    <s v="Rec."/>
    <s v="SBX-L"/>
    <s v="UCS GL1"/>
    <n v="0.875"/>
    <n v="0.875"/>
    <n v="1.1875"/>
    <n v="0.9375"/>
    <n v="88"/>
    <s v="N/A"/>
    <s v="GL-07T"/>
    <n v="10"/>
    <s v="TO-1116GLT07-10-2708"/>
    <n v="34.25"/>
    <m/>
    <m/>
    <n v="113.875"/>
    <n v="27.084852430555557"/>
    <n v="325.01822916666669"/>
    <s v="RELEASED"/>
    <s v="MATCHES"/>
    <x v="69"/>
    <x v="0"/>
  </r>
  <r>
    <x v="12"/>
    <n v="1"/>
    <n v="9"/>
    <n v="12"/>
    <s v="1116L-009-012"/>
    <s v="1116UA21005"/>
    <s v="WT-02.1"/>
    <s v="West"/>
    <n v="36"/>
    <n v="204"/>
    <s v="WT-02.1, REC., SBX-L, ISA-R"/>
    <s v="Rec."/>
    <s v="SBX-L"/>
    <s v="UCS GL2"/>
    <n v="0.875"/>
    <n v="0.875"/>
    <n v="0.9375"/>
    <n v="1.1875"/>
    <n v="116"/>
    <n v="2.2000000000000002"/>
    <s v="GL-02Z"/>
    <n v="10"/>
    <s v="TO-1116GLZ02-10-2042"/>
    <n v="34.25"/>
    <m/>
    <m/>
    <n v="85.875"/>
    <n v="20.425130208333332"/>
    <n v="245.1015625"/>
    <s v="RELEASED"/>
    <s v="MATCHES"/>
    <x v="57"/>
    <x v="1"/>
  </r>
  <r>
    <x v="13"/>
    <n v="1"/>
    <n v="9"/>
    <n v="13"/>
    <s v="1116L-009-013"/>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13"/>
    <s v="1116L-009-013"/>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14"/>
    <s v="1116L-009-014"/>
    <s v="1116UA21006"/>
    <s v="WT-02.1"/>
    <s v="West"/>
    <n v="36"/>
    <n v="204"/>
    <s v="WT-02.1, REC., SBX-R, ISA-L"/>
    <s v="Rec."/>
    <s v="SBX-R"/>
    <s v="UCS GL1"/>
    <n v="0.875"/>
    <n v="0.875"/>
    <n v="1.1875"/>
    <n v="0.9375"/>
    <n v="88"/>
    <s v="N/A"/>
    <s v="GL-07T"/>
    <n v="10"/>
    <s v="TO-1116GLT07-10-2708"/>
    <n v="34.25"/>
    <m/>
    <m/>
    <n v="113.875"/>
    <n v="27.084852430555557"/>
    <n v="325.01822916666669"/>
    <s v="RELEASED"/>
    <s v="MATCHES"/>
    <x v="69"/>
    <x v="0"/>
  </r>
  <r>
    <x v="12"/>
    <n v="1"/>
    <n v="9"/>
    <n v="14"/>
    <s v="1116L-009-014"/>
    <s v="1116UA21006"/>
    <s v="WT-02.1"/>
    <s v="West"/>
    <n v="36"/>
    <n v="204"/>
    <s v="WT-02.1, REC., SBX-R, ISA-L"/>
    <s v="Rec."/>
    <s v="SBX-R"/>
    <s v="UCS GL2"/>
    <n v="0.875"/>
    <n v="0.875"/>
    <n v="0.9375"/>
    <n v="1.1875"/>
    <n v="116"/>
    <n v="2.2000000000000002"/>
    <s v="GL-02Z"/>
    <n v="10"/>
    <s v="TO-1116GLZ02-10-2042"/>
    <n v="34.25"/>
    <m/>
    <m/>
    <n v="85.875"/>
    <n v="20.425130208333332"/>
    <n v="245.1015625"/>
    <s v="RELEASED"/>
    <s v="MATCHES"/>
    <x v="57"/>
    <x v="1"/>
  </r>
  <r>
    <x v="13"/>
    <n v="1"/>
    <n v="9"/>
    <n v="15"/>
    <s v="1116L-009-015"/>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15"/>
    <s v="1116L-009-015"/>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6"/>
    <s v="1116L-009-016"/>
    <s v="1116UA21003"/>
    <s v="WT-02.1"/>
    <s v="West"/>
    <n v="36"/>
    <n v="204"/>
    <s v="WT-02.1, REC., SBX-L, TYP."/>
    <s v="Rec."/>
    <s v="SBX-L"/>
    <s v="UCS GL1"/>
    <n v="0.875"/>
    <n v="0.875"/>
    <n v="1.1875"/>
    <n v="0.9375"/>
    <n v="88"/>
    <s v="N/A"/>
    <s v="GL-07T"/>
    <n v="10"/>
    <s v="TO-1116GLT07-10-2708"/>
    <n v="34.25"/>
    <m/>
    <m/>
    <n v="113.875"/>
    <n v="27.084852430555557"/>
    <n v="325.01822916666669"/>
    <s v="RELEASED"/>
    <s v="MATCHES"/>
    <x v="69"/>
    <x v="0"/>
  </r>
  <r>
    <x v="12"/>
    <n v="1"/>
    <n v="9"/>
    <n v="16"/>
    <s v="1116L-009-016"/>
    <s v="1116UA21003"/>
    <s v="WT-02.1"/>
    <s v="West"/>
    <n v="36"/>
    <n v="204"/>
    <s v="WT-02.1, REC., SBX-L, TYP."/>
    <s v="Rec."/>
    <s v="SBX-L"/>
    <s v="UCS GL2"/>
    <n v="0.875"/>
    <n v="0.875"/>
    <n v="0.9375"/>
    <n v="1.1875"/>
    <n v="116"/>
    <n v="2.2000000000000002"/>
    <s v="GL-02Z"/>
    <n v="10"/>
    <s v="TO-1116GLZ02-10-2042"/>
    <n v="34.25"/>
    <m/>
    <m/>
    <n v="85.875"/>
    <n v="20.425130208333332"/>
    <n v="245.1015625"/>
    <s v="RELEASED"/>
    <s v="MATCHES"/>
    <x v="57"/>
    <x v="1"/>
  </r>
  <r>
    <x v="13"/>
    <n v="1"/>
    <n v="9"/>
    <n v="17"/>
    <s v="1116L-009-017"/>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17"/>
    <s v="1116L-009-017"/>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18"/>
    <s v="1116L-009-018"/>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18"/>
    <s v="1116L-009-018"/>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19"/>
    <s v="1116L-009-019"/>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19"/>
    <s v="1116L-009-019"/>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20"/>
    <s v="1116L-009-020"/>
    <s v="1116UA21005"/>
    <s v="WT-02.1"/>
    <s v="West"/>
    <n v="36"/>
    <n v="204"/>
    <s v="WT-02.1, REC., SBX-L, ISA-R"/>
    <s v="Rec."/>
    <s v="SBX-L"/>
    <s v="UCS GL1"/>
    <n v="0.875"/>
    <n v="0.875"/>
    <n v="1.1875"/>
    <n v="0.9375"/>
    <n v="88"/>
    <s v="N/A"/>
    <s v="GL-07T"/>
    <n v="10"/>
    <s v="TO-1116GLT07-10-2708"/>
    <n v="34.25"/>
    <m/>
    <m/>
    <n v="113.875"/>
    <n v="27.084852430555557"/>
    <n v="325.01822916666669"/>
    <s v="RELEASED"/>
    <s v="MATCHES"/>
    <x v="69"/>
    <x v="0"/>
  </r>
  <r>
    <x v="12"/>
    <n v="1"/>
    <n v="9"/>
    <n v="20"/>
    <s v="1116L-009-020"/>
    <s v="1116UA21005"/>
    <s v="WT-02.1"/>
    <s v="West"/>
    <n v="36"/>
    <n v="204"/>
    <s v="WT-02.1, REC., SBX-L, ISA-R"/>
    <s v="Rec."/>
    <s v="SBX-L"/>
    <s v="UCS GL2"/>
    <n v="0.875"/>
    <n v="0.875"/>
    <n v="0.9375"/>
    <n v="1.1875"/>
    <n v="116"/>
    <n v="2.2000000000000002"/>
    <s v="GL-02Z"/>
    <n v="10"/>
    <s v="TO-1116GLZ02-10-2042"/>
    <n v="34.25"/>
    <m/>
    <m/>
    <n v="85.875"/>
    <n v="20.425130208333332"/>
    <n v="245.1015625"/>
    <s v="RELEASED"/>
    <s v="MATCHES"/>
    <x v="57"/>
    <x v="1"/>
  </r>
  <r>
    <x v="13"/>
    <n v="1"/>
    <n v="9"/>
    <n v="21"/>
    <s v="1116L-009-021"/>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21"/>
    <s v="1116L-009-021"/>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22"/>
    <s v="1116L-009-022"/>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22"/>
    <s v="1116L-009-022"/>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23"/>
    <s v="1116L-009-023"/>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23"/>
    <s v="1116L-009-023"/>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24"/>
    <s v="1116L-009-024"/>
    <s v="1116UA21001"/>
    <s v="WT-02.1"/>
    <s v="West"/>
    <n v="36"/>
    <n v="204"/>
    <s v="WT-02.1, REC., SBX-L, ISA-L"/>
    <s v="Rec."/>
    <s v="SBX-L"/>
    <s v="UCS GL1"/>
    <n v="0.875"/>
    <n v="0.875"/>
    <n v="1.1875"/>
    <n v="0.9375"/>
    <n v="88"/>
    <s v="N/A"/>
    <s v="GL-07T"/>
    <n v="10"/>
    <s v="TO-1116GLT07-10-2708"/>
    <n v="34.25"/>
    <m/>
    <m/>
    <n v="113.875"/>
    <n v="27.084852430555557"/>
    <n v="325.01822916666669"/>
    <s v="RELEASED"/>
    <s v="MATCHES"/>
    <x v="69"/>
    <x v="0"/>
  </r>
  <r>
    <x v="12"/>
    <n v="1"/>
    <n v="9"/>
    <n v="24"/>
    <s v="1116L-009-024"/>
    <s v="1116UA21001"/>
    <s v="WT-02.1"/>
    <s v="West"/>
    <n v="36"/>
    <n v="204"/>
    <s v="WT-02.1, REC., SBX-L, ISA-L"/>
    <s v="Rec."/>
    <s v="SBX-L"/>
    <s v="UCS GL2"/>
    <n v="0.875"/>
    <n v="0.875"/>
    <n v="0.9375"/>
    <n v="1.1875"/>
    <n v="116"/>
    <n v="2.2000000000000002"/>
    <s v="GL-02Z"/>
    <n v="10"/>
    <s v="TO-1116GLZ02-10-2042"/>
    <n v="34.25"/>
    <m/>
    <m/>
    <n v="85.875"/>
    <n v="20.425130208333332"/>
    <n v="245.1015625"/>
    <s v="RELEASED"/>
    <s v="MATCHES"/>
    <x v="57"/>
    <x v="1"/>
  </r>
  <r>
    <x v="13"/>
    <n v="1"/>
    <n v="9"/>
    <n v="25"/>
    <s v="1116L-009-025"/>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25"/>
    <s v="1116L-009-025"/>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26"/>
    <s v="1116L-009-026"/>
    <s v="1116UA21006"/>
    <s v="WT-02.1"/>
    <s v="West"/>
    <n v="36"/>
    <n v="204"/>
    <s v="WT-02.1, REC., SBX-R, ISA-L"/>
    <s v="Rec."/>
    <s v="SBX-R"/>
    <s v="UCS GL1"/>
    <n v="0.875"/>
    <n v="0.875"/>
    <n v="1.1875"/>
    <n v="0.9375"/>
    <n v="88"/>
    <s v="N/A"/>
    <s v="GL-07T"/>
    <n v="10"/>
    <s v="TO-1116GLT07-10-2708"/>
    <n v="34.25"/>
    <m/>
    <m/>
    <n v="113.875"/>
    <n v="27.084852430555557"/>
    <n v="325.01822916666669"/>
    <s v="RELEASED"/>
    <s v="MATCHES"/>
    <x v="69"/>
    <x v="0"/>
  </r>
  <r>
    <x v="12"/>
    <n v="1"/>
    <n v="9"/>
    <n v="26"/>
    <s v="1116L-009-026"/>
    <s v="1116UA21006"/>
    <s v="WT-02.1"/>
    <s v="West"/>
    <n v="36"/>
    <n v="204"/>
    <s v="WT-02.1, REC., SBX-R, ISA-L"/>
    <s v="Rec."/>
    <s v="SBX-R"/>
    <s v="UCS GL2"/>
    <n v="0.875"/>
    <n v="0.875"/>
    <n v="0.9375"/>
    <n v="1.1875"/>
    <n v="116"/>
    <n v="2.2000000000000002"/>
    <s v="GL-02Z"/>
    <n v="10"/>
    <s v="TO-1116GLZ02-10-2042"/>
    <n v="34.25"/>
    <m/>
    <m/>
    <n v="85.875"/>
    <n v="20.425130208333332"/>
    <n v="245.1015625"/>
    <s v="RELEASED"/>
    <s v="MATCHES"/>
    <x v="57"/>
    <x v="1"/>
  </r>
  <r>
    <x v="13"/>
    <n v="1"/>
    <n v="9"/>
    <n v="27"/>
    <s v="1116L-009-027"/>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27"/>
    <s v="1116L-009-027"/>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28"/>
    <s v="1116L-009-028"/>
    <s v="1116UA21003"/>
    <s v="WT-02.1"/>
    <s v="West"/>
    <n v="36"/>
    <n v="204"/>
    <s v="WT-02.1, REC., SBX-L, TYP."/>
    <s v="Rec."/>
    <s v="SBX-L"/>
    <s v="UCS GL1"/>
    <n v="0.875"/>
    <n v="0.875"/>
    <n v="1.1875"/>
    <n v="0.9375"/>
    <n v="88"/>
    <s v="N/A"/>
    <s v="GL-07T"/>
    <n v="10"/>
    <s v="TO-1116GLT07-10-2708"/>
    <n v="34.25"/>
    <m/>
    <m/>
    <n v="113.875"/>
    <n v="27.084852430555557"/>
    <n v="325.01822916666669"/>
    <s v="RELEASED"/>
    <s v="MATCHES"/>
    <x v="69"/>
    <x v="0"/>
  </r>
  <r>
    <x v="12"/>
    <n v="1"/>
    <n v="9"/>
    <n v="28"/>
    <s v="1116L-009-028"/>
    <s v="1116UA21003"/>
    <s v="WT-02.1"/>
    <s v="West"/>
    <n v="36"/>
    <n v="204"/>
    <s v="WT-02.1, REC., SBX-L, TYP."/>
    <s v="Rec."/>
    <s v="SBX-L"/>
    <s v="UCS GL2"/>
    <n v="0.875"/>
    <n v="0.875"/>
    <n v="0.9375"/>
    <n v="1.1875"/>
    <n v="116"/>
    <n v="2.2000000000000002"/>
    <s v="GL-02Z"/>
    <n v="10"/>
    <s v="TO-1116GLZ02-10-2042"/>
    <n v="34.25"/>
    <m/>
    <m/>
    <n v="85.875"/>
    <n v="20.425130208333332"/>
    <n v="245.1015625"/>
    <s v="RELEASED"/>
    <s v="MATCHES"/>
    <x v="57"/>
    <x v="1"/>
  </r>
  <r>
    <x v="13"/>
    <n v="1"/>
    <n v="9"/>
    <n v="29"/>
    <s v="1116L-009-029"/>
    <s v="1116UA12001"/>
    <s v="WT-01.2"/>
    <s v="West"/>
    <n v="100"/>
    <n v="204"/>
    <s v="WT-01.2, REC., SBX, TYP."/>
    <s v="Rec."/>
    <s v="SBX"/>
    <s v="UCS GL1"/>
    <n v="0.875"/>
    <n v="0.875"/>
    <n v="1.1875"/>
    <n v="0.9375"/>
    <n v="88"/>
    <s v="N/A"/>
    <s v="GL-01T"/>
    <n v="10"/>
    <s v="TO-1116GLT01-10-7869"/>
    <n v="98.25"/>
    <m/>
    <m/>
    <n v="113.875"/>
    <n v="77.695963541666671"/>
    <n v="932.3515625"/>
    <s v="RELEASED"/>
    <s v="MATCHES"/>
    <x v="70"/>
    <x v="1"/>
  </r>
  <r>
    <x v="13"/>
    <n v="1"/>
    <n v="9"/>
    <n v="29"/>
    <s v="1116L-009-029"/>
    <s v="1116UA12001"/>
    <s v="WT-01.2"/>
    <s v="West"/>
    <n v="100"/>
    <n v="204"/>
    <s v="WT-01.2, REC., SBX, TYP."/>
    <s v="Rec."/>
    <s v="SBX"/>
    <s v="UCS GL2"/>
    <n v="0.875"/>
    <n v="0.875"/>
    <n v="0.9375"/>
    <n v="1.1875"/>
    <n v="116"/>
    <n v="2.2000000000000002"/>
    <s v="GL-02Z"/>
    <n v="10"/>
    <s v="TO-1116GLZ02-10-5959"/>
    <n v="98.25"/>
    <m/>
    <m/>
    <n v="85.875"/>
    <n v="58.591796875"/>
    <n v="703.1015625"/>
    <s v="RELEASED"/>
    <s v="MATCHES"/>
    <x v="59"/>
    <x v="1"/>
  </r>
  <r>
    <x v="12"/>
    <n v="1"/>
    <n v="9"/>
    <n v="30"/>
    <s v="1116L-009-030"/>
    <s v="1116UA21004"/>
    <s v="WT-02.1"/>
    <s v="West"/>
    <n v="36"/>
    <n v="204"/>
    <s v="WT-02.1, REC., SBX-R, ISA-R"/>
    <s v="Rec."/>
    <s v="SBX-R"/>
    <s v="UCS GL1"/>
    <n v="0.875"/>
    <n v="0.875"/>
    <n v="1.1875"/>
    <n v="0.9375"/>
    <n v="88"/>
    <s v="N/A"/>
    <s v="GL-07T"/>
    <n v="10"/>
    <s v="TO-1116GLT07-10-2708"/>
    <n v="34.25"/>
    <m/>
    <m/>
    <n v="113.875"/>
    <n v="27.084852430555557"/>
    <n v="325.01822916666669"/>
    <s v="RELEASED"/>
    <s v="MATCHES"/>
    <x v="69"/>
    <x v="0"/>
  </r>
  <r>
    <x v="12"/>
    <n v="1"/>
    <n v="9"/>
    <n v="30"/>
    <s v="1116L-009-030"/>
    <s v="1116UA21004"/>
    <s v="WT-02.1"/>
    <s v="West"/>
    <n v="36"/>
    <n v="204"/>
    <s v="WT-02.1, REC., SBX-R, ISA-R"/>
    <s v="Rec."/>
    <s v="SBX-R"/>
    <s v="UCS GL2"/>
    <n v="0.875"/>
    <n v="0.875"/>
    <n v="0.9375"/>
    <n v="1.1875"/>
    <n v="116"/>
    <n v="2.2000000000000002"/>
    <s v="GL-02Z"/>
    <n v="10"/>
    <s v="TO-1116GLZ02-10-2042"/>
    <n v="34.25"/>
    <m/>
    <m/>
    <n v="85.875"/>
    <n v="20.425130208333332"/>
    <n v="245.1015625"/>
    <s v="RELEASED"/>
    <s v="MATCHES"/>
    <x v="57"/>
    <x v="1"/>
  </r>
  <r>
    <x v="13"/>
    <n v="1"/>
    <n v="9"/>
    <n v="31"/>
    <s v="1116L-009-031"/>
    <s v="1116UA11002"/>
    <s v="WT-01.1"/>
    <s v="West"/>
    <n v="100"/>
    <n v="204"/>
    <s v="WT-01.1, REC., VISION, ACOUSTIC GL"/>
    <s v="Rec."/>
    <s v="Vision"/>
    <s v="UCS GL1"/>
    <n v="0.875"/>
    <n v="0.875"/>
    <n v="1.1875"/>
    <n v="0.9375"/>
    <n v="88"/>
    <s v="N/A"/>
    <s v="GL-06Z"/>
    <n v="10"/>
    <s v="TO-1116GLZ06-10-7869"/>
    <n v="98.25"/>
    <m/>
    <m/>
    <n v="113.875"/>
    <n v="77.695963541666671"/>
    <n v="932.3515625"/>
    <s v="RELEASED"/>
    <s v="MATCHES"/>
    <x v="81"/>
    <x v="0"/>
  </r>
  <r>
    <x v="13"/>
    <n v="1"/>
    <n v="9"/>
    <n v="31"/>
    <s v="1116L-009-031"/>
    <s v="1116UA11002"/>
    <s v="WT-01.1"/>
    <s v="We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32"/>
    <s v="1116L-009-032"/>
    <s v="1116UA21005"/>
    <s v="WT-02.1"/>
    <s v="West"/>
    <n v="36"/>
    <n v="204"/>
    <s v="WT-02.1, REC., SBX-L, ISA-R"/>
    <s v="Rec."/>
    <s v="SBX-L"/>
    <s v="UCS GL1"/>
    <n v="0.875"/>
    <n v="0.875"/>
    <n v="1.1875"/>
    <n v="0.9375"/>
    <n v="88"/>
    <s v="N/A"/>
    <s v="GL-07T"/>
    <n v="10"/>
    <s v="TO-1116GLT07-10-2708"/>
    <n v="34.25"/>
    <m/>
    <m/>
    <n v="113.875"/>
    <n v="27.084852430555557"/>
    <n v="325.01822916666669"/>
    <s v="RELEASED"/>
    <s v="MATCHES"/>
    <x v="69"/>
    <x v="0"/>
  </r>
  <r>
    <x v="12"/>
    <n v="1"/>
    <n v="9"/>
    <n v="32"/>
    <s v="1116L-009-032"/>
    <s v="1116UA21005"/>
    <s v="WT-02.1"/>
    <s v="West"/>
    <n v="36"/>
    <n v="204"/>
    <s v="WT-02.1, REC., SBX-L, ISA-R"/>
    <s v="Rec."/>
    <s v="SBX-L"/>
    <s v="UCS GL2"/>
    <n v="0.875"/>
    <n v="0.875"/>
    <n v="0.9375"/>
    <n v="1.1875"/>
    <n v="116"/>
    <n v="2.2000000000000002"/>
    <s v="GL-02Z"/>
    <n v="10"/>
    <s v="TO-1116GLZ02-10-2042"/>
    <n v="34.25"/>
    <m/>
    <m/>
    <n v="85.875"/>
    <n v="20.425130208333332"/>
    <n v="245.1015625"/>
    <s v="RELEASED"/>
    <s v="MATCHES"/>
    <x v="57"/>
    <x v="1"/>
  </r>
  <r>
    <x v="14"/>
    <n v="1"/>
    <n v="9"/>
    <n v="33"/>
    <s v="1116L-009-033"/>
    <s v="1116UA31003"/>
    <s v="WT-03.1"/>
    <s v="Northwest"/>
    <n v="81.531999999999996"/>
    <n v="204"/>
    <s v="WT-03.1, CURVED, VISION, HEAVY, BIRD FRIT, ISA-R"/>
    <s v="Curved"/>
    <s v="Vision"/>
    <s v="UCS GL1"/>
    <n v="0.87514999999999998"/>
    <n v="0.93115000000000003"/>
    <n v="1.1875"/>
    <n v="0.9375"/>
    <n v="88"/>
    <n v="1"/>
    <s v="GL-04A"/>
    <n v="30"/>
    <s v="TO-1116GLA04-30-6304"/>
    <m/>
    <n v="79.725700000000003"/>
    <n v="138"/>
    <n v="113.875"/>
    <n v="63.046972829861112"/>
    <n v="756.56367395833331"/>
    <s v="RELEASED"/>
    <s v="MATCHES"/>
    <x v="82"/>
    <x v="0"/>
  </r>
  <r>
    <x v="14"/>
    <n v="1"/>
    <n v="9"/>
    <n v="33"/>
    <s v="1116L-009-033"/>
    <s v="1116UA31003"/>
    <s v="WT-03.1"/>
    <s v="Northwest"/>
    <n v="81.531999999999996"/>
    <n v="204"/>
    <s v="WT-03.1, CURVED, VISION, HEAVY, BIRD FRIT, ISA-R"/>
    <s v="Curved"/>
    <s v="Vision"/>
    <s v="UCS GL2"/>
    <n v="0.87514999999999998"/>
    <n v="0.93115000000000003"/>
    <n v="0.9375"/>
    <n v="1.1875"/>
    <n v="116"/>
    <n v="2.2000000000000002"/>
    <s v="GL-05Z"/>
    <n v="30"/>
    <s v="TO-1116GLZ05-30-4854"/>
    <m/>
    <n v="79.725700000000003"/>
    <n v="138"/>
    <n v="85.875"/>
    <n v="47.544753385416669"/>
    <n v="570.53704062500003"/>
    <s v="RELEASED"/>
    <s v="MATCHES"/>
    <x v="83"/>
    <x v="0"/>
  </r>
  <r>
    <x v="14"/>
    <n v="1"/>
    <n v="9"/>
    <n v="34"/>
    <s v="1116L-009-034"/>
    <s v="1116UA31004"/>
    <s v="WT-03.1"/>
    <s v="Northwest"/>
    <n v="81.571700000000007"/>
    <n v="204"/>
    <s v="WT-03.1, CURVED, VISION, HEAVY, HEAVY, BIRD FRIT, ISA-L"/>
    <s v="Curved"/>
    <s v="Vision"/>
    <s v="UCS GL1"/>
    <n v="0.89685000000000004"/>
    <n v="0.94915000000000005"/>
    <n v="1.1875"/>
    <n v="0.9375"/>
    <n v="88"/>
    <n v="1"/>
    <s v="GL-04A"/>
    <n v="30"/>
    <s v="TO-1116GLA04-30-6304"/>
    <m/>
    <n v="79.725700000000003"/>
    <n v="138"/>
    <n v="113.875"/>
    <n v="63.046972829861112"/>
    <n v="756.56367395833331"/>
    <s v="RELEASED"/>
    <s v="MATCHES"/>
    <x v="82"/>
    <x v="0"/>
  </r>
  <r>
    <x v="14"/>
    <n v="1"/>
    <n v="9"/>
    <n v="34"/>
    <s v="1116L-009-034"/>
    <s v="1116UA31004"/>
    <s v="WT-03.1"/>
    <s v="Northwest"/>
    <n v="81.571700000000007"/>
    <n v="204"/>
    <s v="WT-03.1, CURVED, VISION, HEAVY, HEAVY, BIRD FRIT, ISA-L"/>
    <s v="Curved"/>
    <s v="Vision"/>
    <s v="UCS GL2"/>
    <n v="0.89685000000000004"/>
    <n v="0.94915000000000005"/>
    <n v="0.9375"/>
    <n v="1.1875"/>
    <n v="116"/>
    <n v="2.2000000000000002"/>
    <s v="GL-05Z"/>
    <n v="30"/>
    <s v="TO-1116GLZ05-30-4854"/>
    <m/>
    <n v="79.725700000000003"/>
    <n v="138"/>
    <n v="85.875"/>
    <n v="47.544753385416669"/>
    <n v="570.53704062500003"/>
    <s v="RELEASED"/>
    <s v="MATCHES"/>
    <x v="83"/>
    <x v="0"/>
  </r>
  <r>
    <x v="12"/>
    <n v="1"/>
    <n v="9"/>
    <n v="35"/>
    <s v="1116L-009-035"/>
    <s v="1116UA21007"/>
    <s v="WT-02.1"/>
    <s v="Northwest"/>
    <n v="36.5"/>
    <n v="204"/>
    <s v="WT-02.1, REC., SBX-R, HEAVY, BIRD FRIT, ISA-L"/>
    <s v="Rec."/>
    <s v="SBX-R"/>
    <s v="UCS GL1"/>
    <n v="0.875"/>
    <n v="0.875"/>
    <n v="1.1875"/>
    <n v="0.9375"/>
    <n v="88"/>
    <n v="1"/>
    <s v="GL-07A"/>
    <n v="10"/>
    <s v="TO-1116GLA07-10-2748"/>
    <n v="34.75"/>
    <m/>
    <m/>
    <n v="113.875"/>
    <n v="27.480251736111111"/>
    <n v="329.76302083333331"/>
    <s v="RELEASED"/>
    <s v="MATCHES"/>
    <x v="84"/>
    <x v="0"/>
  </r>
  <r>
    <x v="12"/>
    <n v="1"/>
    <n v="9"/>
    <n v="35"/>
    <s v="1116L-009-035"/>
    <s v="1116UA21007"/>
    <s v="WT-02.1"/>
    <s v="Northwest"/>
    <n v="36.5"/>
    <n v="204"/>
    <s v="WT-02.1, REC., SBX-R, HEAVY, BIRD FRIT, ISA-L"/>
    <s v="Rec."/>
    <s v="SBX-R"/>
    <s v="UCS GL2"/>
    <n v="0.875"/>
    <n v="0.875"/>
    <n v="0.9375"/>
    <n v="1.1875"/>
    <n v="116"/>
    <n v="2.2000000000000002"/>
    <s v="GL-02Z"/>
    <n v="10"/>
    <s v="TO-1116GLZ02-10-2172"/>
    <n v="34.75"/>
    <m/>
    <m/>
    <n v="85.875"/>
    <n v="20.723307291666668"/>
    <n v="248.6796875"/>
    <s v="RELEASED"/>
    <s v="MATCHES"/>
    <x v="85"/>
    <x v="0"/>
  </r>
  <r>
    <x v="13"/>
    <n v="1"/>
    <n v="9"/>
    <n v="36"/>
    <s v="1116L-009-036"/>
    <s v="1116UA11003"/>
    <s v="WT-01.1"/>
    <s v="Northwest"/>
    <n v="100"/>
    <n v="204"/>
    <s v="WT-01.1, REC., VISION, BIRD FRIT"/>
    <s v="Rec."/>
    <s v="Vision"/>
    <s v="UCS GL1"/>
    <n v="0.875"/>
    <n v="0.875"/>
    <n v="1.1875"/>
    <n v="0.9375"/>
    <n v="88"/>
    <n v="1"/>
    <s v="GL-01A"/>
    <n v="10"/>
    <s v="TO-1116GLA01-10-7869"/>
    <n v="98.25"/>
    <m/>
    <m/>
    <n v="113.875"/>
    <n v="77.695963541666671"/>
    <n v="932.3515625"/>
    <s v="RELEASED"/>
    <s v="MATCHES"/>
    <x v="58"/>
    <x v="1"/>
  </r>
  <r>
    <x v="13"/>
    <n v="1"/>
    <n v="9"/>
    <n v="36"/>
    <s v="1116L-009-036"/>
    <s v="1116UA11003"/>
    <s v="WT-01.1"/>
    <s v="Northwe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37"/>
    <s v="1116L-009-037"/>
    <s v="1116UA21008"/>
    <s v="WT-02.1"/>
    <s v="Northwest"/>
    <n v="36"/>
    <n v="204"/>
    <s v="WT-02.1, REC., SBX-L, BIRD FRIT, ISA-L"/>
    <s v="Rec."/>
    <s v="SBX-L"/>
    <s v="UCS GL1"/>
    <n v="0.875"/>
    <n v="0.875"/>
    <n v="1.1875"/>
    <n v="0.9375"/>
    <n v="88"/>
    <n v="1"/>
    <s v="GL-07A"/>
    <n v="10"/>
    <s v="TO-1116GLA07-10-2708"/>
    <n v="34.25"/>
    <m/>
    <m/>
    <n v="113.875"/>
    <n v="27.084852430555557"/>
    <n v="325.01822916666669"/>
    <s v="RELEASED"/>
    <s v="MATCHES"/>
    <x v="56"/>
    <x v="0"/>
  </r>
  <r>
    <x v="12"/>
    <n v="1"/>
    <n v="9"/>
    <n v="37"/>
    <s v="1116L-009-037"/>
    <s v="1116UA21008"/>
    <s v="WT-02.1"/>
    <s v="Northwest"/>
    <n v="36"/>
    <n v="204"/>
    <s v="WT-02.1, REC., SBX-L, BIRD FRIT, ISA-L"/>
    <s v="Rec."/>
    <s v="SBX-L"/>
    <s v="UCS GL2"/>
    <n v="0.875"/>
    <n v="0.875"/>
    <n v="0.9375"/>
    <n v="1.1875"/>
    <n v="116"/>
    <n v="2.2000000000000002"/>
    <s v="GL-02Z"/>
    <n v="10"/>
    <s v="TO-1116GLZ02-10-2042"/>
    <n v="34.25"/>
    <m/>
    <m/>
    <n v="85.875"/>
    <n v="20.425130208333332"/>
    <n v="245.1015625"/>
    <s v="RELEASED"/>
    <s v="MATCHES"/>
    <x v="57"/>
    <x v="1"/>
  </r>
  <r>
    <x v="15"/>
    <n v="1"/>
    <n v="9"/>
    <n v="38"/>
    <s v="1116L-009-038"/>
    <s v="1116UA16003"/>
    <s v="WT-01.6"/>
    <s v="Northwest"/>
    <n v="100"/>
    <n v="204"/>
    <s v="WT-01.6, REC., DOOR, BIRD FRIT"/>
    <s v="Rec."/>
    <s v="Door"/>
    <s v="Infill 3 SL"/>
    <n v="0.875"/>
    <n v="68.375"/>
    <n v="1.1870000000000001"/>
    <n v="0.312"/>
    <n v="112.313"/>
    <n v="1"/>
    <s v="GL-27Z"/>
    <n v="10"/>
    <s v="TO-1116GLZ27-10-1925"/>
    <n v="30.75"/>
    <m/>
    <m/>
    <n v="90.188000000000002"/>
    <n v="19.258895833333334"/>
    <n v="231.10675000000001"/>
    <s v="RELEASED"/>
    <s v="MATCHES"/>
    <x v="62"/>
    <x v="0"/>
  </r>
  <r>
    <x v="15"/>
    <n v="1"/>
    <n v="9"/>
    <n v="38"/>
    <s v="1116L-009-038"/>
    <s v="1116UA16003"/>
    <s v="WT-01.6"/>
    <s v="Northwest"/>
    <n v="100"/>
    <n v="204"/>
    <s v="WT-01.6, REC., DOOR, BIRD FRIT"/>
    <s v="Rec."/>
    <s v="Door"/>
    <s v="Infill 4 SL"/>
    <n v="68.375"/>
    <n v="0.875"/>
    <n v="1.1870000000000001"/>
    <n v="0.312"/>
    <n v="112.313"/>
    <n v="1"/>
    <s v="GL-27Z"/>
    <n v="10"/>
    <s v="TO-1116GLZ27-10-1925"/>
    <n v="30.75"/>
    <m/>
    <m/>
    <n v="90.188000000000002"/>
    <n v="19.258895833333334"/>
    <n v="231.10675000000001"/>
    <s v="RELEASED"/>
    <s v="MATCHES"/>
    <x v="62"/>
    <x v="0"/>
  </r>
  <r>
    <x v="15"/>
    <n v="1"/>
    <n v="9"/>
    <n v="38"/>
    <s v="1116L-009-038"/>
    <s v="1116UA16003"/>
    <s v="WT-01.6"/>
    <s v="Northwest"/>
    <n v="100"/>
    <n v="204"/>
    <s v="WT-01.6, REC., DOOR, BIRD FRIT"/>
    <s v="Rec."/>
    <s v="Door"/>
    <s v="Infill 5 door"/>
    <n v="33"/>
    <n v="33"/>
    <n v="4.25"/>
    <n v="1.25"/>
    <n v="112.25"/>
    <n v="1"/>
    <s v="GL-27Z"/>
    <n v="10"/>
    <s v="TO-1116GLZ27-10-2036"/>
    <n v="34"/>
    <m/>
    <m/>
    <n v="86.25"/>
    <n v="20.364583333333332"/>
    <n v="244.37296354166665"/>
    <s v="RELEASED"/>
    <s v="MATCHES"/>
    <x v="63"/>
    <x v="0"/>
  </r>
  <r>
    <x v="15"/>
    <n v="1"/>
    <n v="9"/>
    <n v="38"/>
    <s v="1116L-009-038"/>
    <s v="1116UA16003"/>
    <s v="WT-01.6"/>
    <s v="Northwest"/>
    <n v="100"/>
    <n v="204"/>
    <s v="WT-01.6, REC., DOOR, BIRD FRIT"/>
    <s v="Rec."/>
    <s v="Door"/>
    <s v="UCS GL1"/>
    <n v="0.875"/>
    <n v="0.875"/>
    <n v="2.9380000000000002"/>
    <n v="0.9375"/>
    <n v="177.25"/>
    <n v="1"/>
    <s v="GL-01A"/>
    <n v="10"/>
    <s v="TO-1116GLA01-10-1660"/>
    <n v="98.25"/>
    <m/>
    <m/>
    <n v="22.874500000000012"/>
    <n v="15.607080729166675"/>
    <n v="187.28652945807301"/>
    <s v="RELEASED"/>
    <s v="MATCHES"/>
    <x v="61"/>
    <x v="0"/>
  </r>
  <r>
    <x v="15"/>
    <n v="1"/>
    <n v="9"/>
    <n v="38"/>
    <s v="1116L-009-038"/>
    <s v="1116UA16003"/>
    <s v="WT-01.6"/>
    <s v="Northwest"/>
    <n v="100"/>
    <n v="204"/>
    <s v="WT-01.6, REC., DOOR, BIRD FRIT"/>
    <s v="Rec."/>
    <s v="Door"/>
    <s v="UCS GL2"/>
    <n v="0.875"/>
    <n v="0.875"/>
    <n v="0.9375"/>
    <n v="1.1875"/>
    <n v="116"/>
    <n v="2.2000000000000002"/>
    <s v="GL-02Z"/>
    <n v="10"/>
    <s v="TO-1116GLZ02-10-5959"/>
    <n v="98.25"/>
    <m/>
    <m/>
    <n v="85.875"/>
    <n v="58.591796875"/>
    <n v="703.1015625"/>
    <s v="RELEASED"/>
    <s v="MATCHES"/>
    <x v="59"/>
    <x v="1"/>
  </r>
  <r>
    <x v="12"/>
    <n v="1"/>
    <n v="9"/>
    <n v="39"/>
    <s v="1116L-009-039"/>
    <s v="1116UA21009"/>
    <s v="WT-02.1"/>
    <s v="Northwest"/>
    <n v="36"/>
    <n v="204"/>
    <s v="WT-02.1, REC., SBX-R, BIRD FRIT"/>
    <s v="Rec."/>
    <s v="SBX-R"/>
    <s v="UCS GL1"/>
    <n v="0.875"/>
    <n v="0.875"/>
    <n v="1.1875"/>
    <n v="0.9375"/>
    <n v="88"/>
    <n v="1"/>
    <s v="GL-07A"/>
    <n v="10"/>
    <s v="TO-1116GLA07-10-2708"/>
    <n v="34.25"/>
    <m/>
    <m/>
    <n v="113.875"/>
    <n v="27.084852430555557"/>
    <n v="325.01822916666669"/>
    <s v="RELEASED"/>
    <s v="MATCHES"/>
    <x v="56"/>
    <x v="0"/>
  </r>
  <r>
    <x v="12"/>
    <n v="1"/>
    <n v="9"/>
    <n v="39"/>
    <s v="1116L-009-039"/>
    <s v="1116UA21009"/>
    <s v="WT-02.1"/>
    <s v="Northwest"/>
    <n v="36"/>
    <n v="204"/>
    <s v="WT-02.1, REC., SBX-R, BIRD FRIT"/>
    <s v="Rec."/>
    <s v="SBX-R"/>
    <s v="UCS GL2"/>
    <n v="0.875"/>
    <n v="0.875"/>
    <n v="0.9375"/>
    <n v="1.1875"/>
    <n v="116"/>
    <n v="2.2000000000000002"/>
    <s v="GL-02Z"/>
    <n v="10"/>
    <s v="TO-1116GLZ02-10-2042"/>
    <n v="34.25"/>
    <m/>
    <m/>
    <n v="85.875"/>
    <n v="20.425130208333332"/>
    <n v="245.1015625"/>
    <s v="RELEASED"/>
    <s v="MATCHES"/>
    <x v="57"/>
    <x v="1"/>
  </r>
  <r>
    <x v="13"/>
    <n v="1"/>
    <n v="9"/>
    <n v="40"/>
    <s v="1116L-009-040"/>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40"/>
    <s v="1116L-009-040"/>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41"/>
    <s v="1116L-009-041"/>
    <s v="1116UA21010"/>
    <s v="WT-02.1"/>
    <s v="Northwest"/>
    <n v="36"/>
    <n v="204"/>
    <s v="WT-02.1, REC., SBX-L, BIRD FRIT, ISA-R"/>
    <s v="Rec."/>
    <s v="SBX-L"/>
    <s v="UCS GL1"/>
    <n v="0.875"/>
    <n v="0.875"/>
    <n v="1.1875"/>
    <n v="0.9375"/>
    <n v="88"/>
    <n v="1"/>
    <s v="GL-07A"/>
    <n v="10"/>
    <s v="TO-1116GLA07-10-2708"/>
    <n v="34.25"/>
    <m/>
    <m/>
    <n v="113.875"/>
    <n v="27.084852430555557"/>
    <n v="325.01822916666669"/>
    <s v="RELEASED"/>
    <s v="MATCHES"/>
    <x v="56"/>
    <x v="0"/>
  </r>
  <r>
    <x v="12"/>
    <n v="1"/>
    <n v="9"/>
    <n v="41"/>
    <s v="1116L-009-041"/>
    <s v="1116UA21010"/>
    <s v="WT-02.1"/>
    <s v="Northwest"/>
    <n v="36"/>
    <n v="204"/>
    <s v="WT-02.1, REC., SBX-L, BIRD FRIT, ISA-R"/>
    <s v="Rec."/>
    <s v="SBX-L"/>
    <s v="UCS GL2"/>
    <n v="0.875"/>
    <n v="0.875"/>
    <n v="0.9375"/>
    <n v="1.1875"/>
    <n v="116"/>
    <n v="2.2000000000000002"/>
    <s v="GL-02Z"/>
    <n v="10"/>
    <s v="TO-1116GLZ02-10-2042"/>
    <n v="34.25"/>
    <m/>
    <m/>
    <n v="85.875"/>
    <n v="20.425130208333332"/>
    <n v="245.1015625"/>
    <s v="RELEASED"/>
    <s v="MATCHES"/>
    <x v="57"/>
    <x v="1"/>
  </r>
  <r>
    <x v="13"/>
    <n v="1"/>
    <n v="9"/>
    <n v="42"/>
    <s v="1116L-009-042"/>
    <s v="1116UA12002"/>
    <s v="WT-01.2"/>
    <s v="Northwest"/>
    <n v="100"/>
    <n v="204"/>
    <s v="WT-01.2, REC., SBX, BIRD FRIT"/>
    <s v="Rec."/>
    <s v="SBX"/>
    <s v="UCS GL1"/>
    <n v="0.875"/>
    <n v="0.875"/>
    <n v="1.1875"/>
    <n v="0.9375"/>
    <n v="88"/>
    <n v="1"/>
    <s v="GL-01B"/>
    <n v="10"/>
    <s v="TO-1116GLB01-10-7869"/>
    <n v="98.25"/>
    <m/>
    <m/>
    <n v="113.875"/>
    <n v="77.695963541666671"/>
    <n v="932.3515625"/>
    <s v="RELEASED"/>
    <s v="MATCHES"/>
    <x v="60"/>
    <x v="1"/>
  </r>
  <r>
    <x v="13"/>
    <n v="1"/>
    <n v="9"/>
    <n v="42"/>
    <s v="1116L-009-042"/>
    <s v="1116UA12002"/>
    <s v="WT-01.2"/>
    <s v="Northwest"/>
    <n v="100"/>
    <n v="204"/>
    <s v="WT-01.2, REC., SBX, BIRD FRIT"/>
    <s v="Rec."/>
    <s v="SBX"/>
    <s v="UCS GL2"/>
    <n v="0.875"/>
    <n v="0.875"/>
    <n v="0.9375"/>
    <n v="1.1875"/>
    <n v="116"/>
    <n v="2.2000000000000002"/>
    <s v="GL-02Z"/>
    <n v="10"/>
    <s v="TO-1116GLZ02-10-5959"/>
    <n v="98.25"/>
    <m/>
    <m/>
    <n v="85.875"/>
    <n v="58.591796875"/>
    <n v="703.1015625"/>
    <s v="RELEASED"/>
    <s v="MATCHES"/>
    <x v="59"/>
    <x v="1"/>
  </r>
  <r>
    <x v="12"/>
    <n v="1"/>
    <n v="9"/>
    <n v="43"/>
    <s v="1116L-009-043"/>
    <s v="1116UA21011"/>
    <s v="WT-02.1"/>
    <s v="Northwest"/>
    <n v="36"/>
    <n v="204"/>
    <s v="WT-02.1, REC., SBX-R, BIRD FRIT, ISA-R"/>
    <s v="Rec."/>
    <s v="SBX-R"/>
    <s v="UCS GL1"/>
    <n v="0.875"/>
    <n v="0.875"/>
    <n v="1.1875"/>
    <n v="0.9375"/>
    <n v="88"/>
    <n v="1"/>
    <s v="GL-07A"/>
    <n v="10"/>
    <s v="TO-1116GLA07-10-2708"/>
    <n v="34.25"/>
    <m/>
    <m/>
    <n v="113.875"/>
    <n v="27.084852430555557"/>
    <n v="325.01822916666669"/>
    <s v="RELEASED"/>
    <s v="MATCHES"/>
    <x v="56"/>
    <x v="0"/>
  </r>
  <r>
    <x v="12"/>
    <n v="1"/>
    <n v="9"/>
    <n v="43"/>
    <s v="1116L-009-043"/>
    <s v="1116UA21011"/>
    <s v="WT-02.1"/>
    <s v="Northwest"/>
    <n v="36"/>
    <n v="204"/>
    <s v="WT-02.1, REC., SBX-R, BIRD FRIT, ISA-R"/>
    <s v="Rec."/>
    <s v="SBX-R"/>
    <s v="UCS GL2"/>
    <n v="0.875"/>
    <n v="0.875"/>
    <n v="0.9375"/>
    <n v="1.1875"/>
    <n v="116"/>
    <n v="2.2000000000000002"/>
    <s v="GL-02Z"/>
    <n v="10"/>
    <s v="TO-1116GLZ02-10-2042"/>
    <n v="34.25"/>
    <m/>
    <m/>
    <n v="85.875"/>
    <n v="20.425130208333332"/>
    <n v="245.1015625"/>
    <s v="RELEASED"/>
    <s v="MATCHES"/>
    <x v="57"/>
    <x v="1"/>
  </r>
  <r>
    <x v="13"/>
    <n v="1"/>
    <n v="9"/>
    <n v="44"/>
    <s v="1116L-009-044"/>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44"/>
    <s v="1116L-009-044"/>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45"/>
    <s v="1116L-009-045"/>
    <s v="1116UA21010"/>
    <s v="WT-02.1"/>
    <s v="Northwest"/>
    <n v="36"/>
    <n v="204"/>
    <s v="WT-02.1, REC., SBX-L, BIRD FRIT, ISA-R"/>
    <s v="Rec."/>
    <s v="SBX-L"/>
    <s v="UCS GL1"/>
    <n v="0.875"/>
    <n v="0.875"/>
    <n v="1.1875"/>
    <n v="0.9375"/>
    <n v="88"/>
    <n v="1"/>
    <s v="GL-07A"/>
    <n v="10"/>
    <s v="TO-1116GLA07-10-2708"/>
    <n v="34.25"/>
    <m/>
    <m/>
    <n v="113.875"/>
    <n v="27.084852430555557"/>
    <n v="325.01822916666669"/>
    <s v="RELEASED"/>
    <s v="MATCHES"/>
    <x v="56"/>
    <x v="0"/>
  </r>
  <r>
    <x v="12"/>
    <n v="1"/>
    <n v="9"/>
    <n v="45"/>
    <s v="1116L-009-045"/>
    <s v="1116UA21010"/>
    <s v="WT-02.1"/>
    <s v="Northwest"/>
    <n v="36"/>
    <n v="204"/>
    <s v="WT-02.1, REC., SBX-L, BIRD FRIT, ISA-R"/>
    <s v="Rec."/>
    <s v="SBX-L"/>
    <s v="UCS GL2"/>
    <n v="0.875"/>
    <n v="0.875"/>
    <n v="0.9375"/>
    <n v="1.1875"/>
    <n v="116"/>
    <n v="2.2000000000000002"/>
    <s v="GL-02Z"/>
    <n v="10"/>
    <s v="TO-1116GLZ02-10-2042"/>
    <n v="34.25"/>
    <m/>
    <m/>
    <n v="85.875"/>
    <n v="20.425130208333332"/>
    <n v="245.1015625"/>
    <s v="RELEASED"/>
    <s v="MATCHES"/>
    <x v="57"/>
    <x v="1"/>
  </r>
  <r>
    <x v="13"/>
    <n v="1"/>
    <n v="9"/>
    <n v="46"/>
    <s v="1116L-009-046"/>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46"/>
    <s v="1116L-009-046"/>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47"/>
    <s v="1116L-009-047"/>
    <s v="1116UA21012"/>
    <s v="WT-02.1"/>
    <s v="Northwest"/>
    <n v="36"/>
    <n v="204"/>
    <s v="WT-02.1, REC., SBX-R, BIRD FRIT, ISA-L"/>
    <s v="Rec."/>
    <s v="SBX-R"/>
    <s v="UCS GL1"/>
    <n v="0.875"/>
    <n v="0.875"/>
    <n v="1.1875"/>
    <n v="0.9375"/>
    <n v="88"/>
    <n v="1"/>
    <s v="GL-07A"/>
    <n v="10"/>
    <s v="TO-1116GLA07-10-2708"/>
    <n v="34.25"/>
    <m/>
    <m/>
    <n v="113.875"/>
    <n v="27.084852430555557"/>
    <n v="325.01822916666669"/>
    <s v="RELEASED"/>
    <s v="MATCHES"/>
    <x v="56"/>
    <x v="0"/>
  </r>
  <r>
    <x v="12"/>
    <n v="1"/>
    <n v="9"/>
    <n v="47"/>
    <s v="1116L-009-047"/>
    <s v="1116UA21012"/>
    <s v="WT-02.1"/>
    <s v="Northwe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48"/>
    <s v="1116L-009-048"/>
    <s v="1116UA12002"/>
    <s v="WT-01.2"/>
    <s v="Northwest"/>
    <n v="100"/>
    <n v="204"/>
    <s v="WT-01.2, REC., SBX, BIRD FRIT"/>
    <s v="Rec."/>
    <s v="SBX"/>
    <s v="UCS GL1"/>
    <n v="0.875"/>
    <n v="0.875"/>
    <n v="1.1875"/>
    <n v="0.9375"/>
    <n v="88"/>
    <n v="1"/>
    <s v="GL-01B"/>
    <n v="10"/>
    <s v="TO-1116GLB01-10-7869"/>
    <n v="98.25"/>
    <m/>
    <m/>
    <n v="113.875"/>
    <n v="77.695963541666671"/>
    <n v="932.3515625"/>
    <s v="RELEASED"/>
    <s v="MATCHES"/>
    <x v="60"/>
    <x v="1"/>
  </r>
  <r>
    <x v="13"/>
    <n v="1"/>
    <n v="9"/>
    <n v="48"/>
    <s v="1116L-009-048"/>
    <s v="1116UA12002"/>
    <s v="WT-01.2"/>
    <s v="Northwest"/>
    <n v="100"/>
    <n v="204"/>
    <s v="WT-01.2, REC., SBX, BIRD FRIT"/>
    <s v="Rec."/>
    <s v="SBX"/>
    <s v="UCS GL2"/>
    <n v="0.875"/>
    <n v="0.875"/>
    <n v="0.9375"/>
    <n v="1.1875"/>
    <n v="116"/>
    <n v="2.2000000000000002"/>
    <s v="GL-02Z"/>
    <n v="10"/>
    <s v="TO-1116GLZ02-10-5959"/>
    <n v="98.25"/>
    <m/>
    <m/>
    <n v="85.875"/>
    <n v="58.591796875"/>
    <n v="703.1015625"/>
    <s v="RELEASED"/>
    <s v="MATCHES"/>
    <x v="59"/>
    <x v="1"/>
  </r>
  <r>
    <x v="12"/>
    <n v="1"/>
    <n v="9"/>
    <n v="49"/>
    <s v="1116L-009-049"/>
    <s v="1116UA21013"/>
    <s v="WT-02.1"/>
    <s v="Northwest"/>
    <n v="36"/>
    <n v="204"/>
    <s v="WT-02.1, REC., SBX-L, BIRD FRIT"/>
    <s v="Rec."/>
    <s v="SBX-L"/>
    <s v="UCS GL1"/>
    <n v="0.875"/>
    <n v="0.875"/>
    <n v="1.1875"/>
    <n v="0.9375"/>
    <n v="88"/>
    <n v="1"/>
    <s v="GL-07A"/>
    <n v="10"/>
    <s v="TO-1116GLA07-10-2708"/>
    <n v="34.25"/>
    <m/>
    <m/>
    <n v="113.875"/>
    <n v="27.084852430555557"/>
    <n v="325.01822916666669"/>
    <s v="RELEASED"/>
    <s v="MATCHES"/>
    <x v="56"/>
    <x v="0"/>
  </r>
  <r>
    <x v="12"/>
    <n v="1"/>
    <n v="9"/>
    <n v="49"/>
    <s v="1116L-009-049"/>
    <s v="1116UA21013"/>
    <s v="WT-02.1"/>
    <s v="Northwest"/>
    <n v="36"/>
    <n v="204"/>
    <s v="WT-02.1, REC., SBX-L, BIRD FRIT"/>
    <s v="Rec."/>
    <s v="SBX-L"/>
    <s v="UCS GL2"/>
    <n v="0.875"/>
    <n v="0.875"/>
    <n v="0.9375"/>
    <n v="1.1875"/>
    <n v="116"/>
    <n v="2.2000000000000002"/>
    <s v="GL-02Z"/>
    <n v="10"/>
    <s v="TO-1116GLZ02-10-2042"/>
    <n v="34.25"/>
    <m/>
    <m/>
    <n v="85.875"/>
    <n v="20.425130208333332"/>
    <n v="245.1015625"/>
    <s v="RELEASED"/>
    <s v="MATCHES"/>
    <x v="57"/>
    <x v="1"/>
  </r>
  <r>
    <x v="13"/>
    <n v="1"/>
    <n v="9"/>
    <n v="50"/>
    <s v="1116L-009-050"/>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50"/>
    <s v="1116L-009-050"/>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51"/>
    <s v="1116L-009-051"/>
    <s v="1116UA21011"/>
    <s v="WT-02.1"/>
    <s v="Northwest"/>
    <n v="36"/>
    <n v="204"/>
    <s v="WT-02.1, REC., SBX-R, BIRD FRIT, ISA-R"/>
    <s v="Rec."/>
    <s v="SBX-R"/>
    <s v="UCS GL1"/>
    <n v="0.875"/>
    <n v="0.875"/>
    <n v="1.1875"/>
    <n v="0.9375"/>
    <n v="88"/>
    <n v="1"/>
    <s v="GL-07A"/>
    <n v="10"/>
    <s v="TO-1116GLA07-10-2708"/>
    <n v="34.25"/>
    <m/>
    <m/>
    <n v="113.875"/>
    <n v="27.084852430555557"/>
    <n v="325.01822916666669"/>
    <s v="RELEASED"/>
    <s v="MATCHES"/>
    <x v="56"/>
    <x v="0"/>
  </r>
  <r>
    <x v="12"/>
    <n v="1"/>
    <n v="9"/>
    <n v="51"/>
    <s v="1116L-009-051"/>
    <s v="1116UA21011"/>
    <s v="WT-02.1"/>
    <s v="Northwest"/>
    <n v="36"/>
    <n v="204"/>
    <s v="WT-02.1, REC., SBX-R, BIRD FRIT, ISA-R"/>
    <s v="Rec."/>
    <s v="SBX-R"/>
    <s v="UCS GL2"/>
    <n v="0.875"/>
    <n v="0.875"/>
    <n v="0.9375"/>
    <n v="1.1875"/>
    <n v="116"/>
    <n v="2.2000000000000002"/>
    <s v="GL-02Z"/>
    <n v="10"/>
    <s v="TO-1116GLZ02-10-2042"/>
    <n v="34.25"/>
    <m/>
    <m/>
    <n v="85.875"/>
    <n v="20.425130208333332"/>
    <n v="245.1015625"/>
    <s v="RELEASED"/>
    <s v="MATCHES"/>
    <x v="57"/>
    <x v="1"/>
  </r>
  <r>
    <x v="13"/>
    <n v="1"/>
    <n v="9"/>
    <n v="52"/>
    <s v="1116L-009-052"/>
    <s v="1116UA11004"/>
    <s v="WT-01.1"/>
    <s v="Northwe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52"/>
    <s v="1116L-009-052"/>
    <s v="1116UA11004"/>
    <s v="WT-01.1"/>
    <s v="Northwe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53"/>
    <s v="1116L-009-053"/>
    <s v="1116UA21014"/>
    <s v="WT-02.1"/>
    <s v="Northwest"/>
    <n v="36"/>
    <n v="204"/>
    <s v="WT-02.1, REC., SBX-L, WWT ADJ - L, BIRD FRIT, ISA-R"/>
    <s v="Rec."/>
    <s v="SBX-L"/>
    <s v="UCS GL1"/>
    <n v="0.875"/>
    <n v="0.875"/>
    <n v="1.1875"/>
    <n v="0.9375"/>
    <n v="88"/>
    <n v="1"/>
    <s v="GL-07A"/>
    <n v="10"/>
    <s v="TO-1116GLA07-10-2708"/>
    <n v="34.25"/>
    <m/>
    <m/>
    <n v="113.875"/>
    <n v="27.084852430555557"/>
    <n v="325.01822916666669"/>
    <s v="RELEASED"/>
    <s v="MATCHES"/>
    <x v="56"/>
    <x v="0"/>
  </r>
  <r>
    <x v="12"/>
    <n v="1"/>
    <n v="9"/>
    <n v="53"/>
    <s v="1116L-009-053"/>
    <s v="1116UA21014"/>
    <s v="WT-02.1"/>
    <s v="Northwest"/>
    <n v="36"/>
    <n v="204"/>
    <s v="WT-02.1, REC., SBX-L, WWT ADJ - L, BIRD FRIT, ISA-R"/>
    <s v="Rec."/>
    <s v="SBX-L"/>
    <s v="UCS GL2"/>
    <n v="0.875"/>
    <n v="0.875"/>
    <n v="0.9375"/>
    <n v="1.1875"/>
    <n v="116"/>
    <n v="2.2000000000000002"/>
    <s v="GL-02Z"/>
    <n v="10"/>
    <s v="TO-1116GLZ02-10-2042"/>
    <n v="34.25"/>
    <m/>
    <m/>
    <n v="85.875"/>
    <n v="20.425130208333332"/>
    <n v="245.1015625"/>
    <s v="RELEASED"/>
    <s v="MATCHES"/>
    <x v="57"/>
    <x v="1"/>
  </r>
  <r>
    <x v="13"/>
    <n v="1"/>
    <n v="9"/>
    <n v="54"/>
    <s v="1116L-009-054"/>
    <s v="1116UA12003"/>
    <s v="WT-01.2"/>
    <s v="Northwest"/>
    <n v="100"/>
    <n v="204"/>
    <s v="WT-01.2, REC., SBX, WWT-R, BIRD FRIT"/>
    <s v="Rec."/>
    <s v="SBX"/>
    <s v="UCS GL1"/>
    <n v="0.875"/>
    <n v="1.375"/>
    <n v="1.1875"/>
    <n v="0.9375"/>
    <n v="88"/>
    <n v="1"/>
    <s v="GL-01B"/>
    <n v="10"/>
    <s v="TO-1116GLB01-10-7730"/>
    <n v="97.75"/>
    <m/>
    <m/>
    <n v="113.875"/>
    <n v="77.300564236111114"/>
    <n v="927.60677083333337"/>
    <s v="RELEASED"/>
    <s v="MATCHES"/>
    <x v="87"/>
    <x v="0"/>
  </r>
  <r>
    <x v="13"/>
    <n v="1"/>
    <n v="9"/>
    <n v="54"/>
    <s v="1116L-009-054"/>
    <s v="1116UA12003"/>
    <s v="WT-01.2"/>
    <s v="Northwest"/>
    <n v="100"/>
    <n v="204"/>
    <s v="WT-01.2, REC., SBX, WWT-R, BIRD FRIT"/>
    <s v="Rec."/>
    <s v="SBX"/>
    <s v="UCS GL2"/>
    <n v="0.875"/>
    <n v="1.375"/>
    <n v="0.9375"/>
    <n v="1.1875"/>
    <n v="116"/>
    <n v="2.2000000000000002"/>
    <s v="GL-02Z"/>
    <n v="10"/>
    <s v="TO-1116GLZ02-10-5829"/>
    <n v="97.75"/>
    <m/>
    <m/>
    <n v="85.875"/>
    <n v="58.293619791666664"/>
    <n v="699.5234375"/>
    <s v="RELEASED"/>
    <s v="MATCHES"/>
    <x v="88"/>
    <x v="0"/>
  </r>
  <r>
    <x v="12"/>
    <n v="1"/>
    <n v="9"/>
    <n v="55"/>
    <s v="1116L-009-055"/>
    <s v="1116UA21015"/>
    <s v="WT-02.1"/>
    <s v="Northwest"/>
    <n v="36"/>
    <n v="204"/>
    <s v="WT-02.1, REC., SBX-R, WWT ADJ - L, BIRD FRIT, ISA-L"/>
    <s v="Rec."/>
    <s v="SBX-R"/>
    <s v="UCS GL1"/>
    <n v="0.875"/>
    <n v="0.875"/>
    <n v="1.1875"/>
    <n v="0.9375"/>
    <n v="88"/>
    <n v="1"/>
    <s v="GL-07A"/>
    <n v="10"/>
    <s v="TO-1116GLA07-10-2708"/>
    <n v="34.25"/>
    <m/>
    <m/>
    <n v="113.875"/>
    <n v="27.084852430555557"/>
    <n v="325.01822916666669"/>
    <s v="RELEASED"/>
    <s v="MATCHES"/>
    <x v="56"/>
    <x v="0"/>
  </r>
  <r>
    <x v="12"/>
    <n v="1"/>
    <n v="9"/>
    <n v="55"/>
    <s v="1116L-009-055"/>
    <s v="1116UA21015"/>
    <s v="WT-02.1"/>
    <s v="Northwest"/>
    <n v="36"/>
    <n v="204"/>
    <s v="WT-02.1, REC., SBX-R, WWT ADJ - L, BIRD FRIT, ISA-L"/>
    <s v="Rec."/>
    <s v="SBX-R"/>
    <s v="UCS GL2"/>
    <n v="0.875"/>
    <n v="0.875"/>
    <n v="0.9375"/>
    <n v="1.1875"/>
    <n v="116"/>
    <n v="2.2000000000000002"/>
    <s v="GL-02Z"/>
    <n v="10"/>
    <s v="TO-1116GLZ02-10-2042"/>
    <n v="34.25"/>
    <m/>
    <m/>
    <n v="85.875"/>
    <n v="20.425130208333332"/>
    <n v="245.1015625"/>
    <s v="RELEASED"/>
    <s v="MATCHES"/>
    <x v="57"/>
    <x v="1"/>
  </r>
  <r>
    <x v="13"/>
    <n v="1"/>
    <n v="9"/>
    <n v="56"/>
    <s v="1116L-009-056"/>
    <s v="1116UA11005"/>
    <s v="WT-01.1"/>
    <s v="Northwest"/>
    <n v="100"/>
    <n v="204"/>
    <s v="WT-01.1, REC., VISION, WWT-R, BIRD FRIT, ACOUSTIC GL"/>
    <s v="Rec."/>
    <s v="Vision"/>
    <s v="UCS GL1"/>
    <n v="0.875"/>
    <n v="1.375"/>
    <n v="1.1875"/>
    <n v="0.9375"/>
    <n v="88"/>
    <n v="1"/>
    <s v="GL-06B"/>
    <n v="10"/>
    <s v="TO-1116GLB06-10-7730"/>
    <n v="97.75"/>
    <m/>
    <m/>
    <n v="113.875"/>
    <n v="77.300564236111114"/>
    <n v="927.60677083333337"/>
    <s v="RELEASED"/>
    <s v="MATCHES"/>
    <x v="89"/>
    <x v="0"/>
  </r>
  <r>
    <x v="13"/>
    <n v="1"/>
    <n v="9"/>
    <n v="56"/>
    <s v="1116L-009-056"/>
    <s v="1116UA11005"/>
    <s v="WT-01.1"/>
    <s v="Northwest"/>
    <n v="100"/>
    <n v="204"/>
    <s v="WT-01.1, REC., VISION, WWT-R, BIRD FRIT, ACOUSTIC GL"/>
    <s v="Rec."/>
    <s v="Vision"/>
    <s v="UCS GL2"/>
    <n v="0.875"/>
    <n v="1.375"/>
    <n v="0.9375"/>
    <n v="1.1875"/>
    <n v="116"/>
    <n v="2.2000000000000002"/>
    <s v="GL-02Z"/>
    <n v="10"/>
    <s v="TO-1116GLZ02-10-5829"/>
    <n v="97.75"/>
    <m/>
    <m/>
    <n v="85.875"/>
    <n v="58.293619791666664"/>
    <n v="699.5234375"/>
    <s v="RELEASED"/>
    <s v="MATCHES"/>
    <x v="88"/>
    <x v="0"/>
  </r>
  <r>
    <x v="12"/>
    <n v="1"/>
    <n v="9"/>
    <n v="57"/>
    <s v="1116L-009-057"/>
    <s v="1116UA21008"/>
    <s v="WT-02.1"/>
    <s v="Northwest"/>
    <n v="36"/>
    <n v="204"/>
    <s v="WT-02.1, REC., SBX-L, BIRD FRIT, ISA-L"/>
    <s v="Rec."/>
    <s v="SBX-L"/>
    <s v="UCS GL1"/>
    <n v="0.875"/>
    <n v="0.875"/>
    <n v="1.1875"/>
    <n v="0.9375"/>
    <n v="88"/>
    <n v="1"/>
    <s v="GL-07A"/>
    <n v="10"/>
    <s v="TO-1116GLA07-10-2708"/>
    <n v="34.25"/>
    <m/>
    <m/>
    <n v="113.875"/>
    <n v="27.084852430555557"/>
    <n v="325.01822916666669"/>
    <s v="RELEASED"/>
    <s v="MATCHES"/>
    <x v="56"/>
    <x v="0"/>
  </r>
  <r>
    <x v="12"/>
    <n v="1"/>
    <n v="9"/>
    <n v="57"/>
    <s v="1116L-009-057"/>
    <s v="1116UA21008"/>
    <s v="WT-02.1"/>
    <s v="Northwest"/>
    <n v="36"/>
    <n v="204"/>
    <s v="WT-02.1, REC., SBX-L, BIRD FRIT, ISA-L"/>
    <s v="Rec."/>
    <s v="SBX-L"/>
    <s v="UCS GL2"/>
    <n v="0.875"/>
    <n v="0.875"/>
    <n v="0.9375"/>
    <n v="1.1875"/>
    <n v="116"/>
    <n v="2.2000000000000002"/>
    <s v="GL-02Z"/>
    <n v="10"/>
    <s v="TO-1116GLZ02-10-2042"/>
    <n v="34.25"/>
    <m/>
    <m/>
    <n v="85.875"/>
    <n v="20.425130208333332"/>
    <n v="245.1015625"/>
    <s v="RELEASED"/>
    <s v="MATCHES"/>
    <x v="57"/>
    <x v="1"/>
  </r>
  <r>
    <x v="13"/>
    <n v="1"/>
    <n v="9"/>
    <n v="58"/>
    <s v="1116L-009-058"/>
    <s v="1116UA11003"/>
    <s v="WT-01.1"/>
    <s v="Northwest"/>
    <n v="100"/>
    <n v="204"/>
    <s v="WT-01.1, REC., VISION, BIRD FRIT"/>
    <s v="Rec."/>
    <s v="Vision"/>
    <s v="UCS GL1"/>
    <n v="0.875"/>
    <n v="0.875"/>
    <n v="1.1875"/>
    <n v="0.9375"/>
    <n v="88"/>
    <n v="1"/>
    <s v="GL-01A"/>
    <n v="10"/>
    <s v="TO-1116GLA01-10-7869"/>
    <n v="98.25"/>
    <m/>
    <m/>
    <n v="113.875"/>
    <n v="77.695963541666671"/>
    <n v="932.3515625"/>
    <s v="RELEASED"/>
    <s v="MATCHES"/>
    <x v="58"/>
    <x v="1"/>
  </r>
  <r>
    <x v="13"/>
    <n v="1"/>
    <n v="9"/>
    <n v="58"/>
    <s v="1116L-009-058"/>
    <s v="1116UA11003"/>
    <s v="WT-01.1"/>
    <s v="Northwe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59"/>
    <s v="1116L-009-059"/>
    <s v="1116UA21012"/>
    <s v="WT-02.1"/>
    <s v="Northwest"/>
    <n v="36"/>
    <n v="204"/>
    <s v="WT-02.1, REC., SBX-R, BIRD FRIT, ISA-L"/>
    <s v="Rec."/>
    <s v="SBX-R"/>
    <s v="UCS GL1"/>
    <n v="0.875"/>
    <n v="0.875"/>
    <n v="1.1875"/>
    <n v="0.9375"/>
    <n v="88"/>
    <n v="1"/>
    <s v="GL-07A"/>
    <n v="10"/>
    <s v="TO-1116GLA07-10-2708"/>
    <n v="34.25"/>
    <m/>
    <m/>
    <n v="113.875"/>
    <n v="27.084852430555557"/>
    <n v="325.01822916666669"/>
    <s v="RELEASED"/>
    <s v="MATCHES"/>
    <x v="56"/>
    <x v="0"/>
  </r>
  <r>
    <x v="12"/>
    <n v="1"/>
    <n v="9"/>
    <n v="59"/>
    <s v="1116L-009-059"/>
    <s v="1116UA21012"/>
    <s v="WT-02.1"/>
    <s v="Northwe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60"/>
    <s v="1116L-009-060"/>
    <s v="1116UA12004"/>
    <s v="WT-01.2"/>
    <s v="Northwest"/>
    <n v="92.0625"/>
    <n v="204"/>
    <s v="WT-01.2, REC., SBX, HEAVY, BIRD FRIT"/>
    <s v="Rec."/>
    <s v="SBX"/>
    <s v="UCS GL1"/>
    <n v="0.875"/>
    <n v="0.93620000000000003"/>
    <n v="1.1875"/>
    <n v="0.9375"/>
    <n v="88"/>
    <n v="1"/>
    <s v="GL-01B"/>
    <n v="10"/>
    <s v="TO-1116GLB01-10-7137"/>
    <n v="90.251300000000001"/>
    <m/>
    <m/>
    <n v="113.875"/>
    <n v="71.37060269097222"/>
    <n v="856.44723229166664"/>
    <s v="RELEASED"/>
    <s v="MATCHES"/>
    <x v="90"/>
    <x v="0"/>
  </r>
  <r>
    <x v="13"/>
    <n v="1"/>
    <n v="9"/>
    <n v="60"/>
    <s v="1116L-009-060"/>
    <s v="1116UA12004"/>
    <s v="WT-01.2"/>
    <s v="Northwest"/>
    <n v="92.0625"/>
    <n v="204"/>
    <s v="WT-01.2, REC., SBX, HEAVY, BIRD FRIT"/>
    <s v="Rec."/>
    <s v="SBX"/>
    <s v="UCS GL2"/>
    <n v="0.875"/>
    <n v="0.93620000000000003"/>
    <n v="0.9375"/>
    <n v="1.1875"/>
    <n v="116"/>
    <n v="2.2000000000000002"/>
    <s v="GL-02Z"/>
    <n v="10"/>
    <s v="TO-1116GLZ02-10-5482"/>
    <n v="90.251300000000001"/>
    <m/>
    <m/>
    <n v="85.875"/>
    <n v="53.821738802083331"/>
    <n v="645.86086562499997"/>
    <s v="RELEASED"/>
    <s v="MATCHES"/>
    <x v="91"/>
    <x v="0"/>
  </r>
  <r>
    <x v="16"/>
    <n v="1"/>
    <n v="9"/>
    <n v="61"/>
    <s v="1116L-009-061"/>
    <s v="1116UA35001"/>
    <s v="WT-03.5"/>
    <s v="Northwest"/>
    <n v="36.093000000000004"/>
    <n v="204"/>
    <s v="WT-03.5, CURVED, SBX-L, HEAVY, ISA-R"/>
    <s v="Curved"/>
    <s v="SBX-L"/>
    <s v="UCS GL1"/>
    <n v="0.83725000000000005"/>
    <n v="1.0375000000000001"/>
    <n v="1.1875"/>
    <n v="0.9375"/>
    <n v="88"/>
    <s v="N/A"/>
    <s v="GL-09T"/>
    <n v="30"/>
    <s v="TO-1116GLT09-30-2705"/>
    <m/>
    <n v="34.218250000000005"/>
    <n v="138"/>
    <n v="113.875"/>
    <n v="27.059744574652782"/>
    <n v="324.71693489583339"/>
    <s v="RELEASED"/>
    <s v="MATCHES"/>
    <x v="92"/>
    <x v="0"/>
  </r>
  <r>
    <x v="16"/>
    <n v="1"/>
    <n v="9"/>
    <n v="61"/>
    <s v="1116L-009-061"/>
    <s v="1116UA35001"/>
    <s v="WT-03.5"/>
    <s v="Northwest"/>
    <n v="36.093000000000004"/>
    <n v="204"/>
    <s v="WT-03.5, CURVED, SBX-L, HEAVY, ISA-R"/>
    <s v="Curved"/>
    <s v="SBX-L"/>
    <s v="UCS GL2"/>
    <n v="0.83725000000000005"/>
    <n v="1.0375000000000001"/>
    <n v="0.9375"/>
    <n v="1.1875"/>
    <n v="116"/>
    <n v="2.2000000000000002"/>
    <s v="GL-05D"/>
    <n v="30"/>
    <s v="TO-1116GLD05-30-2040"/>
    <m/>
    <n v="34.218250000000005"/>
    <n v="138"/>
    <n v="85.875"/>
    <n v="20.40619596354167"/>
    <n v="244.87555552806188"/>
    <s v="RELEASED"/>
    <s v="MATCHES"/>
    <x v="93"/>
    <x v="0"/>
  </r>
  <r>
    <x v="13"/>
    <n v="1"/>
    <n v="9"/>
    <n v="62"/>
    <s v="1116L-009-062"/>
    <s v="1116UA11006"/>
    <s v="WT-01.1"/>
    <s v="North "/>
    <n v="100"/>
    <n v="204"/>
    <s v="WT-01.1, REC., VISION, ISA-R, ACOUSTIC GL"/>
    <s v="Rec."/>
    <s v="Vision"/>
    <s v="UCS GL1"/>
    <n v="0.875"/>
    <n v="0.875"/>
    <n v="1.1875"/>
    <n v="0.9375"/>
    <n v="88"/>
    <s v="N/A"/>
    <s v="GL-06Z"/>
    <n v="10"/>
    <s v="TO-1116GLZ06-10-7869"/>
    <n v="98.25"/>
    <m/>
    <m/>
    <n v="113.875"/>
    <n v="77.695963541666671"/>
    <n v="932.3515625"/>
    <s v="RELEASED"/>
    <s v="MATCHES"/>
    <x v="81"/>
    <x v="0"/>
  </r>
  <r>
    <x v="13"/>
    <n v="1"/>
    <n v="9"/>
    <n v="62"/>
    <s v="1116L-009-062"/>
    <s v="1116UA11006"/>
    <s v="WT-01.1"/>
    <s v="North "/>
    <n v="100"/>
    <n v="204"/>
    <s v="WT-01.1, REC., VISION, ISA-R, ACOUSTIC GL"/>
    <s v="Rec."/>
    <s v="Vision"/>
    <s v="UCS GL2"/>
    <n v="0.875"/>
    <n v="0.875"/>
    <n v="0.9375"/>
    <n v="1.1875"/>
    <n v="116"/>
    <n v="2.2000000000000002"/>
    <s v="GL-02Z"/>
    <n v="10"/>
    <s v="TO-1116GLZ02-10-5959"/>
    <n v="98.25"/>
    <m/>
    <m/>
    <n v="85.875"/>
    <n v="58.591796875"/>
    <n v="703.1015625"/>
    <s v="RELEASED"/>
    <s v="MATCHES"/>
    <x v="59"/>
    <x v="1"/>
  </r>
  <r>
    <x v="12"/>
    <n v="1"/>
    <n v="9"/>
    <n v="63"/>
    <s v="1116L-009-063"/>
    <s v="1116UA21004"/>
    <s v="WT-02.1"/>
    <s v="North "/>
    <n v="36"/>
    <n v="204"/>
    <s v="WT-02.1, REC., SBX-R, TYP."/>
    <s v="Rec."/>
    <s v="SBX-R"/>
    <s v="UCS GL1"/>
    <n v="0.875"/>
    <n v="0.875"/>
    <n v="1.1875"/>
    <n v="0.9375"/>
    <n v="88"/>
    <s v="N/A"/>
    <s v="GL-07T"/>
    <n v="10"/>
    <s v="TO-1116GLT07-10-2708"/>
    <n v="34.25"/>
    <m/>
    <m/>
    <n v="113.875"/>
    <n v="27.084852430555557"/>
    <n v="325.01822916666669"/>
    <s v="RELEASED"/>
    <s v="MATCHES"/>
    <x v="69"/>
    <x v="0"/>
  </r>
  <r>
    <x v="12"/>
    <n v="1"/>
    <n v="9"/>
    <n v="63"/>
    <s v="1116L-009-063"/>
    <s v="1116UA21004"/>
    <s v="WT-02.1"/>
    <s v="North "/>
    <n v="36"/>
    <n v="204"/>
    <s v="WT-02.1, REC., SBX-R, TYP."/>
    <s v="Rec."/>
    <s v="SBX-R"/>
    <s v="UCS GL2"/>
    <n v="0.875"/>
    <n v="0.875"/>
    <n v="0.9375"/>
    <n v="1.1875"/>
    <n v="116"/>
    <n v="2.2000000000000002"/>
    <s v="GL-02Z"/>
    <n v="10"/>
    <s v="TO-1116GLZ02-10-2042"/>
    <n v="34.25"/>
    <m/>
    <m/>
    <n v="85.875"/>
    <n v="20.425130208333332"/>
    <n v="245.1015625"/>
    <s v="RELEASED"/>
    <s v="MATCHES"/>
    <x v="57"/>
    <x v="1"/>
  </r>
  <r>
    <x v="13"/>
    <n v="1"/>
    <n v="9"/>
    <n v="64"/>
    <s v="1116L-009-064"/>
    <s v="1116UA12001"/>
    <s v="WT-01.2"/>
    <s v="North "/>
    <n v="100"/>
    <n v="204"/>
    <s v="WT-01.2, REC., SBX, TYP."/>
    <s v="Rec."/>
    <s v="SBX"/>
    <s v="UCS GL1"/>
    <n v="0.875"/>
    <n v="0.875"/>
    <n v="1.1875"/>
    <n v="0.9375"/>
    <n v="88"/>
    <s v="N/A"/>
    <s v="GL-01T"/>
    <n v="10"/>
    <s v="TO-1116GLT01-10-7869"/>
    <n v="98.25"/>
    <m/>
    <m/>
    <n v="113.875"/>
    <n v="77.695963541666671"/>
    <n v="932.3515625"/>
    <s v="RELEASED"/>
    <s v="MATCHES"/>
    <x v="70"/>
    <x v="1"/>
  </r>
  <r>
    <x v="13"/>
    <n v="1"/>
    <n v="9"/>
    <n v="64"/>
    <s v="1116L-009-064"/>
    <s v="1116UA12001"/>
    <s v="WT-01.2"/>
    <s v="North "/>
    <n v="100"/>
    <n v="204"/>
    <s v="WT-01.2, REC., SBX, TYP."/>
    <s v="Rec."/>
    <s v="SBX"/>
    <s v="UCS GL2"/>
    <n v="0.875"/>
    <n v="0.875"/>
    <n v="0.9375"/>
    <n v="1.1875"/>
    <n v="116"/>
    <n v="2.2000000000000002"/>
    <s v="GL-02Z"/>
    <n v="10"/>
    <s v="TO-1116GLZ02-10-5959"/>
    <n v="98.25"/>
    <m/>
    <m/>
    <n v="85.875"/>
    <n v="58.591796875"/>
    <n v="703.1015625"/>
    <s v="RELEASED"/>
    <s v="MATCHES"/>
    <x v="59"/>
    <x v="1"/>
  </r>
  <r>
    <x v="12"/>
    <n v="1"/>
    <n v="9"/>
    <n v="65"/>
    <s v="1116L-009-065"/>
    <s v="1116UA21005"/>
    <s v="WT-02.1"/>
    <s v="North "/>
    <n v="36"/>
    <n v="204"/>
    <s v="WT-02.1, REC., SBX-L, TYP."/>
    <s v="Rec."/>
    <s v="SBX-L"/>
    <s v="UCS GL1"/>
    <n v="0.875"/>
    <n v="0.875"/>
    <n v="1.1875"/>
    <n v="0.9375"/>
    <n v="88"/>
    <s v="N/A"/>
    <s v="GL-07T"/>
    <n v="10"/>
    <s v="TO-1116GLT07-10-2708"/>
    <n v="34.25"/>
    <m/>
    <m/>
    <n v="113.875"/>
    <n v="27.084852430555557"/>
    <n v="325.01822916666669"/>
    <s v="RELEASED"/>
    <s v="MATCHES"/>
    <x v="69"/>
    <x v="0"/>
  </r>
  <r>
    <x v="12"/>
    <n v="1"/>
    <n v="9"/>
    <n v="65"/>
    <s v="1116L-009-065"/>
    <s v="1116UA21005"/>
    <s v="WT-02.1"/>
    <s v="North "/>
    <n v="36"/>
    <n v="204"/>
    <s v="WT-02.1, REC., SBX-L, TYP."/>
    <s v="Rec."/>
    <s v="SBX-L"/>
    <s v="UCS GL2"/>
    <n v="0.875"/>
    <n v="0.875"/>
    <n v="0.9375"/>
    <n v="1.1875"/>
    <n v="116"/>
    <n v="2.2000000000000002"/>
    <s v="GL-02Z"/>
    <n v="10"/>
    <s v="TO-1116GLZ02-10-2042"/>
    <n v="34.25"/>
    <m/>
    <m/>
    <n v="85.875"/>
    <n v="20.425130208333332"/>
    <n v="245.1015625"/>
    <s v="RELEASED"/>
    <s v="MATCHES"/>
    <x v="57"/>
    <x v="1"/>
  </r>
  <r>
    <x v="13"/>
    <n v="1"/>
    <n v="9"/>
    <n v="66"/>
    <s v="1116L-009-066"/>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66"/>
    <s v="1116L-009-066"/>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67"/>
    <s v="1116L-009-067"/>
    <s v="1116UA21004"/>
    <s v="WT-02.1"/>
    <s v="North "/>
    <n v="36"/>
    <n v="204"/>
    <s v="WT-02.1, REC., SBX-R, ISA-R"/>
    <s v="Rec."/>
    <s v="SBX-R"/>
    <s v="UCS GL1"/>
    <n v="0.875"/>
    <n v="0.875"/>
    <n v="1.1875"/>
    <n v="0.9375"/>
    <n v="88"/>
    <s v="N/A"/>
    <s v="GL-07T"/>
    <n v="10"/>
    <s v="TO-1116GLT07-10-2708"/>
    <n v="34.25"/>
    <m/>
    <m/>
    <n v="113.875"/>
    <n v="27.084852430555557"/>
    <n v="325.01822916666669"/>
    <s v="RELEASED"/>
    <s v="MATCHES"/>
    <x v="69"/>
    <x v="0"/>
  </r>
  <r>
    <x v="12"/>
    <n v="1"/>
    <n v="9"/>
    <n v="67"/>
    <s v="1116L-009-067"/>
    <s v="1116UA21004"/>
    <s v="WT-02.1"/>
    <s v="North "/>
    <n v="36"/>
    <n v="204"/>
    <s v="WT-02.1, REC., SBX-R, ISA-R"/>
    <s v="Rec."/>
    <s v="SBX-R"/>
    <s v="UCS GL2"/>
    <n v="0.875"/>
    <n v="0.875"/>
    <n v="0.9375"/>
    <n v="1.1875"/>
    <n v="116"/>
    <n v="2.2000000000000002"/>
    <s v="GL-02Z"/>
    <n v="10"/>
    <s v="TO-1116GLZ02-10-2042"/>
    <n v="34.25"/>
    <m/>
    <m/>
    <n v="85.875"/>
    <n v="20.425130208333332"/>
    <n v="245.1015625"/>
    <s v="RELEASED"/>
    <s v="MATCHES"/>
    <x v="57"/>
    <x v="1"/>
  </r>
  <r>
    <x v="13"/>
    <n v="1"/>
    <n v="9"/>
    <n v="68"/>
    <s v="1116L-009-068"/>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68"/>
    <s v="1116L-009-068"/>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69"/>
    <s v="1116L-009-069"/>
    <s v="1116UA21005"/>
    <s v="WT-02.1"/>
    <s v="North "/>
    <n v="36"/>
    <n v="204"/>
    <s v="WT-02.1, REC., SBX-L, ISA-R"/>
    <s v="Rec."/>
    <s v="SBX-L"/>
    <s v="UCS GL1"/>
    <n v="0.875"/>
    <n v="0.875"/>
    <n v="1.1875"/>
    <n v="0.9375"/>
    <n v="88"/>
    <s v="N/A"/>
    <s v="GL-07T"/>
    <n v="10"/>
    <s v="TO-1116GLT07-10-2708"/>
    <n v="34.25"/>
    <m/>
    <m/>
    <n v="113.875"/>
    <n v="27.084852430555557"/>
    <n v="325.01822916666669"/>
    <s v="RELEASED"/>
    <s v="MATCHES"/>
    <x v="69"/>
    <x v="0"/>
  </r>
  <r>
    <x v="12"/>
    <n v="1"/>
    <n v="9"/>
    <n v="69"/>
    <s v="1116L-009-069"/>
    <s v="1116UA21005"/>
    <s v="WT-02.1"/>
    <s v="North "/>
    <n v="36"/>
    <n v="204"/>
    <s v="WT-02.1, REC., SBX-L, ISA-R"/>
    <s v="Rec."/>
    <s v="SBX-L"/>
    <s v="UCS GL2"/>
    <n v="0.875"/>
    <n v="0.875"/>
    <n v="0.9375"/>
    <n v="1.1875"/>
    <n v="116"/>
    <n v="2.2000000000000002"/>
    <s v="GL-02Z"/>
    <n v="10"/>
    <s v="TO-1116GLZ02-10-2042"/>
    <n v="34.25"/>
    <m/>
    <m/>
    <n v="85.875"/>
    <n v="20.425130208333332"/>
    <n v="245.1015625"/>
    <s v="RELEASED"/>
    <s v="MATCHES"/>
    <x v="57"/>
    <x v="1"/>
  </r>
  <r>
    <x v="13"/>
    <n v="1"/>
    <n v="9"/>
    <n v="70"/>
    <s v="1116L-009-070"/>
    <s v="1116UA12001"/>
    <s v="WT-01.2"/>
    <s v="North "/>
    <n v="100"/>
    <n v="204"/>
    <s v="WT-01.2, REC., SBX, TYP."/>
    <s v="Rec."/>
    <s v="SBX"/>
    <s v="UCS GL1"/>
    <n v="0.875"/>
    <n v="0.875"/>
    <n v="1.1875"/>
    <n v="0.9375"/>
    <n v="88"/>
    <s v="N/A"/>
    <s v="GL-01T"/>
    <n v="10"/>
    <s v="TO-1116GLT01-10-7869"/>
    <n v="98.25"/>
    <m/>
    <m/>
    <n v="113.875"/>
    <n v="77.695963541666671"/>
    <n v="932.3515625"/>
    <s v="RELEASED"/>
    <s v="MATCHES"/>
    <x v="70"/>
    <x v="1"/>
  </r>
  <r>
    <x v="13"/>
    <n v="1"/>
    <n v="9"/>
    <n v="70"/>
    <s v="1116L-009-070"/>
    <s v="1116UA12001"/>
    <s v="WT-01.2"/>
    <s v="North "/>
    <n v="100"/>
    <n v="204"/>
    <s v="WT-01.2, REC., SBX, TYP."/>
    <s v="Rec."/>
    <s v="SBX"/>
    <s v="UCS GL2"/>
    <n v="0.875"/>
    <n v="0.875"/>
    <n v="0.9375"/>
    <n v="1.1875"/>
    <n v="116"/>
    <n v="2.2000000000000002"/>
    <s v="GL-02Z"/>
    <n v="10"/>
    <s v="TO-1116GLZ02-10-5959"/>
    <n v="98.25"/>
    <m/>
    <m/>
    <n v="85.875"/>
    <n v="58.591796875"/>
    <n v="703.1015625"/>
    <s v="RELEASED"/>
    <s v="MATCHES"/>
    <x v="59"/>
    <x v="1"/>
  </r>
  <r>
    <x v="12"/>
    <n v="1"/>
    <n v="9"/>
    <n v="71"/>
    <s v="1116L-009-071"/>
    <s v="1116UA21004"/>
    <s v="WT-02.1"/>
    <s v="North "/>
    <n v="36"/>
    <n v="204"/>
    <s v="WT-02.1, REC., SBX-R, ISA-R"/>
    <s v="Rec."/>
    <s v="SBX-R"/>
    <s v="UCS GL1"/>
    <n v="0.875"/>
    <n v="0.875"/>
    <n v="1.1875"/>
    <n v="0.9375"/>
    <n v="88"/>
    <s v="N/A"/>
    <s v="GL-07T"/>
    <n v="10"/>
    <s v="TO-1116GLT07-10-2708"/>
    <n v="34.25"/>
    <m/>
    <m/>
    <n v="113.875"/>
    <n v="27.084852430555557"/>
    <n v="325.01822916666669"/>
    <s v="RELEASED"/>
    <s v="MATCHES"/>
    <x v="69"/>
    <x v="0"/>
  </r>
  <r>
    <x v="12"/>
    <n v="1"/>
    <n v="9"/>
    <n v="71"/>
    <s v="1116L-009-071"/>
    <s v="1116UA21004"/>
    <s v="WT-02.1"/>
    <s v="North "/>
    <n v="36"/>
    <n v="204"/>
    <s v="WT-02.1, REC., SBX-R, ISA-R"/>
    <s v="Rec."/>
    <s v="SBX-R"/>
    <s v="UCS GL2"/>
    <n v="0.875"/>
    <n v="0.875"/>
    <n v="0.9375"/>
    <n v="1.1875"/>
    <n v="116"/>
    <n v="2.2000000000000002"/>
    <s v="GL-02Z"/>
    <n v="10"/>
    <s v="TO-1116GLZ02-10-2042"/>
    <n v="34.25"/>
    <m/>
    <m/>
    <n v="85.875"/>
    <n v="20.425130208333332"/>
    <n v="245.1015625"/>
    <s v="RELEASED"/>
    <s v="MATCHES"/>
    <x v="57"/>
    <x v="1"/>
  </r>
  <r>
    <x v="13"/>
    <n v="1"/>
    <n v="9"/>
    <n v="72"/>
    <s v="1116L-009-072"/>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72"/>
    <s v="1116L-009-072"/>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73"/>
    <s v="1116L-009-073"/>
    <s v="1116UA21001"/>
    <s v="WT-02.1"/>
    <s v="North "/>
    <n v="36"/>
    <n v="204"/>
    <s v="WT-02.1, REC., SBX-L, ISA-L"/>
    <s v="Rec."/>
    <s v="SBX-L"/>
    <s v="UCS GL1"/>
    <n v="0.875"/>
    <n v="0.875"/>
    <n v="1.1875"/>
    <n v="0.9375"/>
    <n v="88"/>
    <s v="N/A"/>
    <s v="GL-07T"/>
    <n v="10"/>
    <s v="TO-1116GLT07-10-2708"/>
    <n v="34.25"/>
    <m/>
    <m/>
    <n v="113.875"/>
    <n v="27.084852430555557"/>
    <n v="325.01822916666669"/>
    <s v="RELEASED"/>
    <s v="MATCHES"/>
    <x v="69"/>
    <x v="0"/>
  </r>
  <r>
    <x v="12"/>
    <n v="1"/>
    <n v="9"/>
    <n v="73"/>
    <s v="1116L-009-073"/>
    <s v="1116UA21001"/>
    <s v="WT-02.1"/>
    <s v="North "/>
    <n v="36"/>
    <n v="204"/>
    <s v="WT-02.1, REC., SBX-L, ISA-L"/>
    <s v="Rec."/>
    <s v="SBX-L"/>
    <s v="UCS GL2"/>
    <n v="0.875"/>
    <n v="0.875"/>
    <n v="0.9375"/>
    <n v="1.1875"/>
    <n v="116"/>
    <n v="2.2000000000000002"/>
    <s v="GL-02Z"/>
    <n v="10"/>
    <s v="TO-1116GLZ02-10-2042"/>
    <n v="34.25"/>
    <m/>
    <m/>
    <n v="85.875"/>
    <n v="20.425130208333332"/>
    <n v="245.1015625"/>
    <s v="RELEASED"/>
    <s v="MATCHES"/>
    <x v="57"/>
    <x v="1"/>
  </r>
  <r>
    <x v="13"/>
    <n v="1"/>
    <n v="9"/>
    <n v="74"/>
    <s v="1116L-009-074"/>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74"/>
    <s v="1116L-009-074"/>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75"/>
    <s v="1116L-009-075"/>
    <s v="1116UA21016"/>
    <s v="WT-02.1"/>
    <s v="North "/>
    <n v="36"/>
    <n v="204"/>
    <s v="WT-02.1, REC., SBX-R, TYP."/>
    <s v="Rec."/>
    <s v="SBX-R"/>
    <s v="UCS GL1"/>
    <n v="0.875"/>
    <n v="0.875"/>
    <n v="1.1875"/>
    <n v="0.9375"/>
    <n v="88"/>
    <s v="N/A"/>
    <s v="GL-07T"/>
    <n v="10"/>
    <s v="TO-1116GLT07-10-2708"/>
    <n v="34.25"/>
    <m/>
    <m/>
    <n v="113.875"/>
    <n v="27.084852430555557"/>
    <n v="325.01822916666669"/>
    <s v="RELEASED"/>
    <s v="MATCHES"/>
    <x v="69"/>
    <x v="0"/>
  </r>
  <r>
    <x v="12"/>
    <n v="1"/>
    <n v="9"/>
    <n v="75"/>
    <s v="1116L-009-075"/>
    <s v="1116UA21016"/>
    <s v="WT-02.1"/>
    <s v="North "/>
    <n v="36"/>
    <n v="204"/>
    <s v="WT-02.1, REC., SBX-R, TYP."/>
    <s v="Rec."/>
    <s v="SBX-R"/>
    <s v="UCS GL2"/>
    <n v="0.875"/>
    <n v="0.875"/>
    <n v="0.9375"/>
    <n v="1.1875"/>
    <n v="116"/>
    <n v="2.2000000000000002"/>
    <s v="GL-02Z"/>
    <n v="10"/>
    <s v="TO-1116GLZ02-10-2042"/>
    <n v="34.25"/>
    <m/>
    <m/>
    <n v="85.875"/>
    <n v="20.425130208333332"/>
    <n v="245.1015625"/>
    <s v="RELEASED"/>
    <s v="MATCHES"/>
    <x v="57"/>
    <x v="1"/>
  </r>
  <r>
    <x v="13"/>
    <n v="1"/>
    <n v="9"/>
    <n v="76"/>
    <s v="1116L-009-076"/>
    <s v="1116UA12001"/>
    <s v="WT-01.2"/>
    <s v="North "/>
    <n v="100"/>
    <n v="204"/>
    <s v="WT-01.2, REC., SBX, TYP."/>
    <s v="Rec."/>
    <s v="SBX"/>
    <s v="UCS GL1"/>
    <n v="0.875"/>
    <n v="0.875"/>
    <n v="1.1875"/>
    <n v="0.9375"/>
    <n v="88"/>
    <s v="N/A"/>
    <s v="GL-01T"/>
    <n v="10"/>
    <s v="TO-1116GLT01-10-7869"/>
    <n v="98.25"/>
    <m/>
    <m/>
    <n v="113.875"/>
    <n v="77.695963541666671"/>
    <n v="932.3515625"/>
    <s v="RELEASED"/>
    <s v="MATCHES"/>
    <x v="70"/>
    <x v="1"/>
  </r>
  <r>
    <x v="13"/>
    <n v="1"/>
    <n v="9"/>
    <n v="76"/>
    <s v="1116L-009-076"/>
    <s v="1116UA12001"/>
    <s v="WT-01.2"/>
    <s v="North "/>
    <n v="100"/>
    <n v="204"/>
    <s v="WT-01.2, REC., SBX, TYP."/>
    <s v="Rec."/>
    <s v="SBX"/>
    <s v="UCS GL2"/>
    <n v="0.875"/>
    <n v="0.875"/>
    <n v="0.9375"/>
    <n v="1.1875"/>
    <n v="116"/>
    <n v="2.2000000000000002"/>
    <s v="GL-02Z"/>
    <n v="10"/>
    <s v="TO-1116GLZ02-10-5959"/>
    <n v="98.25"/>
    <m/>
    <m/>
    <n v="85.875"/>
    <n v="58.591796875"/>
    <n v="703.1015625"/>
    <s v="RELEASED"/>
    <s v="MATCHES"/>
    <x v="59"/>
    <x v="1"/>
  </r>
  <r>
    <x v="12"/>
    <n v="1"/>
    <n v="9"/>
    <n v="77"/>
    <s v="1116L-009-077"/>
    <s v="1116UA21005"/>
    <s v="WT-02.1"/>
    <s v="North "/>
    <n v="36"/>
    <n v="204"/>
    <s v="WT-02.1, REC., SBX-L, ISA-R"/>
    <s v="Rec."/>
    <s v="SBX-L"/>
    <s v="UCS GL1"/>
    <n v="0.875"/>
    <n v="0.875"/>
    <n v="1.1875"/>
    <n v="0.9375"/>
    <n v="88"/>
    <s v="N/A"/>
    <s v="GL-07T"/>
    <n v="10"/>
    <s v="TO-1116GLT07-10-2708"/>
    <n v="34.25"/>
    <m/>
    <m/>
    <n v="113.875"/>
    <n v="27.084852430555557"/>
    <n v="325.01822916666669"/>
    <s v="RELEASED"/>
    <s v="MATCHES"/>
    <x v="69"/>
    <x v="0"/>
  </r>
  <r>
    <x v="12"/>
    <n v="1"/>
    <n v="9"/>
    <n v="77"/>
    <s v="1116L-009-077"/>
    <s v="1116UA21005"/>
    <s v="WT-02.1"/>
    <s v="North "/>
    <n v="36"/>
    <n v="204"/>
    <s v="WT-02.1, REC., SBX-L, ISA-R"/>
    <s v="Rec."/>
    <s v="SBX-L"/>
    <s v="UCS GL2"/>
    <n v="0.875"/>
    <n v="0.875"/>
    <n v="0.9375"/>
    <n v="1.1875"/>
    <n v="116"/>
    <n v="2.2000000000000002"/>
    <s v="GL-02Z"/>
    <n v="10"/>
    <s v="TO-1116GLZ02-10-2042"/>
    <n v="34.25"/>
    <m/>
    <m/>
    <n v="85.875"/>
    <n v="20.425130208333332"/>
    <n v="245.1015625"/>
    <s v="RELEASED"/>
    <s v="MATCHES"/>
    <x v="57"/>
    <x v="1"/>
  </r>
  <r>
    <x v="13"/>
    <n v="1"/>
    <n v="9"/>
    <n v="78"/>
    <s v="1116L-009-078"/>
    <s v="1116UA11002"/>
    <s v="WT-01.1"/>
    <s v="North "/>
    <n v="100"/>
    <n v="204"/>
    <s v="WT-01.1, REC., VISION, ACOUSTIC GL"/>
    <s v="Rec."/>
    <s v="Vision"/>
    <s v="UCS GL1"/>
    <n v="0.875"/>
    <n v="0.875"/>
    <n v="1.1875"/>
    <n v="0.9375"/>
    <n v="88"/>
    <s v="N/A"/>
    <s v="GL-06Z"/>
    <n v="10"/>
    <s v="TO-1116GLZ06-10-7869"/>
    <n v="98.25"/>
    <m/>
    <m/>
    <n v="113.875"/>
    <n v="77.695963541666671"/>
    <n v="932.3515625"/>
    <s v="RELEASED"/>
    <s v="MATCHES"/>
    <x v="81"/>
    <x v="0"/>
  </r>
  <r>
    <x v="13"/>
    <n v="1"/>
    <n v="9"/>
    <n v="78"/>
    <s v="1116L-009-078"/>
    <s v="1116UA11002"/>
    <s v="WT-01.1"/>
    <s v="North "/>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79"/>
    <s v="1116L-009-079"/>
    <s v="1116UA21017"/>
    <s v="WT-02.1"/>
    <s v="North "/>
    <n v="36.125"/>
    <n v="204"/>
    <s v="WT-02.1, REC., SBX-R, HEAVY, ISA-R"/>
    <s v="Rec."/>
    <s v="SBX-R"/>
    <s v="UCS GL1"/>
    <n v="1"/>
    <n v="0.875"/>
    <n v="1.1875"/>
    <n v="0.9375"/>
    <n v="88"/>
    <s v="N/A"/>
    <s v="GL-07T"/>
    <n v="10"/>
    <s v="TO-1116GLT07-10-2708"/>
    <n v="34.25"/>
    <m/>
    <m/>
    <n v="113.875"/>
    <n v="27.084852430555557"/>
    <n v="325.01822916666669"/>
    <s v="RELEASED"/>
    <s v="MATCHES"/>
    <x v="69"/>
    <x v="0"/>
  </r>
  <r>
    <x v="12"/>
    <n v="1"/>
    <n v="9"/>
    <n v="79"/>
    <s v="1116L-009-079"/>
    <s v="1116UA21017"/>
    <s v="WT-02.1"/>
    <s v="North "/>
    <n v="36.125"/>
    <n v="204"/>
    <s v="WT-02.1, REC., SBX-R, HEAVY, ISA-R"/>
    <s v="Rec."/>
    <s v="SBX-R"/>
    <s v="UCS GL2"/>
    <n v="1"/>
    <n v="0.875"/>
    <n v="0.9375"/>
    <n v="1.1875"/>
    <n v="116"/>
    <n v="2.2000000000000002"/>
    <s v="GL-02Z"/>
    <n v="10"/>
    <s v="TO-1116GLZ02-10-2042"/>
    <n v="34.25"/>
    <m/>
    <m/>
    <n v="85.875"/>
    <n v="20.425130208333332"/>
    <n v="245.1015625"/>
    <s v="RELEASED"/>
    <s v="MATCHES"/>
    <x v="57"/>
    <x v="1"/>
  </r>
  <r>
    <x v="11"/>
    <n v="1"/>
    <n v="9"/>
    <n v="80"/>
    <s v="1116L-009-080"/>
    <s v="1116UA33001"/>
    <s v="WT-03.3"/>
    <s v="Northeast"/>
    <n v="90.544600000000003"/>
    <n v="204"/>
    <s v="WT-03.3, CURVED, VISION, HEAVY, HEAVY, TOP LIGHTING"/>
    <s v="Curved"/>
    <s v="Vision"/>
    <s v="UCS GL1"/>
    <n v="0.92379999999999995"/>
    <n v="0.92379999999999995"/>
    <n v="1.1875"/>
    <n v="0.9375"/>
    <n v="88"/>
    <s v="N/A"/>
    <s v="GL-04Z"/>
    <n v="30"/>
    <s v="TO-1116GLZ04-30-7014"/>
    <m/>
    <n v="88.697000000000003"/>
    <n v="192.5"/>
    <n v="113.875"/>
    <n v="70.141464409722232"/>
    <n v="841.691961599514"/>
    <s v="RELEASED"/>
    <s v="MATCHES"/>
    <x v="71"/>
    <x v="0"/>
  </r>
  <r>
    <x v="11"/>
    <n v="1"/>
    <n v="9"/>
    <n v="80"/>
    <s v="1116L-009-080"/>
    <s v="1116UA33001"/>
    <s v="WT-03.3"/>
    <s v="Northeast"/>
    <n v="90.544600000000003"/>
    <n v="204"/>
    <s v="WT-03.3, CURVED, VISION, HEAVY, HEAVY, TOP LIGHTING"/>
    <s v="Curved"/>
    <s v="Vision"/>
    <s v="UCS GL2"/>
    <n v="0.92379999999999995"/>
    <n v="0.92379999999999995"/>
    <n v="0.9375"/>
    <n v="1.1875"/>
    <n v="116"/>
    <n v="2.2000000000000002"/>
    <s v="GL-05B"/>
    <n v="30"/>
    <s v="TO-1116GLB05-30-5389"/>
    <m/>
    <n v="88.697000000000003"/>
    <n v="192.5"/>
    <n v="85.875"/>
    <n v="52.894825520833336"/>
    <n v="634.73790625000004"/>
    <s v="RELEASED"/>
    <s v="MATCHES"/>
    <x v="55"/>
    <x v="0"/>
  </r>
  <r>
    <x v="11"/>
    <n v="1"/>
    <n v="9"/>
    <n v="81"/>
    <s v="1116L-009-081"/>
    <s v="1116UA33002"/>
    <s v="WT-03.3"/>
    <s v="Northeast"/>
    <n v="90.508499999999998"/>
    <n v="204"/>
    <s v="WT-03.3, CURVED, VISION, HEAVY, HEAVY, ISA-R, TOP LIGHTING"/>
    <s v="Curved"/>
    <s v="Vision"/>
    <s v="UCS GL1"/>
    <n v="0.90575000000000006"/>
    <n v="0.90575000000000006"/>
    <n v="1.1875"/>
    <n v="0.9375"/>
    <n v="88"/>
    <s v="N/A"/>
    <s v="GL-04Z"/>
    <n v="30"/>
    <s v="TO-1116GLZ04-30-7014"/>
    <m/>
    <n v="88.697000000000003"/>
    <n v="192.5"/>
    <n v="113.875"/>
    <n v="70.141464409722232"/>
    <n v="841.691961599514"/>
    <s v="RELEASED"/>
    <s v="MATCHES"/>
    <x v="71"/>
    <x v="0"/>
  </r>
  <r>
    <x v="11"/>
    <n v="1"/>
    <n v="9"/>
    <n v="81"/>
    <s v="1116L-009-081"/>
    <s v="1116UA33002"/>
    <s v="WT-03.3"/>
    <s v="Northeast"/>
    <n v="90.508499999999998"/>
    <n v="204"/>
    <s v="WT-03.3, CURVED, VISION, HEAVY, HEAVY, ISA-R, TOP LIGHTING"/>
    <s v="Curved"/>
    <s v="Vision"/>
    <s v="UCS GL2"/>
    <n v="0.90575000000000006"/>
    <n v="0.90575000000000006"/>
    <n v="0.9375"/>
    <n v="1.1875"/>
    <n v="116"/>
    <n v="2.2000000000000002"/>
    <s v="GL-05B"/>
    <n v="30"/>
    <s v="TO-1116GLB05-30-5389"/>
    <m/>
    <n v="88.697000000000003"/>
    <n v="192.5"/>
    <n v="85.875"/>
    <n v="52.894825520833336"/>
    <n v="634.73790625000004"/>
    <s v="RELEASED"/>
    <s v="MATCHES"/>
    <x v="55"/>
    <x v="0"/>
  </r>
  <r>
    <x v="11"/>
    <n v="1"/>
    <n v="9"/>
    <n v="82"/>
    <s v="1116L-009-082"/>
    <s v="1116UA33003"/>
    <s v="WT-03.3"/>
    <s v="Northeast"/>
    <n v="90.522000000000006"/>
    <n v="204"/>
    <s v="WT-03.3, CURVED, VISION, HEAVY, ISA-R, TOP LIGHTING"/>
    <s v="Curved"/>
    <s v="Vision"/>
    <s v="UCS GL1"/>
    <n v="0.91249999999999998"/>
    <n v="0.91249999999999998"/>
    <n v="1.1875"/>
    <n v="0.9375"/>
    <n v="88"/>
    <s v="N/A"/>
    <s v="GL-04Z"/>
    <n v="30"/>
    <s v="TO-1116GLZ04-30-7014"/>
    <m/>
    <n v="88.697000000000003"/>
    <n v="192.5"/>
    <n v="113.875"/>
    <n v="70.141464409722232"/>
    <n v="841.691961599514"/>
    <s v="RELEASED"/>
    <s v="MATCHES"/>
    <x v="71"/>
    <x v="0"/>
  </r>
  <r>
    <x v="11"/>
    <n v="1"/>
    <n v="9"/>
    <n v="82"/>
    <s v="1116L-009-082"/>
    <s v="1116UA33003"/>
    <s v="WT-03.3"/>
    <s v="Northeast"/>
    <n v="90.522000000000006"/>
    <n v="204"/>
    <s v="WT-03.3, CURVED, VISION, HEAVY, ISA-R, TOP LIGHTING"/>
    <s v="Curved"/>
    <s v="Vision"/>
    <s v="UCS GL2"/>
    <n v="0.91249999999999998"/>
    <n v="0.91249999999999998"/>
    <n v="0.9375"/>
    <n v="1.1875"/>
    <n v="116"/>
    <n v="2.2000000000000002"/>
    <s v="GL-05B"/>
    <n v="30"/>
    <s v="TO-1116GLB05-30-5389"/>
    <m/>
    <n v="88.697000000000003"/>
    <n v="192.5"/>
    <n v="85.875"/>
    <n v="52.894825520833336"/>
    <n v="634.73790625000004"/>
    <s v="RELEASED"/>
    <s v="MATCHES"/>
    <x v="55"/>
    <x v="0"/>
  </r>
  <r>
    <x v="12"/>
    <n v="1"/>
    <n v="9"/>
    <n v="83"/>
    <s v="1116L-009-083"/>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83"/>
    <s v="1116L-009-083"/>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84"/>
    <s v="1116L-009-084"/>
    <s v="1116UA11001"/>
    <s v="WT-01.1"/>
    <s v="East"/>
    <n v="100"/>
    <n v="204"/>
    <s v="WT-01.1, REC., VISION, TYP."/>
    <s v="Rec."/>
    <s v="Vision"/>
    <s v="UCS GL1"/>
    <n v="0.875"/>
    <n v="0.875"/>
    <n v="1.1875"/>
    <n v="0.9375"/>
    <n v="88"/>
    <s v="N/A"/>
    <s v="GL-01Z"/>
    <n v="10"/>
    <s v="TO-1116GLZ01-10-7869"/>
    <n v="98.25"/>
    <m/>
    <m/>
    <n v="113.875"/>
    <n v="77.695963541666671"/>
    <n v="932.3515625"/>
    <s v="RELEASED"/>
    <s v="MATCHES"/>
    <x v="68"/>
    <x v="1"/>
  </r>
  <r>
    <x v="13"/>
    <n v="1"/>
    <n v="9"/>
    <n v="84"/>
    <s v="1116L-009-084"/>
    <s v="1116UA11001"/>
    <s v="WT-01.1"/>
    <s v="East"/>
    <n v="100"/>
    <n v="204"/>
    <s v="WT-01.1, REC., VISION, TYP."/>
    <s v="Rec."/>
    <s v="Vision"/>
    <s v="UCS GL2"/>
    <n v="0.875"/>
    <n v="0.875"/>
    <n v="0.9375"/>
    <n v="1.1875"/>
    <n v="116"/>
    <n v="2.2000000000000002"/>
    <s v="GL-02Z"/>
    <n v="10"/>
    <s v="TO-1116GLZ02-10-5959"/>
    <n v="98.25"/>
    <m/>
    <m/>
    <n v="85.875"/>
    <n v="58.591796875"/>
    <n v="703.1015625"/>
    <s v="RELEASED"/>
    <s v="MATCHES"/>
    <x v="59"/>
    <x v="1"/>
  </r>
  <r>
    <x v="12"/>
    <n v="1"/>
    <n v="9"/>
    <n v="85"/>
    <s v="1116L-009-085"/>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85"/>
    <s v="1116L-009-085"/>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86"/>
    <s v="1116L-009-086"/>
    <s v="1116UA11001"/>
    <s v="WT-01.1"/>
    <s v="East"/>
    <n v="100"/>
    <n v="204"/>
    <s v="WT-01.1, REC., VISION, TYP."/>
    <s v="Rec."/>
    <s v="Vision"/>
    <s v="UCS GL1"/>
    <n v="0.875"/>
    <n v="0.875"/>
    <n v="1.1875"/>
    <n v="0.9375"/>
    <n v="88"/>
    <s v="N/A"/>
    <s v="GL-01Z"/>
    <n v="10"/>
    <s v="TO-1116GLZ01-10-7869"/>
    <n v="98.25"/>
    <m/>
    <m/>
    <n v="113.875"/>
    <n v="77.695963541666671"/>
    <n v="932.3515625"/>
    <s v="RELEASED"/>
    <s v="MATCHES"/>
    <x v="68"/>
    <x v="1"/>
  </r>
  <r>
    <x v="13"/>
    <n v="1"/>
    <n v="9"/>
    <n v="86"/>
    <s v="1116L-009-086"/>
    <s v="1116UA11001"/>
    <s v="WT-01.1"/>
    <s v="East"/>
    <n v="100"/>
    <n v="204"/>
    <s v="WT-01.1, REC., VISION, TYP."/>
    <s v="Rec."/>
    <s v="Vision"/>
    <s v="UCS GL2"/>
    <n v="0.875"/>
    <n v="0.875"/>
    <n v="0.9375"/>
    <n v="1.1875"/>
    <n v="116"/>
    <n v="2.2000000000000002"/>
    <s v="GL-02Z"/>
    <n v="10"/>
    <s v="TO-1116GLZ02-10-5959"/>
    <n v="98.25"/>
    <m/>
    <m/>
    <n v="85.875"/>
    <n v="58.591796875"/>
    <n v="703.1015625"/>
    <s v="RELEASED"/>
    <s v="MATCHES"/>
    <x v="59"/>
    <x v="1"/>
  </r>
  <r>
    <x v="12"/>
    <n v="1"/>
    <n v="9"/>
    <n v="87"/>
    <s v="1116L-009-087"/>
    <s v="1116UA21003"/>
    <s v="WT-02.1"/>
    <s v="East"/>
    <n v="36"/>
    <n v="204"/>
    <s v="WT-02.1, REC., SBX-L, TYP."/>
    <s v="Rec."/>
    <s v="SBX-L"/>
    <s v="UCS GL1"/>
    <n v="0.875"/>
    <n v="0.875"/>
    <n v="1.1875"/>
    <n v="0.9375"/>
    <n v="88"/>
    <s v="N/A"/>
    <s v="GL-07T"/>
    <n v="10"/>
    <s v="TO-1116GLT07-10-2708"/>
    <n v="34.25"/>
    <m/>
    <m/>
    <n v="113.875"/>
    <n v="27.084852430555557"/>
    <n v="325.01822916666669"/>
    <s v="RELEASED"/>
    <s v="MATCHES"/>
    <x v="69"/>
    <x v="0"/>
  </r>
  <r>
    <x v="12"/>
    <n v="1"/>
    <n v="9"/>
    <n v="87"/>
    <s v="1116L-009-087"/>
    <s v="1116UA21003"/>
    <s v="WT-02.1"/>
    <s v="East"/>
    <n v="36"/>
    <n v="204"/>
    <s v="WT-02.1, REC., SBX-L, TYP."/>
    <s v="Rec."/>
    <s v="SBX-L"/>
    <s v="UCS GL2"/>
    <n v="0.875"/>
    <n v="0.875"/>
    <n v="0.9375"/>
    <n v="1.1875"/>
    <n v="116"/>
    <n v="2.2000000000000002"/>
    <s v="GL-02Z"/>
    <n v="10"/>
    <s v="TO-1116GLZ02-10-2042"/>
    <n v="34.25"/>
    <m/>
    <m/>
    <n v="85.875"/>
    <n v="20.425130208333332"/>
    <n v="245.1015625"/>
    <s v="RELEASED"/>
    <s v="MATCHES"/>
    <x v="57"/>
    <x v="1"/>
  </r>
  <r>
    <x v="13"/>
    <n v="1"/>
    <n v="9"/>
    <n v="88"/>
    <s v="1116L-009-088"/>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88"/>
    <s v="1116L-009-088"/>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89"/>
    <s v="1116L-009-089"/>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89"/>
    <s v="1116L-009-089"/>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90"/>
    <s v="1116L-009-090"/>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90"/>
    <s v="1116L-009-090"/>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91"/>
    <s v="1116L-009-091"/>
    <s v="1116UA21005"/>
    <s v="WT-02.1"/>
    <s v="East"/>
    <n v="36"/>
    <n v="204"/>
    <s v="WT-02.1, REC., SBX-L, ISA-R"/>
    <s v="Rec."/>
    <s v="SBX-L"/>
    <s v="UCS GL1"/>
    <n v="0.875"/>
    <n v="0.875"/>
    <n v="1.1875"/>
    <n v="0.9375"/>
    <n v="88"/>
    <s v="N/A"/>
    <s v="GL-07T"/>
    <n v="10"/>
    <s v="TO-1116GLT07-10-2708"/>
    <n v="34.25"/>
    <m/>
    <m/>
    <n v="113.875"/>
    <n v="27.084852430555557"/>
    <n v="325.01822916666669"/>
    <s v="RELEASED"/>
    <s v="MATCHES"/>
    <x v="69"/>
    <x v="0"/>
  </r>
  <r>
    <x v="12"/>
    <n v="1"/>
    <n v="9"/>
    <n v="91"/>
    <s v="1116L-009-091"/>
    <s v="1116UA21005"/>
    <s v="WT-02.1"/>
    <s v="East"/>
    <n v="36"/>
    <n v="204"/>
    <s v="WT-02.1, REC., SBX-L, ISA-R"/>
    <s v="Rec."/>
    <s v="SBX-L"/>
    <s v="UCS GL2"/>
    <n v="0.875"/>
    <n v="0.875"/>
    <n v="0.9375"/>
    <n v="1.1875"/>
    <n v="116"/>
    <n v="2.2000000000000002"/>
    <s v="GL-02Z"/>
    <n v="10"/>
    <s v="TO-1116GLZ02-10-2042"/>
    <n v="34.25"/>
    <m/>
    <m/>
    <n v="85.875"/>
    <n v="20.425130208333332"/>
    <n v="245.1015625"/>
    <s v="RELEASED"/>
    <s v="MATCHES"/>
    <x v="57"/>
    <x v="1"/>
  </r>
  <r>
    <x v="13"/>
    <n v="1"/>
    <n v="9"/>
    <n v="92"/>
    <s v="1116L-009-092"/>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92"/>
    <s v="1116L-009-092"/>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93"/>
    <s v="1116L-009-093"/>
    <s v="1116UA21006"/>
    <s v="WT-02.1"/>
    <s v="East"/>
    <n v="36"/>
    <n v="204"/>
    <s v="WT-02.1, REC., SBX-R, ISA-L"/>
    <s v="Rec."/>
    <s v="SBX-R"/>
    <s v="UCS GL1"/>
    <n v="0.875"/>
    <n v="0.875"/>
    <n v="1.1875"/>
    <n v="0.9375"/>
    <n v="88"/>
    <s v="N/A"/>
    <s v="GL-07T"/>
    <n v="10"/>
    <s v="TO-1116GLT07-10-2708"/>
    <n v="34.25"/>
    <m/>
    <m/>
    <n v="113.875"/>
    <n v="27.084852430555557"/>
    <n v="325.01822916666669"/>
    <s v="RELEASED"/>
    <s v="MATCHES"/>
    <x v="69"/>
    <x v="0"/>
  </r>
  <r>
    <x v="12"/>
    <n v="1"/>
    <n v="9"/>
    <n v="93"/>
    <s v="1116L-009-093"/>
    <s v="1116UA21006"/>
    <s v="WT-02.1"/>
    <s v="East"/>
    <n v="36"/>
    <n v="204"/>
    <s v="WT-02.1, REC., SBX-R, ISA-L"/>
    <s v="Rec."/>
    <s v="SBX-R"/>
    <s v="UCS GL2"/>
    <n v="0.875"/>
    <n v="0.875"/>
    <n v="0.9375"/>
    <n v="1.1875"/>
    <n v="116"/>
    <n v="2.2000000000000002"/>
    <s v="GL-02Z"/>
    <n v="10"/>
    <s v="TO-1116GLZ02-10-2042"/>
    <n v="34.25"/>
    <m/>
    <m/>
    <n v="85.875"/>
    <n v="20.425130208333332"/>
    <n v="245.1015625"/>
    <s v="RELEASED"/>
    <s v="MATCHES"/>
    <x v="57"/>
    <x v="1"/>
  </r>
  <r>
    <x v="13"/>
    <n v="1"/>
    <n v="9"/>
    <n v="94"/>
    <s v="1116L-009-094"/>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94"/>
    <s v="1116L-009-094"/>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95"/>
    <s v="1116L-009-095"/>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95"/>
    <s v="1116L-009-095"/>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96"/>
    <s v="1116L-009-096"/>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96"/>
    <s v="1116L-009-096"/>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97"/>
    <s v="1116L-009-097"/>
    <s v="1116UA21016"/>
    <s v="WT-02.1"/>
    <s v="East"/>
    <n v="36"/>
    <n v="204"/>
    <s v="WT-02.1, REC., SBX-R, TYP."/>
    <s v="Rec."/>
    <s v="SBX-R"/>
    <s v="UCS GL1"/>
    <n v="0.875"/>
    <n v="0.875"/>
    <n v="1.1875"/>
    <n v="0.9375"/>
    <n v="88"/>
    <s v="N/A"/>
    <s v="GL-07T"/>
    <n v="10"/>
    <s v="TO-1116GLT07-10-2708"/>
    <n v="34.25"/>
    <m/>
    <m/>
    <n v="113.875"/>
    <n v="27.084852430555557"/>
    <n v="325.01822916666669"/>
    <s v="RELEASED"/>
    <s v="MATCHES"/>
    <x v="69"/>
    <x v="0"/>
  </r>
  <r>
    <x v="12"/>
    <n v="1"/>
    <n v="9"/>
    <n v="97"/>
    <s v="1116L-009-097"/>
    <s v="1116UA21016"/>
    <s v="WT-02.1"/>
    <s v="East"/>
    <n v="36"/>
    <n v="204"/>
    <s v="WT-02.1, REC., SBX-R, TYP."/>
    <s v="Rec."/>
    <s v="SBX-R"/>
    <s v="UCS GL2"/>
    <n v="0.875"/>
    <n v="0.875"/>
    <n v="0.9375"/>
    <n v="1.1875"/>
    <n v="116"/>
    <n v="2.2000000000000002"/>
    <s v="GL-02Z"/>
    <n v="10"/>
    <s v="TO-1116GLZ02-10-2042"/>
    <n v="34.25"/>
    <m/>
    <m/>
    <n v="85.875"/>
    <n v="20.425130208333332"/>
    <n v="245.1015625"/>
    <s v="RELEASED"/>
    <s v="MATCHES"/>
    <x v="57"/>
    <x v="1"/>
  </r>
  <r>
    <x v="13"/>
    <n v="1"/>
    <n v="9"/>
    <n v="98"/>
    <s v="1116L-009-098"/>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98"/>
    <s v="1116L-009-098"/>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99"/>
    <s v="1116L-009-099"/>
    <s v="1116UA21005"/>
    <s v="WT-02.1"/>
    <s v="East"/>
    <n v="36"/>
    <n v="204"/>
    <s v="WT-02.1, REC., SBX-L, ISA-R"/>
    <s v="Rec."/>
    <s v="SBX-L"/>
    <s v="UCS GL1"/>
    <n v="0.875"/>
    <n v="0.875"/>
    <n v="1.1875"/>
    <n v="0.9375"/>
    <n v="88"/>
    <s v="N/A"/>
    <s v="GL-07T"/>
    <n v="10"/>
    <s v="TO-1116GLT07-10-2708"/>
    <n v="34.25"/>
    <m/>
    <m/>
    <n v="113.875"/>
    <n v="27.084852430555557"/>
    <n v="325.01822916666669"/>
    <s v="RELEASED"/>
    <s v="MATCHES"/>
    <x v="69"/>
    <x v="0"/>
  </r>
  <r>
    <x v="12"/>
    <n v="1"/>
    <n v="9"/>
    <n v="99"/>
    <s v="1116L-009-099"/>
    <s v="1116UA21005"/>
    <s v="WT-02.1"/>
    <s v="East"/>
    <n v="36"/>
    <n v="204"/>
    <s v="WT-02.1, REC., SBX-L, ISA-R"/>
    <s v="Rec."/>
    <s v="SBX-L"/>
    <s v="UCS GL2"/>
    <n v="0.875"/>
    <n v="0.875"/>
    <n v="0.9375"/>
    <n v="1.1875"/>
    <n v="116"/>
    <n v="2.2000000000000002"/>
    <s v="GL-02Z"/>
    <n v="10"/>
    <s v="TO-1116GLZ02-10-2042"/>
    <n v="34.25"/>
    <m/>
    <m/>
    <n v="85.875"/>
    <n v="20.425130208333332"/>
    <n v="245.1015625"/>
    <s v="RELEASED"/>
    <s v="MATCHES"/>
    <x v="57"/>
    <x v="1"/>
  </r>
  <r>
    <x v="13"/>
    <n v="1"/>
    <n v="9"/>
    <n v="100"/>
    <s v="1116L-009-100"/>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00"/>
    <s v="1116L-009-100"/>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01"/>
    <s v="1116L-009-101"/>
    <s v="1116UA21006"/>
    <s v="WT-02.1"/>
    <s v="East"/>
    <n v="36"/>
    <n v="204"/>
    <s v="WT-02.1, REC., SBX-R, ISA-L"/>
    <s v="Rec."/>
    <s v="SBX-R"/>
    <s v="UCS GL1"/>
    <n v="0.875"/>
    <n v="0.875"/>
    <n v="1.1875"/>
    <n v="0.9375"/>
    <n v="88"/>
    <s v="N/A"/>
    <s v="GL-07T"/>
    <n v="10"/>
    <s v="TO-1116GLT07-10-2708"/>
    <n v="34.25"/>
    <m/>
    <m/>
    <n v="113.875"/>
    <n v="27.084852430555557"/>
    <n v="325.01822916666669"/>
    <s v="RELEASED"/>
    <s v="MATCHES"/>
    <x v="69"/>
    <x v="0"/>
  </r>
  <r>
    <x v="12"/>
    <n v="1"/>
    <n v="9"/>
    <n v="101"/>
    <s v="1116L-009-101"/>
    <s v="1116UA21006"/>
    <s v="WT-02.1"/>
    <s v="East"/>
    <n v="36"/>
    <n v="204"/>
    <s v="WT-02.1, REC., SBX-R, ISA-L"/>
    <s v="Rec."/>
    <s v="SBX-R"/>
    <s v="UCS GL2"/>
    <n v="0.875"/>
    <n v="0.875"/>
    <n v="0.9375"/>
    <n v="1.1875"/>
    <n v="116"/>
    <n v="2.2000000000000002"/>
    <s v="GL-02Z"/>
    <n v="10"/>
    <s v="TO-1116GLZ02-10-2042"/>
    <n v="34.25"/>
    <m/>
    <m/>
    <n v="85.875"/>
    <n v="20.425130208333332"/>
    <n v="245.1015625"/>
    <s v="RELEASED"/>
    <s v="MATCHES"/>
    <x v="57"/>
    <x v="1"/>
  </r>
  <r>
    <x v="13"/>
    <n v="1"/>
    <n v="9"/>
    <n v="102"/>
    <s v="1116L-009-102"/>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102"/>
    <s v="1116L-009-102"/>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103"/>
    <s v="1116L-009-103"/>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103"/>
    <s v="1116L-009-103"/>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104"/>
    <s v="1116L-009-104"/>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04"/>
    <s v="1116L-009-104"/>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05"/>
    <s v="1116L-009-105"/>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105"/>
    <s v="1116L-009-105"/>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106"/>
    <s v="1116L-009-106"/>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06"/>
    <s v="1116L-009-106"/>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07"/>
    <s v="1116L-009-107"/>
    <s v="1116UA21001"/>
    <s v="WT-02.1"/>
    <s v="East"/>
    <n v="36"/>
    <n v="204"/>
    <s v="WT-02.1, REC., SBX-L, ISA-L"/>
    <s v="Rec."/>
    <s v="SBX-L"/>
    <s v="UCS GL1"/>
    <n v="0.875"/>
    <n v="0.875"/>
    <n v="1.1875"/>
    <n v="0.9375"/>
    <n v="88"/>
    <s v="N/A"/>
    <s v="GL-07T"/>
    <n v="10"/>
    <s v="TO-1116GLT07-10-2708"/>
    <n v="34.25"/>
    <m/>
    <m/>
    <n v="113.875"/>
    <n v="27.084852430555557"/>
    <n v="325.01822916666669"/>
    <s v="RELEASED"/>
    <s v="MATCHES"/>
    <x v="69"/>
    <x v="0"/>
  </r>
  <r>
    <x v="12"/>
    <n v="1"/>
    <n v="9"/>
    <n v="107"/>
    <s v="1116L-009-107"/>
    <s v="1116UA21001"/>
    <s v="WT-02.1"/>
    <s v="East"/>
    <n v="36"/>
    <n v="204"/>
    <s v="WT-02.1, REC., SBX-L, ISA-L"/>
    <s v="Rec."/>
    <s v="SBX-L"/>
    <s v="UCS GL2"/>
    <n v="0.875"/>
    <n v="0.875"/>
    <n v="0.9375"/>
    <n v="1.1875"/>
    <n v="116"/>
    <n v="2.2000000000000002"/>
    <s v="GL-02Z"/>
    <n v="10"/>
    <s v="TO-1116GLZ02-10-2042"/>
    <n v="34.25"/>
    <m/>
    <m/>
    <n v="85.875"/>
    <n v="20.425130208333332"/>
    <n v="245.1015625"/>
    <s v="RELEASED"/>
    <s v="MATCHES"/>
    <x v="57"/>
    <x v="1"/>
  </r>
  <r>
    <x v="13"/>
    <n v="1"/>
    <n v="9"/>
    <n v="108"/>
    <s v="1116L-009-108"/>
    <s v="1116UA12001"/>
    <s v="WT-01.2"/>
    <s v="East"/>
    <n v="100"/>
    <n v="204"/>
    <s v="WT-01.2, REC., SBX, TYP."/>
    <s v="Rec."/>
    <s v="SBX"/>
    <s v="UCS GL1"/>
    <n v="0.875"/>
    <n v="0.875"/>
    <n v="1.1875"/>
    <n v="0.9375"/>
    <n v="88"/>
    <s v="N/A"/>
    <s v="GL-01T"/>
    <n v="10"/>
    <s v="TO-1116GLT01-10-7869"/>
    <n v="98.25"/>
    <m/>
    <m/>
    <n v="113.875"/>
    <n v="77.695963541666671"/>
    <n v="932.3515625"/>
    <s v="RELEASED"/>
    <s v="MATCHES"/>
    <x v="70"/>
    <x v="1"/>
  </r>
  <r>
    <x v="13"/>
    <n v="1"/>
    <n v="9"/>
    <n v="108"/>
    <s v="1116L-009-108"/>
    <s v="1116UA12001"/>
    <s v="WT-01.2"/>
    <s v="East"/>
    <n v="100"/>
    <n v="204"/>
    <s v="WT-01.2, REC., SBX, TYP."/>
    <s v="Rec."/>
    <s v="SBX"/>
    <s v="UCS GL2"/>
    <n v="0.875"/>
    <n v="0.875"/>
    <n v="0.9375"/>
    <n v="1.1875"/>
    <n v="116"/>
    <n v="2.2000000000000002"/>
    <s v="GL-02Z"/>
    <n v="10"/>
    <s v="TO-1116GLZ02-10-5959"/>
    <n v="98.25"/>
    <m/>
    <m/>
    <n v="85.875"/>
    <n v="58.591796875"/>
    <n v="703.1015625"/>
    <s v="RELEASED"/>
    <s v="MATCHES"/>
    <x v="59"/>
    <x v="1"/>
  </r>
  <r>
    <x v="12"/>
    <n v="1"/>
    <n v="9"/>
    <n v="109"/>
    <s v="1116L-009-109"/>
    <s v="1116UA21004"/>
    <s v="WT-02.1"/>
    <s v="East"/>
    <n v="36"/>
    <n v="204"/>
    <s v="WT-02.1, REC., SBX-R, ISA-R"/>
    <s v="Rec."/>
    <s v="SBX-R"/>
    <s v="UCS GL1"/>
    <n v="0.875"/>
    <n v="0.875"/>
    <n v="1.1875"/>
    <n v="0.9375"/>
    <n v="88"/>
    <s v="N/A"/>
    <s v="GL-07T"/>
    <n v="10"/>
    <s v="TO-1116GLT07-10-2708"/>
    <n v="34.25"/>
    <m/>
    <m/>
    <n v="113.875"/>
    <n v="27.084852430555557"/>
    <n v="325.01822916666669"/>
    <s v="RELEASED"/>
    <s v="MATCHES"/>
    <x v="69"/>
    <x v="0"/>
  </r>
  <r>
    <x v="12"/>
    <n v="1"/>
    <n v="9"/>
    <n v="109"/>
    <s v="1116L-009-109"/>
    <s v="1116UA21004"/>
    <s v="WT-02.1"/>
    <s v="East"/>
    <n v="36"/>
    <n v="204"/>
    <s v="WT-02.1, REC., SBX-R, ISA-R"/>
    <s v="Rec."/>
    <s v="SBX-R"/>
    <s v="UCS GL2"/>
    <n v="0.875"/>
    <n v="0.875"/>
    <n v="0.9375"/>
    <n v="1.1875"/>
    <n v="116"/>
    <n v="2.2000000000000002"/>
    <s v="GL-02Z"/>
    <n v="10"/>
    <s v="TO-1116GLZ02-10-2042"/>
    <n v="34.25"/>
    <m/>
    <m/>
    <n v="85.875"/>
    <n v="20.425130208333332"/>
    <n v="245.1015625"/>
    <s v="RELEASED"/>
    <s v="MATCHES"/>
    <x v="57"/>
    <x v="1"/>
  </r>
  <r>
    <x v="13"/>
    <n v="1"/>
    <n v="9"/>
    <n v="110"/>
    <s v="1116L-009-110"/>
    <s v="1116UA11002"/>
    <s v="WT-01.1"/>
    <s v="East"/>
    <n v="100"/>
    <n v="204"/>
    <s v="WT-01.1, REC., VISION, ACOUSTIC GL"/>
    <s v="Rec."/>
    <s v="Vision"/>
    <s v="UCS GL1"/>
    <n v="0.875"/>
    <n v="0.875"/>
    <n v="1.1875"/>
    <n v="0.9375"/>
    <n v="88"/>
    <s v="N/A"/>
    <s v="GL-06Z"/>
    <n v="10"/>
    <s v="TO-1116GLZ06-10-7869"/>
    <n v="98.25"/>
    <m/>
    <m/>
    <n v="113.875"/>
    <n v="77.695963541666671"/>
    <n v="932.3515625"/>
    <s v="RELEASED"/>
    <s v="MATCHES"/>
    <x v="81"/>
    <x v="0"/>
  </r>
  <r>
    <x v="13"/>
    <n v="1"/>
    <n v="9"/>
    <n v="110"/>
    <s v="1116L-009-110"/>
    <s v="1116UA11002"/>
    <s v="WT-01.1"/>
    <s v="East"/>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11"/>
    <s v="1116L-009-111"/>
    <s v="1116UA21005"/>
    <s v="WT-02.1"/>
    <s v="East"/>
    <n v="36"/>
    <n v="204"/>
    <s v="WT-02.1, REC., SBX-L, ISA-R"/>
    <s v="Rec."/>
    <s v="SBX-L"/>
    <s v="UCS GL1"/>
    <n v="0.875"/>
    <n v="0.875"/>
    <n v="1.1875"/>
    <n v="0.9375"/>
    <n v="88"/>
    <s v="N/A"/>
    <s v="GL-07T"/>
    <n v="10"/>
    <s v="TO-1116GLT07-10-2708"/>
    <n v="34.25"/>
    <m/>
    <m/>
    <n v="113.875"/>
    <n v="27.084852430555557"/>
    <n v="325.01822916666669"/>
    <s v="RELEASED"/>
    <s v="MATCHES"/>
    <x v="69"/>
    <x v="0"/>
  </r>
  <r>
    <x v="12"/>
    <n v="1"/>
    <n v="9"/>
    <n v="111"/>
    <s v="1116L-009-111"/>
    <s v="1116UA21005"/>
    <s v="WT-02.1"/>
    <s v="East"/>
    <n v="36"/>
    <n v="204"/>
    <s v="WT-02.1, REC., SBX-L, ISA-R"/>
    <s v="Rec."/>
    <s v="SBX-L"/>
    <s v="UCS GL2"/>
    <n v="0.875"/>
    <n v="0.875"/>
    <n v="0.9375"/>
    <n v="1.1875"/>
    <n v="116"/>
    <n v="2.2000000000000002"/>
    <s v="GL-02Z"/>
    <n v="10"/>
    <s v="TO-1116GLZ02-10-2042"/>
    <n v="34.25"/>
    <m/>
    <m/>
    <n v="85.875"/>
    <n v="20.425130208333332"/>
    <n v="245.1015625"/>
    <s v="RELEASED"/>
    <s v="MATCHES"/>
    <x v="57"/>
    <x v="1"/>
  </r>
  <r>
    <x v="14"/>
    <n v="1"/>
    <n v="9"/>
    <n v="112"/>
    <s v="1116L-009-112"/>
    <s v="1116UA31003"/>
    <s v="WT-03.1"/>
    <s v="Southeast"/>
    <n v="81.625900000000001"/>
    <n v="204"/>
    <s v="WT-03.1, CURVED, VISION, HEAVY, BIRD FRIT, ISA-R"/>
    <s v="Curved"/>
    <s v="Vision"/>
    <s v="UCS GL1"/>
    <n v="0.92210000000000003"/>
    <n v="0.97809999999999997"/>
    <n v="1.1875"/>
    <n v="0.9375"/>
    <n v="88"/>
    <n v="1"/>
    <s v="GL-04A"/>
    <n v="30"/>
    <s v="TO-1116GLA04-30-6304"/>
    <m/>
    <n v="79.725700000000003"/>
    <n v="138"/>
    <n v="113.875"/>
    <n v="63.046972829861112"/>
    <n v="756.56367395833331"/>
    <s v="RELEASED"/>
    <s v="MATCHES"/>
    <x v="82"/>
    <x v="0"/>
  </r>
  <r>
    <x v="14"/>
    <n v="1"/>
    <n v="9"/>
    <n v="112"/>
    <s v="1116L-009-112"/>
    <s v="1116UA31003"/>
    <s v="WT-03.1"/>
    <s v="Southeast"/>
    <n v="81.625900000000001"/>
    <n v="204"/>
    <s v="WT-03.1, CURVED, VISION, HEAVY, BIRD FRIT, ISA-R"/>
    <s v="Curved"/>
    <s v="Vision"/>
    <s v="UCS GL2"/>
    <n v="0.92210000000000003"/>
    <n v="0.97809999999999997"/>
    <n v="0.9375"/>
    <n v="1.1875"/>
    <n v="116"/>
    <n v="2.2000000000000002"/>
    <s v="GL-05Z"/>
    <n v="30"/>
    <s v="TO-1116GLZ05-30-4854"/>
    <m/>
    <n v="79.725700000000003"/>
    <n v="138"/>
    <n v="85.875"/>
    <n v="47.544753385416669"/>
    <n v="570.53704062500003"/>
    <s v="RELEASED"/>
    <s v="MATCHES"/>
    <x v="83"/>
    <x v="0"/>
  </r>
  <r>
    <x v="14"/>
    <n v="1"/>
    <n v="9"/>
    <n v="113"/>
    <s v="1116L-009-113"/>
    <s v="1116UA31004"/>
    <s v="WT-03.1"/>
    <s v="Southeast"/>
    <n v="81.527600000000007"/>
    <n v="204"/>
    <s v="WT-03.1, CURVED, VISION, HEAVY, HEAVY, BIRD FRIT, ISA-L"/>
    <s v="Curved"/>
    <s v="Vision"/>
    <s v="UCS GL1"/>
    <n v="0.87450000000000006"/>
    <n v="0.9274"/>
    <n v="1.1875"/>
    <n v="0.9375"/>
    <n v="88"/>
    <n v="1"/>
    <s v="GL-04A"/>
    <n v="30"/>
    <s v="TO-1116GLA04-30-6304"/>
    <m/>
    <n v="79.725700000000003"/>
    <n v="138"/>
    <n v="113.875"/>
    <n v="63.046972829861112"/>
    <n v="756.56367395833331"/>
    <s v="RELEASED"/>
    <s v="MATCHES"/>
    <x v="82"/>
    <x v="0"/>
  </r>
  <r>
    <x v="14"/>
    <n v="1"/>
    <n v="9"/>
    <n v="113"/>
    <s v="1116L-009-113"/>
    <s v="1116UA31004"/>
    <s v="WT-03.1"/>
    <s v="Southeast"/>
    <n v="81.527600000000007"/>
    <n v="204"/>
    <s v="WT-03.1, CURVED, VISION, HEAVY, HEAVY, BIRD FRIT, ISA-L"/>
    <s v="Curved"/>
    <s v="Vision"/>
    <s v="UCS GL2"/>
    <n v="0.87450000000000006"/>
    <n v="0.9274"/>
    <n v="0.9375"/>
    <n v="1.1875"/>
    <n v="116"/>
    <n v="2.2000000000000002"/>
    <s v="GL-05Z"/>
    <n v="30"/>
    <s v="TO-1116GLZ05-30-4854"/>
    <m/>
    <n v="79.725700000000003"/>
    <n v="138"/>
    <n v="85.875"/>
    <n v="47.544753385416669"/>
    <n v="570.53704062500003"/>
    <s v="RELEASED"/>
    <s v="MATCHES"/>
    <x v="83"/>
    <x v="0"/>
  </r>
  <r>
    <x v="12"/>
    <n v="1"/>
    <n v="9"/>
    <n v="114"/>
    <s v="1116L-009-114"/>
    <s v="1116UA21018"/>
    <s v="WT-02.1"/>
    <s v="Southeast"/>
    <n v="36"/>
    <n v="204"/>
    <s v="WT-02.1, REC., SBX-R, HEAVY, BIRD FRIT, ISA-L"/>
    <s v="Rec."/>
    <s v="SBX-R"/>
    <s v="UCS GL1"/>
    <n v="0.875"/>
    <n v="0.875"/>
    <n v="1.1875"/>
    <n v="0.9375"/>
    <n v="88"/>
    <n v="1"/>
    <s v="GL-07A"/>
    <n v="10"/>
    <s v="TO-1116GLA07-10-2708"/>
    <n v="34.25"/>
    <m/>
    <m/>
    <n v="113.875"/>
    <n v="27.084852430555557"/>
    <n v="325.01822916666669"/>
    <s v="RELEASED"/>
    <s v="MATCHES"/>
    <x v="56"/>
    <x v="0"/>
  </r>
  <r>
    <x v="12"/>
    <n v="1"/>
    <n v="9"/>
    <n v="114"/>
    <s v="1116L-009-114"/>
    <s v="1116UA21018"/>
    <s v="WT-02.1"/>
    <s v="Southeast"/>
    <n v="36"/>
    <n v="204"/>
    <s v="WT-02.1, REC., SBX-R, HEAVY, BIRD FRIT, ISA-L"/>
    <s v="Rec."/>
    <s v="SBX-R"/>
    <s v="UCS GL2"/>
    <n v="0.875"/>
    <n v="0.875"/>
    <n v="0.9375"/>
    <n v="1.1875"/>
    <n v="116"/>
    <n v="2.2000000000000002"/>
    <s v="GL-02Z"/>
    <n v="10"/>
    <s v="TO-1116GLZ02-10-2042"/>
    <n v="34.25"/>
    <m/>
    <m/>
    <n v="85.875"/>
    <n v="20.425130208333332"/>
    <n v="245.1015625"/>
    <s v="RELEASED"/>
    <s v="MATCHES"/>
    <x v="57"/>
    <x v="1"/>
  </r>
  <r>
    <x v="13"/>
    <n v="1"/>
    <n v="9"/>
    <n v="115"/>
    <s v="1116L-009-115"/>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15"/>
    <s v="1116L-009-115"/>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16"/>
    <s v="1116L-009-116"/>
    <s v="1116UA21008"/>
    <s v="WT-02.1"/>
    <s v="Southeast"/>
    <n v="36"/>
    <n v="204"/>
    <s v="WT-02.1, REC., SBX-L, BIRD FRIT, ISA-L"/>
    <s v="Rec."/>
    <s v="SBX-L"/>
    <s v="UCS GL1"/>
    <n v="0.875"/>
    <n v="0.875"/>
    <n v="1.1875"/>
    <n v="0.9375"/>
    <n v="88"/>
    <n v="1"/>
    <s v="GL-07A"/>
    <n v="10"/>
    <s v="TO-1116GLA07-10-2708"/>
    <n v="34.25"/>
    <m/>
    <m/>
    <n v="113.875"/>
    <n v="27.084852430555557"/>
    <n v="325.01822916666669"/>
    <s v="RELEASED"/>
    <s v="MATCHES"/>
    <x v="56"/>
    <x v="0"/>
  </r>
  <r>
    <x v="12"/>
    <n v="1"/>
    <n v="9"/>
    <n v="116"/>
    <s v="1116L-009-116"/>
    <s v="1116UA21008"/>
    <s v="WT-02.1"/>
    <s v="Southeast"/>
    <n v="36"/>
    <n v="204"/>
    <s v="WT-02.1, REC., SBX-L, BIRD FRIT, ISA-L"/>
    <s v="Rec."/>
    <s v="SBX-L"/>
    <s v="UCS GL2"/>
    <n v="0.875"/>
    <n v="0.875"/>
    <n v="0.9375"/>
    <n v="1.1875"/>
    <n v="116"/>
    <n v="2.2000000000000002"/>
    <s v="GL-02Z"/>
    <n v="10"/>
    <s v="TO-1116GLZ02-10-2042"/>
    <n v="34.25"/>
    <m/>
    <m/>
    <n v="85.875"/>
    <n v="20.425130208333332"/>
    <n v="245.1015625"/>
    <s v="RELEASED"/>
    <s v="MATCHES"/>
    <x v="57"/>
    <x v="1"/>
  </r>
  <r>
    <x v="13"/>
    <n v="1"/>
    <n v="9"/>
    <n v="117"/>
    <s v="1116L-009-117"/>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17"/>
    <s v="1116L-009-117"/>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18"/>
    <s v="1116L-009-118"/>
    <s v="1116UA21012"/>
    <s v="WT-02.1"/>
    <s v="Southeast"/>
    <n v="36"/>
    <n v="204"/>
    <s v="WT-02.1, REC., SBX-R, BIRD FRIT, ISA-L"/>
    <s v="Rec."/>
    <s v="SBX-R"/>
    <s v="UCS GL1"/>
    <n v="0.875"/>
    <n v="0.875"/>
    <n v="1.1875"/>
    <n v="0.9375"/>
    <n v="88"/>
    <n v="1"/>
    <s v="GL-07A"/>
    <n v="10"/>
    <s v="TO-1116GLA07-10-2708"/>
    <n v="34.25"/>
    <m/>
    <m/>
    <n v="113.875"/>
    <n v="27.084852430555557"/>
    <n v="325.01822916666669"/>
    <s v="RELEASED"/>
    <s v="MATCHES"/>
    <x v="56"/>
    <x v="0"/>
  </r>
  <r>
    <x v="12"/>
    <n v="1"/>
    <n v="9"/>
    <n v="118"/>
    <s v="1116L-009-118"/>
    <s v="1116UA21012"/>
    <s v="WT-02.1"/>
    <s v="Southea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119"/>
    <s v="1116L-009-119"/>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19"/>
    <s v="1116L-009-119"/>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20"/>
    <s v="1116L-009-120"/>
    <s v="1116UA21013"/>
    <s v="WT-02.1"/>
    <s v="Southeast"/>
    <n v="36"/>
    <n v="204"/>
    <s v="WT-02.1, REC., SBX-L, BIRD FRIT"/>
    <s v="Rec."/>
    <s v="SBX-L"/>
    <s v="UCS GL1"/>
    <n v="0.875"/>
    <n v="0.875"/>
    <n v="1.1875"/>
    <n v="0.9375"/>
    <n v="88"/>
    <n v="1"/>
    <s v="GL-07A"/>
    <n v="10"/>
    <s v="TO-1116GLA07-10-2708"/>
    <n v="34.25"/>
    <m/>
    <m/>
    <n v="113.875"/>
    <n v="27.084852430555557"/>
    <n v="325.01822916666669"/>
    <s v="RELEASED"/>
    <s v="MATCHES"/>
    <x v="56"/>
    <x v="0"/>
  </r>
  <r>
    <x v="12"/>
    <n v="1"/>
    <n v="9"/>
    <n v="120"/>
    <s v="1116L-009-120"/>
    <s v="1116UA21013"/>
    <s v="WT-02.1"/>
    <s v="Southeast"/>
    <n v="36"/>
    <n v="204"/>
    <s v="WT-02.1, REC., SBX-L, BIRD FRIT"/>
    <s v="Rec."/>
    <s v="SBX-L"/>
    <s v="UCS GL2"/>
    <n v="0.875"/>
    <n v="0.875"/>
    <n v="0.9375"/>
    <n v="1.1875"/>
    <n v="116"/>
    <n v="2.2000000000000002"/>
    <s v="GL-02Z"/>
    <n v="10"/>
    <s v="TO-1116GLZ02-10-2042"/>
    <n v="34.25"/>
    <m/>
    <m/>
    <n v="85.875"/>
    <n v="20.425130208333332"/>
    <n v="245.1015625"/>
    <s v="RELEASED"/>
    <s v="MATCHES"/>
    <x v="57"/>
    <x v="1"/>
  </r>
  <r>
    <x v="13"/>
    <n v="1"/>
    <n v="9"/>
    <n v="121"/>
    <s v="1116L-009-121"/>
    <s v="1116UA12002"/>
    <s v="WT-01.2"/>
    <s v="Southeast"/>
    <n v="100"/>
    <n v="204"/>
    <s v="WT-01.2, REC., SBX, BIRD FRIT"/>
    <s v="Rec."/>
    <s v="SBX"/>
    <s v="UCS GL1"/>
    <n v="0.875"/>
    <n v="0.875"/>
    <n v="1.1875"/>
    <n v="0.9375"/>
    <n v="88"/>
    <n v="1"/>
    <s v="GL-01B"/>
    <n v="10"/>
    <s v="TO-1116GLB01-10-7869"/>
    <n v="98.25"/>
    <m/>
    <m/>
    <n v="113.875"/>
    <n v="77.695963541666671"/>
    <n v="932.3515625"/>
    <s v="RELEASED"/>
    <s v="MATCHES"/>
    <x v="60"/>
    <x v="1"/>
  </r>
  <r>
    <x v="13"/>
    <n v="1"/>
    <n v="9"/>
    <n v="121"/>
    <s v="1116L-009-121"/>
    <s v="1116UA12002"/>
    <s v="WT-01.2"/>
    <s v="Southeast"/>
    <n v="100"/>
    <n v="204"/>
    <s v="WT-01.2, REC., SBX, BIRD FRIT"/>
    <s v="Rec."/>
    <s v="SBX"/>
    <s v="UCS GL2"/>
    <n v="0.875"/>
    <n v="0.875"/>
    <n v="0.9375"/>
    <n v="1.1875"/>
    <n v="116"/>
    <n v="2.2000000000000002"/>
    <s v="GL-02Z"/>
    <n v="10"/>
    <s v="TO-1116GLZ02-10-5959"/>
    <n v="98.25"/>
    <m/>
    <m/>
    <n v="85.875"/>
    <n v="58.591796875"/>
    <n v="703.1015625"/>
    <s v="RELEASED"/>
    <s v="MATCHES"/>
    <x v="59"/>
    <x v="1"/>
  </r>
  <r>
    <x v="12"/>
    <n v="1"/>
    <n v="9"/>
    <n v="122"/>
    <s v="1116L-009-122"/>
    <s v="1116UA21011"/>
    <s v="WT-02.1"/>
    <s v="Southeast"/>
    <n v="36"/>
    <n v="204"/>
    <s v="WT-02.1, REC., SBX-R, BIRD FRIT, ISA-R"/>
    <s v="Rec."/>
    <s v="SBX-R"/>
    <s v="UCS GL1"/>
    <n v="0.875"/>
    <n v="0.875"/>
    <n v="1.1875"/>
    <n v="0.9375"/>
    <n v="88"/>
    <n v="1"/>
    <s v="GL-07A"/>
    <n v="10"/>
    <s v="TO-1116GLA07-10-2708"/>
    <n v="34.25"/>
    <m/>
    <m/>
    <n v="113.875"/>
    <n v="27.084852430555557"/>
    <n v="325.01822916666669"/>
    <s v="RELEASED"/>
    <s v="MATCHES"/>
    <x v="56"/>
    <x v="0"/>
  </r>
  <r>
    <x v="12"/>
    <n v="1"/>
    <n v="9"/>
    <n v="122"/>
    <s v="1116L-009-122"/>
    <s v="1116UA21011"/>
    <s v="WT-02.1"/>
    <s v="Southeast"/>
    <n v="36"/>
    <n v="204"/>
    <s v="WT-02.1, REC., SBX-R, BIRD FRIT, ISA-R"/>
    <s v="Rec."/>
    <s v="SBX-R"/>
    <s v="UCS GL2"/>
    <n v="0.875"/>
    <n v="0.875"/>
    <n v="0.9375"/>
    <n v="1.1875"/>
    <n v="116"/>
    <n v="2.2000000000000002"/>
    <s v="GL-02Z"/>
    <n v="10"/>
    <s v="TO-1116GLZ02-10-2042"/>
    <n v="34.25"/>
    <m/>
    <m/>
    <n v="85.875"/>
    <n v="20.425130208333332"/>
    <n v="245.1015625"/>
    <s v="RELEASED"/>
    <s v="MATCHES"/>
    <x v="57"/>
    <x v="1"/>
  </r>
  <r>
    <x v="13"/>
    <n v="1"/>
    <n v="9"/>
    <n v="123"/>
    <s v="1116L-009-123"/>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23"/>
    <s v="1116L-009-123"/>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24"/>
    <s v="1116L-009-124"/>
    <s v="1116UA21010"/>
    <s v="WT-02.1"/>
    <s v="Southeast"/>
    <n v="36"/>
    <n v="204"/>
    <s v="WT-02.1, REC., SBX-L, BIRD FRIT, ISA-R"/>
    <s v="Rec."/>
    <s v="SBX-L"/>
    <s v="UCS GL1"/>
    <n v="0.875"/>
    <n v="0.875"/>
    <n v="1.1875"/>
    <n v="0.9375"/>
    <n v="88"/>
    <n v="1"/>
    <s v="GL-07A"/>
    <n v="10"/>
    <s v="TO-1116GLA07-10-2708"/>
    <n v="34.25"/>
    <m/>
    <m/>
    <n v="113.875"/>
    <n v="27.084852430555557"/>
    <n v="325.01822916666669"/>
    <s v="RELEASED"/>
    <s v="MATCHES"/>
    <x v="56"/>
    <x v="0"/>
  </r>
  <r>
    <x v="12"/>
    <n v="1"/>
    <n v="9"/>
    <n v="124"/>
    <s v="1116L-009-124"/>
    <s v="1116UA21010"/>
    <s v="WT-02.1"/>
    <s v="Southeast"/>
    <n v="36"/>
    <n v="204"/>
    <s v="WT-02.1, REC., SBX-L, BIRD FRIT, ISA-R"/>
    <s v="Rec."/>
    <s v="SBX-L"/>
    <s v="UCS GL2"/>
    <n v="0.875"/>
    <n v="0.875"/>
    <n v="0.9375"/>
    <n v="1.1875"/>
    <n v="116"/>
    <n v="2.2000000000000002"/>
    <s v="GL-02Z"/>
    <n v="10"/>
    <s v="TO-1116GLZ02-10-2042"/>
    <n v="34.25"/>
    <m/>
    <m/>
    <n v="85.875"/>
    <n v="20.425130208333332"/>
    <n v="245.1015625"/>
    <s v="RELEASED"/>
    <s v="MATCHES"/>
    <x v="57"/>
    <x v="1"/>
  </r>
  <r>
    <x v="15"/>
    <n v="1"/>
    <n v="9"/>
    <n v="125"/>
    <s v="1116L-009-125"/>
    <s v="1116UA16002"/>
    <s v="WT-01.6"/>
    <s v="Southeast"/>
    <n v="100"/>
    <n v="228"/>
    <s v="WT-01.6, REC., DOOR, BIRD FRIT"/>
    <s v="Rec."/>
    <s v="Door"/>
    <s v="Infill 3 SL"/>
    <n v="0.875"/>
    <n v="74.875"/>
    <n v="3.625"/>
    <n v="0.93799999999999994"/>
    <n v="129.75"/>
    <n v="1"/>
    <s v="GL-27Z"/>
    <n v="10"/>
    <s v="TO-1116GLZ27-10-1677"/>
    <n v="24.25"/>
    <m/>
    <m/>
    <n v="93.687000000000012"/>
    <n v="15.777151041666668"/>
    <n v="189.32581250000001"/>
    <s v="RELEASED"/>
    <s v="MATCHES"/>
    <x v="94"/>
    <x v="0"/>
  </r>
  <r>
    <x v="15"/>
    <n v="1"/>
    <n v="9"/>
    <n v="125"/>
    <s v="1116L-009-125"/>
    <s v="1116UA16002"/>
    <s v="WT-01.6"/>
    <s v="Southeast"/>
    <n v="100"/>
    <n v="228"/>
    <s v="WT-01.6, REC., DOOR, BIRD FRIT"/>
    <s v="Rec."/>
    <s v="Door"/>
    <s v="Infill 4 SL"/>
    <n v="74.875"/>
    <n v="0.875"/>
    <n v="3.625"/>
    <n v="0.93799999999999994"/>
    <n v="129.75"/>
    <n v="1"/>
    <s v="GL-27Z"/>
    <n v="10"/>
    <s v="TO-1116GLZ27-10-1677"/>
    <n v="24.25"/>
    <m/>
    <m/>
    <n v="93.687000000000012"/>
    <n v="15.777151041666668"/>
    <n v="189.32581250000001"/>
    <s v="RELEASED"/>
    <s v="MATCHES"/>
    <x v="94"/>
    <x v="0"/>
  </r>
  <r>
    <x v="15"/>
    <n v="1"/>
    <n v="9"/>
    <n v="125"/>
    <s v="1116L-009-125"/>
    <s v="1116UA16002"/>
    <s v="WT-01.6"/>
    <s v="Southeast"/>
    <n v="100"/>
    <n v="228"/>
    <s v="WT-01.6, REC., DOOR, BIRD FRIT"/>
    <s v="Rec."/>
    <s v="Door"/>
    <s v="UCS GL1"/>
    <n v="0.875"/>
    <n v="0.875"/>
    <n v="0.9375"/>
    <n v="0.9375"/>
    <n v="186.25"/>
    <n v="1"/>
    <s v="GL-01A"/>
    <n v="10"/>
    <s v="TO-1116GLA01-10-2720"/>
    <n v="98.25"/>
    <m/>
    <m/>
    <n v="39.875"/>
    <n v="27.206380208333332"/>
    <n v="326.4765625"/>
    <s v="RELEASED"/>
    <s v="MATCHES"/>
    <x v="95"/>
    <x v="0"/>
  </r>
  <r>
    <x v="15"/>
    <n v="1"/>
    <n v="9"/>
    <n v="125"/>
    <s v="1116L-009-125"/>
    <s v="1116UA16002"/>
    <s v="WT-01.6"/>
    <s v="Southeast"/>
    <n v="100"/>
    <n v="228"/>
    <s v="WT-01.6, REC., DOOR, BIRD FRIT"/>
    <s v="Rec."/>
    <s v="Door"/>
    <s v="UCS GL2"/>
    <n v="0.875"/>
    <n v="0.875"/>
    <n v="0.9375"/>
    <n v="1.1875"/>
    <n v="140"/>
    <n v="2.2000000000000002"/>
    <s v="GL-02Z"/>
    <n v="10"/>
    <s v="TO-1116GLZ02-10-5959"/>
    <n v="98.25"/>
    <m/>
    <m/>
    <n v="85.875"/>
    <n v="58.591796875"/>
    <n v="703.1015625"/>
    <s v="RELEASED"/>
    <s v="MATCHES"/>
    <x v="59"/>
    <x v="1"/>
  </r>
  <r>
    <x v="12"/>
    <n v="1"/>
    <n v="9"/>
    <n v="126"/>
    <s v="1116L-009-126"/>
    <s v="1116UA21012"/>
    <s v="WT-02.1"/>
    <s v="Southeast"/>
    <n v="36"/>
    <n v="204"/>
    <s v="WT-02.1, REC., SBX-R, BIRD FRIT, ISA-L"/>
    <s v="Rec."/>
    <s v="SBX-R"/>
    <s v="UCS GL1"/>
    <n v="0.875"/>
    <n v="0.875"/>
    <n v="1.1875"/>
    <n v="0.9375"/>
    <n v="88"/>
    <n v="1"/>
    <s v="GL-07A"/>
    <n v="10"/>
    <s v="TO-1116GLA07-10-2708"/>
    <n v="34.25"/>
    <m/>
    <m/>
    <n v="113.875"/>
    <n v="27.084852430555557"/>
    <n v="325.01822916666669"/>
    <s v="RELEASED"/>
    <s v="MATCHES"/>
    <x v="56"/>
    <x v="0"/>
  </r>
  <r>
    <x v="12"/>
    <n v="1"/>
    <n v="9"/>
    <n v="126"/>
    <s v="1116L-009-126"/>
    <s v="1116UA21012"/>
    <s v="WT-02.1"/>
    <s v="Southeast"/>
    <n v="36"/>
    <n v="204"/>
    <s v="WT-02.1, REC., SBX-R, BIRD FRIT, ISA-L"/>
    <s v="Rec."/>
    <s v="SBX-R"/>
    <s v="UCS GL2"/>
    <n v="0.875"/>
    <n v="0.875"/>
    <n v="0.9375"/>
    <n v="1.1875"/>
    <n v="116"/>
    <n v="2.2000000000000002"/>
    <s v="GL-02Z"/>
    <n v="10"/>
    <s v="TO-1116GLZ02-10-2042"/>
    <n v="34.25"/>
    <m/>
    <m/>
    <n v="85.875"/>
    <n v="20.425130208333332"/>
    <n v="245.1015625"/>
    <s v="RELEASED"/>
    <s v="MATCHES"/>
    <x v="57"/>
    <x v="1"/>
  </r>
  <r>
    <x v="13"/>
    <n v="1"/>
    <n v="9"/>
    <n v="127"/>
    <s v="1116L-009-127"/>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27"/>
    <s v="1116L-009-127"/>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28"/>
    <s v="1116L-009-128"/>
    <s v="1116UA21008"/>
    <s v="WT-02.1"/>
    <s v="Southeast"/>
    <n v="36"/>
    <n v="204"/>
    <s v="WT-02.1, REC., SBX-L, BIRD FRIT, ISA-L"/>
    <s v="Rec."/>
    <s v="SBX-L"/>
    <s v="UCS GL1"/>
    <n v="0.875"/>
    <n v="0.875"/>
    <n v="1.1875"/>
    <n v="0.9375"/>
    <n v="88"/>
    <n v="1"/>
    <s v="GL-07A"/>
    <n v="10"/>
    <s v="TO-1116GLA07-10-2708"/>
    <n v="34.25"/>
    <m/>
    <m/>
    <n v="113.875"/>
    <n v="27.084852430555557"/>
    <n v="325.01822916666669"/>
    <s v="RELEASED"/>
    <s v="MATCHES"/>
    <x v="56"/>
    <x v="0"/>
  </r>
  <r>
    <x v="12"/>
    <n v="1"/>
    <n v="9"/>
    <n v="128"/>
    <s v="1116L-009-128"/>
    <s v="1116UA21008"/>
    <s v="WT-02.1"/>
    <s v="Southeast"/>
    <n v="36"/>
    <n v="204"/>
    <s v="WT-02.1, REC., SBX-L, BIRD FRIT, ISA-L"/>
    <s v="Rec."/>
    <s v="SBX-L"/>
    <s v="UCS GL2"/>
    <n v="0.875"/>
    <n v="0.875"/>
    <n v="0.9375"/>
    <n v="1.1875"/>
    <n v="116"/>
    <n v="2.2000000000000002"/>
    <s v="GL-02Z"/>
    <n v="10"/>
    <s v="TO-1116GLZ02-10-2042"/>
    <n v="34.25"/>
    <m/>
    <m/>
    <n v="85.875"/>
    <n v="20.425130208333332"/>
    <n v="245.1015625"/>
    <s v="RELEASED"/>
    <s v="MATCHES"/>
    <x v="57"/>
    <x v="1"/>
  </r>
  <r>
    <x v="13"/>
    <n v="1"/>
    <n v="9"/>
    <n v="129"/>
    <s v="1116L-009-129"/>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29"/>
    <s v="1116L-009-129"/>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30"/>
    <s v="1116L-009-130"/>
    <s v="1116UA21009"/>
    <s v="WT-02.1"/>
    <s v="Southeast"/>
    <n v="36"/>
    <n v="204"/>
    <s v="WT-02.1, REC., SBX-R, BIRD FRIT"/>
    <s v="Rec."/>
    <s v="SBX-R"/>
    <s v="UCS GL1"/>
    <n v="0.875"/>
    <n v="0.875"/>
    <n v="1.1875"/>
    <n v="0.9375"/>
    <n v="88"/>
    <n v="1"/>
    <s v="GL-07A"/>
    <n v="10"/>
    <s v="TO-1116GLA07-10-2708"/>
    <n v="34.25"/>
    <m/>
    <m/>
    <n v="113.875"/>
    <n v="27.084852430555557"/>
    <n v="325.01822916666669"/>
    <s v="RELEASED"/>
    <s v="MATCHES"/>
    <x v="56"/>
    <x v="0"/>
  </r>
  <r>
    <x v="12"/>
    <n v="1"/>
    <n v="9"/>
    <n v="130"/>
    <s v="1116L-009-130"/>
    <s v="1116UA21009"/>
    <s v="WT-02.1"/>
    <s v="Southeast"/>
    <n v="36"/>
    <n v="204"/>
    <s v="WT-02.1, REC., SBX-R, BIRD FRIT"/>
    <s v="Rec."/>
    <s v="SBX-R"/>
    <s v="UCS GL2"/>
    <n v="0.875"/>
    <n v="0.875"/>
    <n v="0.9375"/>
    <n v="1.1875"/>
    <n v="116"/>
    <n v="2.2000000000000002"/>
    <s v="GL-02Z"/>
    <n v="10"/>
    <s v="TO-1116GLZ02-10-2042"/>
    <n v="34.25"/>
    <m/>
    <m/>
    <n v="85.875"/>
    <n v="20.425130208333332"/>
    <n v="245.1015625"/>
    <s v="RELEASED"/>
    <s v="MATCHES"/>
    <x v="57"/>
    <x v="1"/>
  </r>
  <r>
    <x v="13"/>
    <n v="1"/>
    <n v="9"/>
    <n v="131"/>
    <s v="1116L-009-131"/>
    <s v="1116UA11007"/>
    <s v="WT-01.1"/>
    <s v="Southeast"/>
    <n v="100"/>
    <n v="204"/>
    <s v="WT-01.1, REC., VISION, WWT-L, BIRD FRIT, ACOUSTIC GL"/>
    <s v="Rec."/>
    <s v="Vision"/>
    <s v="UCS GL1"/>
    <n v="1.375"/>
    <n v="0.875"/>
    <n v="1.1875"/>
    <n v="0.9375"/>
    <n v="88"/>
    <n v="1"/>
    <s v="GL-06B"/>
    <n v="10"/>
    <s v="TO-1116GLB06-10-7730"/>
    <n v="97.75"/>
    <m/>
    <m/>
    <n v="113.875"/>
    <n v="77.300564236111114"/>
    <n v="927.60677083333337"/>
    <s v="RELEASED"/>
    <s v="MATCHES"/>
    <x v="89"/>
    <x v="0"/>
  </r>
  <r>
    <x v="13"/>
    <n v="1"/>
    <n v="9"/>
    <n v="131"/>
    <s v="1116L-009-131"/>
    <s v="1116UA11007"/>
    <s v="WT-01.1"/>
    <s v="Southeast"/>
    <n v="100"/>
    <n v="204"/>
    <s v="WT-01.1, REC., VISION, WWT-L, BIRD FRIT, ACOUSTIC GL"/>
    <s v="Rec."/>
    <s v="Vision"/>
    <s v="UCS GL2"/>
    <n v="1.375"/>
    <n v="0.875"/>
    <n v="0.9375"/>
    <n v="1.1875"/>
    <n v="116"/>
    <n v="2.2000000000000002"/>
    <s v="GL-02Z"/>
    <n v="10"/>
    <s v="TO-1116GLZ02-10-5829"/>
    <n v="97.75"/>
    <m/>
    <m/>
    <n v="85.875"/>
    <n v="58.293619791666664"/>
    <n v="699.5234375"/>
    <s v="RELEASED"/>
    <s v="MATCHES"/>
    <x v="88"/>
    <x v="0"/>
  </r>
  <r>
    <x v="12"/>
    <n v="1"/>
    <n v="9"/>
    <n v="132"/>
    <s v="1116L-009-132"/>
    <s v="1116UA21019"/>
    <s v="WT-02.1"/>
    <s v="Southeast"/>
    <n v="36"/>
    <n v="204"/>
    <s v="WT-02.1, REC., SBX-L, WWT ADJ-R, BIRD FRIT, ISA-R"/>
    <s v="Rec."/>
    <s v="SBX-L"/>
    <s v="UCS GL1"/>
    <n v="0.875"/>
    <n v="0.875"/>
    <n v="1.1875"/>
    <n v="0.9375"/>
    <n v="88"/>
    <n v="1"/>
    <s v="GL-07A"/>
    <n v="10"/>
    <s v="TO-1116GLA07-10-2708"/>
    <n v="34.25"/>
    <m/>
    <m/>
    <n v="113.875"/>
    <n v="27.084852430555557"/>
    <n v="325.01822916666669"/>
    <s v="RELEASED"/>
    <s v="MATCHES"/>
    <x v="56"/>
    <x v="0"/>
  </r>
  <r>
    <x v="12"/>
    <n v="1"/>
    <n v="9"/>
    <n v="132"/>
    <s v="1116L-009-132"/>
    <s v="1116UA21019"/>
    <s v="WT-02.1"/>
    <s v="Southeast"/>
    <n v="36"/>
    <n v="204"/>
    <s v="WT-02.1, REC., SBX-L, WWT ADJ-R, BIRD FRIT, ISA-R"/>
    <s v="Rec."/>
    <s v="SBX-L"/>
    <s v="UCS GL2"/>
    <n v="0.875"/>
    <n v="0.875"/>
    <n v="0.9375"/>
    <n v="1.1875"/>
    <n v="116"/>
    <n v="2.2000000000000002"/>
    <s v="GL-02Z"/>
    <n v="10"/>
    <s v="TO-1116GLZ02-10-2042"/>
    <n v="34.25"/>
    <m/>
    <m/>
    <n v="85.875"/>
    <n v="20.425130208333332"/>
    <n v="245.1015625"/>
    <s v="RELEASED"/>
    <s v="MATCHES"/>
    <x v="57"/>
    <x v="1"/>
  </r>
  <r>
    <x v="13"/>
    <n v="1"/>
    <n v="9"/>
    <n v="133"/>
    <s v="1116L-009-133"/>
    <s v="1116UA12005"/>
    <s v="WT-01.2"/>
    <s v="Southeast"/>
    <n v="100"/>
    <n v="204"/>
    <s v="WT-01.2, REC., SBX, WWT-L, BIRD FRIT"/>
    <s v="Rec."/>
    <s v="SBX"/>
    <s v="UCS GL1"/>
    <n v="1.375"/>
    <n v="0.875"/>
    <n v="1.1875"/>
    <n v="0.9375"/>
    <n v="88"/>
    <n v="1"/>
    <s v="GL-01B"/>
    <n v="10"/>
    <s v="TO-1116GLB01-10-7730"/>
    <n v="97.75"/>
    <m/>
    <m/>
    <n v="113.875"/>
    <n v="77.300564236111114"/>
    <n v="927.60677083333337"/>
    <s v="RELEASED"/>
    <s v="MATCHES"/>
    <x v="87"/>
    <x v="0"/>
  </r>
  <r>
    <x v="13"/>
    <n v="1"/>
    <n v="9"/>
    <n v="133"/>
    <s v="1116L-009-133"/>
    <s v="1116UA12005"/>
    <s v="WT-01.2"/>
    <s v="Southeast"/>
    <n v="100"/>
    <n v="204"/>
    <s v="WT-01.2, REC., SBX, WWT-L, BIRD FRIT"/>
    <s v="Rec."/>
    <s v="SBX"/>
    <s v="UCS GL2"/>
    <n v="1.375"/>
    <n v="0.875"/>
    <n v="0.9375"/>
    <n v="1.1875"/>
    <n v="116"/>
    <n v="2.2000000000000002"/>
    <s v="GL-02Z"/>
    <n v="10"/>
    <s v="TO-1116GLZ02-10-5829"/>
    <n v="97.75"/>
    <m/>
    <m/>
    <n v="85.875"/>
    <n v="58.293619791666664"/>
    <n v="699.5234375"/>
    <s v="RELEASED"/>
    <s v="MATCHES"/>
    <x v="88"/>
    <x v="0"/>
  </r>
  <r>
    <x v="12"/>
    <n v="1"/>
    <n v="9"/>
    <n v="134"/>
    <s v="1116L-009-134"/>
    <s v="1116UA21020"/>
    <s v="WT-02.1"/>
    <s v="Southeast"/>
    <n v="36"/>
    <n v="204"/>
    <s v="WT-02.1, REC., SBX-R, WWT ADJ-R, BIRD FRIT, ISA-L"/>
    <s v="Rec."/>
    <s v="SBX-R"/>
    <s v="UCS GL1"/>
    <n v="0.875"/>
    <n v="0.875"/>
    <n v="1.1875"/>
    <n v="0.9375"/>
    <n v="88"/>
    <n v="1"/>
    <s v="GL-07A"/>
    <n v="10"/>
    <s v="TO-1116GLA07-10-2708"/>
    <n v="34.25"/>
    <m/>
    <m/>
    <n v="113.875"/>
    <n v="27.084852430555557"/>
    <n v="325.01822916666669"/>
    <s v="RELEASED"/>
    <s v="MATCHES"/>
    <x v="56"/>
    <x v="0"/>
  </r>
  <r>
    <x v="12"/>
    <n v="1"/>
    <n v="9"/>
    <n v="134"/>
    <s v="1116L-009-134"/>
    <s v="1116UA21020"/>
    <s v="WT-02.1"/>
    <s v="Southeast"/>
    <n v="36"/>
    <n v="204"/>
    <s v="WT-02.1, REC., SBX-R, WWT ADJ-R, BIRD FRIT, ISA-L"/>
    <s v="Rec."/>
    <s v="SBX-R"/>
    <s v="UCS GL2"/>
    <n v="0.875"/>
    <n v="0.875"/>
    <n v="0.9375"/>
    <n v="1.1875"/>
    <n v="116"/>
    <n v="2.2000000000000002"/>
    <s v="GL-02Z"/>
    <n v="10"/>
    <s v="TO-1116GLZ02-10-2042"/>
    <n v="34.25"/>
    <m/>
    <m/>
    <n v="85.875"/>
    <n v="20.425130208333332"/>
    <n v="245.1015625"/>
    <s v="RELEASED"/>
    <s v="MATCHES"/>
    <x v="57"/>
    <x v="1"/>
  </r>
  <r>
    <x v="13"/>
    <n v="1"/>
    <n v="9"/>
    <n v="135"/>
    <s v="1116L-009-135"/>
    <s v="1116UA11004"/>
    <s v="WT-01.1"/>
    <s v="Southeast"/>
    <n v="100"/>
    <n v="204"/>
    <s v="WT-01.1, REC., VISION, BIRD FRIT, ACOUSTIC GL"/>
    <s v="Rec."/>
    <s v="Vision"/>
    <s v="UCS GL1"/>
    <n v="0.875"/>
    <n v="0.875"/>
    <n v="1.1875"/>
    <n v="0.9375"/>
    <n v="88"/>
    <n v="1"/>
    <s v="GL-06B"/>
    <n v="10"/>
    <s v="TO-1116GLB06-10-7869"/>
    <n v="98.25"/>
    <m/>
    <m/>
    <n v="113.875"/>
    <n v="77.695963541666671"/>
    <n v="932.3515625"/>
    <s v="RELEASED"/>
    <s v="MATCHES"/>
    <x v="86"/>
    <x v="0"/>
  </r>
  <r>
    <x v="13"/>
    <n v="1"/>
    <n v="9"/>
    <n v="135"/>
    <s v="1116L-009-135"/>
    <s v="1116UA11004"/>
    <s v="WT-01.1"/>
    <s v="Southeast"/>
    <n v="100"/>
    <n v="204"/>
    <s v="WT-01.1, REC., VISION, BIRD FRIT, ACOUSTIC GL"/>
    <s v="Rec."/>
    <s v="Vision"/>
    <s v="UCS GL2"/>
    <n v="0.875"/>
    <n v="0.875"/>
    <n v="0.9375"/>
    <n v="1.1875"/>
    <n v="116"/>
    <n v="2.2000000000000002"/>
    <s v="GL-02Z"/>
    <n v="10"/>
    <s v="TO-1116GLZ02-10-5959"/>
    <n v="98.25"/>
    <m/>
    <m/>
    <n v="85.875"/>
    <n v="58.591796875"/>
    <n v="703.1015625"/>
    <s v="RELEASED"/>
    <s v="MATCHES"/>
    <x v="59"/>
    <x v="1"/>
  </r>
  <r>
    <x v="12"/>
    <n v="1"/>
    <n v="9"/>
    <n v="136"/>
    <s v="1116L-009-136"/>
    <s v="1116UA21010"/>
    <s v="WT-02.1"/>
    <s v="Southeast"/>
    <n v="36"/>
    <n v="204"/>
    <s v="WT-02.1, REC., SBX-L, BIRD FRIT, ISA-R"/>
    <s v="Rec."/>
    <s v="SBX-L"/>
    <s v="UCS GL1"/>
    <n v="0.875"/>
    <n v="0.875"/>
    <n v="1.1875"/>
    <n v="0.9375"/>
    <n v="88"/>
    <n v="1"/>
    <s v="GL-07A"/>
    <n v="10"/>
    <s v="TO-1116GLA07-10-2708"/>
    <n v="34.25"/>
    <m/>
    <m/>
    <n v="113.875"/>
    <n v="27.084852430555557"/>
    <n v="325.01822916666669"/>
    <s v="RELEASED"/>
    <s v="MATCHES"/>
    <x v="56"/>
    <x v="0"/>
  </r>
  <r>
    <x v="12"/>
    <n v="1"/>
    <n v="9"/>
    <n v="136"/>
    <s v="1116L-009-136"/>
    <s v="1116UA21010"/>
    <s v="WT-02.1"/>
    <s v="Southeast"/>
    <n v="36"/>
    <n v="204"/>
    <s v="WT-02.1, REC., SBX-L, BIRD FRIT, ISA-R"/>
    <s v="Rec."/>
    <s v="SBX-L"/>
    <s v="UCS GL2"/>
    <n v="0.875"/>
    <n v="0.875"/>
    <n v="0.9375"/>
    <n v="1.1875"/>
    <n v="116"/>
    <n v="2.2000000000000002"/>
    <s v="GL-02Z"/>
    <n v="10"/>
    <s v="TO-1116GLZ02-10-2042"/>
    <n v="34.25"/>
    <m/>
    <m/>
    <n v="85.875"/>
    <n v="20.425130208333332"/>
    <n v="245.1015625"/>
    <s v="RELEASED"/>
    <s v="MATCHES"/>
    <x v="57"/>
    <x v="1"/>
  </r>
  <r>
    <x v="13"/>
    <n v="1"/>
    <n v="9"/>
    <n v="137"/>
    <s v="1116L-009-137"/>
    <s v="1116UA11003"/>
    <s v="WT-01.1"/>
    <s v="Southeast"/>
    <n v="100"/>
    <n v="204"/>
    <s v="WT-01.1, REC., VISION, BIRD FRIT"/>
    <s v="Rec."/>
    <s v="Vision"/>
    <s v="UCS GL1"/>
    <n v="0.875"/>
    <n v="0.875"/>
    <n v="1.1875"/>
    <n v="0.9375"/>
    <n v="88"/>
    <n v="1"/>
    <s v="GL-01A"/>
    <n v="10"/>
    <s v="TO-1116GLA01-10-7869"/>
    <n v="98.25"/>
    <m/>
    <m/>
    <n v="113.875"/>
    <n v="77.695963541666671"/>
    <n v="932.3515625"/>
    <s v="RELEASED"/>
    <s v="MATCHES"/>
    <x v="58"/>
    <x v="1"/>
  </r>
  <r>
    <x v="13"/>
    <n v="1"/>
    <n v="9"/>
    <n v="137"/>
    <s v="1116L-009-137"/>
    <s v="1116UA11003"/>
    <s v="WT-01.1"/>
    <s v="Southeast"/>
    <n v="100"/>
    <n v="204"/>
    <s v="WT-01.1, REC., VISION, BIRD FRIT"/>
    <s v="Rec."/>
    <s v="Vision"/>
    <s v="UCS GL2"/>
    <n v="0.875"/>
    <n v="0.875"/>
    <n v="0.9375"/>
    <n v="1.1875"/>
    <n v="116"/>
    <n v="2.2000000000000002"/>
    <s v="GL-02Z"/>
    <n v="10"/>
    <s v="TO-1116GLZ02-10-5959"/>
    <n v="98.25"/>
    <m/>
    <m/>
    <n v="85.875"/>
    <n v="58.591796875"/>
    <n v="703.1015625"/>
    <s v="RELEASED"/>
    <s v="MATCHES"/>
    <x v="59"/>
    <x v="1"/>
  </r>
  <r>
    <x v="12"/>
    <n v="1"/>
    <n v="9"/>
    <n v="138"/>
    <s v="1116L-009-138"/>
    <s v="1116UA21009"/>
    <s v="WT-02.1"/>
    <s v="Southeast"/>
    <n v="36"/>
    <n v="204"/>
    <s v="WT-02.1, REC., SBX-R, BIRD FRIT"/>
    <s v="Rec."/>
    <s v="SBX-R"/>
    <s v="UCS GL1"/>
    <n v="0.875"/>
    <n v="0.875"/>
    <n v="1.1875"/>
    <n v="0.9375"/>
    <n v="88"/>
    <n v="1"/>
    <s v="GL-07A"/>
    <n v="10"/>
    <s v="TO-1116GLA07-10-2708"/>
    <n v="34.25"/>
    <m/>
    <m/>
    <n v="113.875"/>
    <n v="27.084852430555557"/>
    <n v="325.01822916666669"/>
    <s v="RELEASED"/>
    <s v="MATCHES"/>
    <x v="56"/>
    <x v="0"/>
  </r>
  <r>
    <x v="12"/>
    <n v="1"/>
    <n v="9"/>
    <n v="138"/>
    <s v="1116L-009-138"/>
    <s v="1116UA21009"/>
    <s v="WT-02.1"/>
    <s v="Southeast"/>
    <n v="36"/>
    <n v="204"/>
    <s v="WT-02.1, REC., SBX-R, BIRD FRIT"/>
    <s v="Rec."/>
    <s v="SBX-R"/>
    <s v="UCS GL2"/>
    <n v="0.875"/>
    <n v="0.875"/>
    <n v="0.9375"/>
    <n v="1.1875"/>
    <n v="116"/>
    <n v="2.2000000000000002"/>
    <s v="GL-02Z"/>
    <n v="10"/>
    <s v="TO-1116GLZ02-10-2042"/>
    <n v="34.25"/>
    <m/>
    <m/>
    <n v="85.875"/>
    <n v="20.425130208333332"/>
    <n v="245.1015625"/>
    <s v="RELEASED"/>
    <s v="MATCHES"/>
    <x v="57"/>
    <x v="1"/>
  </r>
  <r>
    <x v="13"/>
    <n v="1"/>
    <n v="9"/>
    <n v="139"/>
    <s v="1116L-009-139"/>
    <s v="1116UA11008"/>
    <s v="WT-01.1"/>
    <s v="Southeast"/>
    <n v="92.0625"/>
    <n v="204"/>
    <s v="WT-01.1, REC., VISION, HEAVY, BIRD FRIT, ISA-R"/>
    <s v="Rec."/>
    <s v="Vision"/>
    <s v="UCS GL1"/>
    <n v="0.875"/>
    <n v="0.93620000000000003"/>
    <n v="1.1875"/>
    <n v="0.9375"/>
    <n v="88"/>
    <n v="1"/>
    <s v="GL-01A"/>
    <n v="10"/>
    <s v="TO-1116GLA01-10-7137"/>
    <n v="90.251300000000001"/>
    <m/>
    <m/>
    <n v="113.875"/>
    <n v="71.37060269097222"/>
    <n v="856.44723229166664"/>
    <s v="RELEASED"/>
    <s v="MATCHES"/>
    <x v="96"/>
    <x v="0"/>
  </r>
  <r>
    <x v="13"/>
    <n v="1"/>
    <n v="9"/>
    <n v="139"/>
    <s v="1116L-009-139"/>
    <s v="1116UA11008"/>
    <s v="WT-01.1"/>
    <s v="Southeast"/>
    <n v="92.0625"/>
    <n v="204"/>
    <s v="WT-01.1, REC., VISION, HEAVY, BIRD FRIT, ISA-R"/>
    <s v="Rec."/>
    <s v="Vision"/>
    <s v="UCS GL2"/>
    <n v="0.875"/>
    <n v="0.93620000000000003"/>
    <n v="0.9375"/>
    <n v="1.1875"/>
    <n v="116"/>
    <n v="2.2000000000000002"/>
    <s v="GL-02Z"/>
    <n v="10"/>
    <s v="TO-1116GLZ02-10-5482"/>
    <n v="90.251300000000001"/>
    <m/>
    <m/>
    <n v="85.875"/>
    <n v="53.821738802083331"/>
    <n v="645.86086562499997"/>
    <s v="RELEASED"/>
    <s v="MATCHES"/>
    <x v="91"/>
    <x v="0"/>
  </r>
  <r>
    <x v="16"/>
    <n v="1"/>
    <n v="9"/>
    <n v="140"/>
    <s v="1116L-009-140"/>
    <s v="1116UA35001"/>
    <s v="WT-03.5"/>
    <s v="Southeast"/>
    <n v="36.093000000000004"/>
    <n v="204"/>
    <s v="WT-03.5, CURVED, SBX-L, HEAVY, ISA-R"/>
    <s v="Curved"/>
    <s v="SBX-L"/>
    <s v="UCS GL1"/>
    <n v="0.83725000000000005"/>
    <n v="1.0375000000000001"/>
    <n v="1.1875"/>
    <n v="0.9375"/>
    <n v="88"/>
    <s v="N/A"/>
    <s v="GL-09T"/>
    <n v="30"/>
    <s v="TO-1116GLT09-30-2705"/>
    <m/>
    <n v="34.218250000000005"/>
    <n v="138"/>
    <n v="113.875"/>
    <n v="27.059744574652782"/>
    <n v="324.71693489583339"/>
    <s v="RELEASED"/>
    <s v="MATCHES"/>
    <x v="92"/>
    <x v="0"/>
  </r>
  <r>
    <x v="16"/>
    <n v="1"/>
    <n v="9"/>
    <n v="140"/>
    <s v="1116L-009-140"/>
    <s v="1116UA35001"/>
    <s v="WT-03.5"/>
    <s v="Southeast"/>
    <n v="36.093000000000004"/>
    <n v="204"/>
    <s v="WT-03.5, CURVED, SBX-L, HEAVY, ISA-R"/>
    <s v="Curved"/>
    <s v="SBX-L"/>
    <s v="UCS GL2"/>
    <n v="0.83725000000000005"/>
    <n v="1.0375000000000001"/>
    <n v="0.9375"/>
    <n v="1.1875"/>
    <n v="116"/>
    <n v="2.2000000000000002"/>
    <s v="GL-05D"/>
    <n v="30"/>
    <s v="TO-1116GLD05-30-2040"/>
    <m/>
    <n v="34.218250000000005"/>
    <n v="138"/>
    <n v="85.875"/>
    <n v="20.40619596354167"/>
    <n v="244.87555552806188"/>
    <s v="RELEASED"/>
    <s v="MATCHES"/>
    <x v="93"/>
    <x v="0"/>
  </r>
  <r>
    <x v="13"/>
    <n v="1"/>
    <n v="9"/>
    <n v="141"/>
    <s v="1116L-009-141"/>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41"/>
    <s v="1116L-009-141"/>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42"/>
    <s v="1116L-009-142"/>
    <s v="1116UA21006"/>
    <s v="WT-02.1"/>
    <s v="South"/>
    <n v="36"/>
    <n v="204"/>
    <s v="WT-02.1, REC., SBX-R, ISA-L"/>
    <s v="Rec."/>
    <s v="SBX-R"/>
    <s v="UCS GL1"/>
    <n v="0.875"/>
    <n v="0.875"/>
    <n v="1.1875"/>
    <n v="0.9375"/>
    <n v="88"/>
    <s v="N/A"/>
    <s v="GL-07T"/>
    <n v="10"/>
    <s v="TO-1116GLT07-10-2708"/>
    <n v="34.25"/>
    <m/>
    <m/>
    <n v="113.875"/>
    <n v="27.084852430555557"/>
    <n v="325.01822916666669"/>
    <s v="RELEASED"/>
    <s v="MATCHES"/>
    <x v="69"/>
    <x v="0"/>
  </r>
  <r>
    <x v="12"/>
    <n v="1"/>
    <n v="9"/>
    <n v="142"/>
    <s v="1116L-009-142"/>
    <s v="1116UA21006"/>
    <s v="WT-02.1"/>
    <s v="South"/>
    <n v="36"/>
    <n v="204"/>
    <s v="WT-02.1, REC., SBX-R, ISA-L"/>
    <s v="Rec."/>
    <s v="SBX-R"/>
    <s v="UCS GL2"/>
    <n v="0.875"/>
    <n v="0.875"/>
    <n v="0.9375"/>
    <n v="1.1875"/>
    <n v="116"/>
    <n v="2.2000000000000002"/>
    <s v="GL-02Z"/>
    <n v="10"/>
    <s v="TO-1116GLZ02-10-2042"/>
    <n v="34.25"/>
    <m/>
    <m/>
    <n v="85.875"/>
    <n v="20.425130208333332"/>
    <n v="245.1015625"/>
    <s v="RELEASED"/>
    <s v="MATCHES"/>
    <x v="57"/>
    <x v="1"/>
  </r>
  <r>
    <x v="13"/>
    <n v="1"/>
    <n v="9"/>
    <n v="143"/>
    <s v="1116L-009-143"/>
    <s v="1116UA12001"/>
    <s v="WT-01.2"/>
    <s v="South"/>
    <n v="100"/>
    <n v="204"/>
    <s v="WT-01.2, REC., SBX, TYP."/>
    <s v="Rec."/>
    <s v="SBX"/>
    <s v="UCS GL1"/>
    <n v="0.875"/>
    <n v="0.875"/>
    <n v="1.1875"/>
    <n v="0.9375"/>
    <n v="88"/>
    <s v="N/A"/>
    <s v="GL-01T"/>
    <n v="10"/>
    <s v="TO-1116GLT01-10-7869"/>
    <n v="98.25"/>
    <m/>
    <m/>
    <n v="113.875"/>
    <n v="77.695963541666671"/>
    <n v="932.3515625"/>
    <s v="RELEASED"/>
    <s v="MATCHES"/>
    <x v="70"/>
    <x v="1"/>
  </r>
  <r>
    <x v="13"/>
    <n v="1"/>
    <n v="9"/>
    <n v="143"/>
    <s v="1116L-009-143"/>
    <s v="1116UA12001"/>
    <s v="WT-01.2"/>
    <s v="South"/>
    <n v="100"/>
    <n v="204"/>
    <s v="WT-01.2, REC., SBX, TYP."/>
    <s v="Rec."/>
    <s v="SBX"/>
    <s v="UCS GL2"/>
    <n v="0.875"/>
    <n v="0.875"/>
    <n v="0.9375"/>
    <n v="1.1875"/>
    <n v="116"/>
    <n v="2.2000000000000002"/>
    <s v="GL-02Z"/>
    <n v="10"/>
    <s v="TO-1116GLZ02-10-5959"/>
    <n v="98.25"/>
    <m/>
    <m/>
    <n v="85.875"/>
    <n v="58.591796875"/>
    <n v="703.1015625"/>
    <s v="RELEASED"/>
    <s v="MATCHES"/>
    <x v="59"/>
    <x v="1"/>
  </r>
  <r>
    <x v="12"/>
    <n v="1"/>
    <n v="9"/>
    <n v="144"/>
    <s v="1116L-009-144"/>
    <s v="1116UA21003"/>
    <s v="WT-02.1"/>
    <s v="South"/>
    <n v="36"/>
    <n v="204"/>
    <s v="WT-02.1, REC., SBX-L, TYP."/>
    <s v="Rec."/>
    <s v="SBX-L"/>
    <s v="UCS GL1"/>
    <n v="0.875"/>
    <n v="0.875"/>
    <n v="1.1875"/>
    <n v="0.9375"/>
    <n v="88"/>
    <s v="N/A"/>
    <s v="GL-07T"/>
    <n v="10"/>
    <s v="TO-1116GLT07-10-2708"/>
    <n v="34.25"/>
    <m/>
    <m/>
    <n v="113.875"/>
    <n v="27.084852430555557"/>
    <n v="325.01822916666669"/>
    <s v="RELEASED"/>
    <s v="MATCHES"/>
    <x v="69"/>
    <x v="0"/>
  </r>
  <r>
    <x v="12"/>
    <n v="1"/>
    <n v="9"/>
    <n v="144"/>
    <s v="1116L-009-144"/>
    <s v="1116UA21003"/>
    <s v="WT-02.1"/>
    <s v="South"/>
    <n v="36"/>
    <n v="204"/>
    <s v="WT-02.1, REC., SBX-L, TYP."/>
    <s v="Rec."/>
    <s v="SBX-L"/>
    <s v="UCS GL2"/>
    <n v="0.875"/>
    <n v="0.875"/>
    <n v="0.9375"/>
    <n v="1.1875"/>
    <n v="116"/>
    <n v="2.2000000000000002"/>
    <s v="GL-02Z"/>
    <n v="10"/>
    <s v="TO-1116GLZ02-10-2042"/>
    <n v="34.25"/>
    <m/>
    <m/>
    <n v="85.875"/>
    <n v="20.425130208333332"/>
    <n v="245.1015625"/>
    <s v="RELEASED"/>
    <s v="MATCHES"/>
    <x v="57"/>
    <x v="1"/>
  </r>
  <r>
    <x v="13"/>
    <n v="1"/>
    <n v="9"/>
    <n v="145"/>
    <s v="1116L-009-145"/>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45"/>
    <s v="1116L-009-145"/>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46"/>
    <s v="1116L-009-146"/>
    <s v="1116UA21004"/>
    <s v="WT-02.1"/>
    <s v="South"/>
    <n v="36"/>
    <n v="204"/>
    <s v="WT-02.1, REC., SBX-R, ISA-R"/>
    <s v="Rec."/>
    <s v="SBX-R"/>
    <s v="UCS GL1"/>
    <n v="0.875"/>
    <n v="0.875"/>
    <n v="1.1875"/>
    <n v="0.9375"/>
    <n v="88"/>
    <s v="N/A"/>
    <s v="GL-07T"/>
    <n v="10"/>
    <s v="TO-1116GLT07-10-2708"/>
    <n v="34.25"/>
    <m/>
    <m/>
    <n v="113.875"/>
    <n v="27.084852430555557"/>
    <n v="325.01822916666669"/>
    <s v="RELEASED"/>
    <s v="MATCHES"/>
    <x v="69"/>
    <x v="0"/>
  </r>
  <r>
    <x v="12"/>
    <n v="1"/>
    <n v="9"/>
    <n v="146"/>
    <s v="1116L-009-146"/>
    <s v="1116UA21004"/>
    <s v="WT-02.1"/>
    <s v="South"/>
    <n v="36"/>
    <n v="204"/>
    <s v="WT-02.1, REC., SBX-R, ISA-R"/>
    <s v="Rec."/>
    <s v="SBX-R"/>
    <s v="UCS GL2"/>
    <n v="0.875"/>
    <n v="0.875"/>
    <n v="0.9375"/>
    <n v="1.1875"/>
    <n v="116"/>
    <n v="2.2000000000000002"/>
    <s v="GL-02Z"/>
    <n v="10"/>
    <s v="TO-1116GLZ02-10-2042"/>
    <n v="34.25"/>
    <m/>
    <m/>
    <n v="85.875"/>
    <n v="20.425130208333332"/>
    <n v="245.1015625"/>
    <s v="RELEASED"/>
    <s v="MATCHES"/>
    <x v="57"/>
    <x v="1"/>
  </r>
  <r>
    <x v="13"/>
    <n v="1"/>
    <n v="9"/>
    <n v="147"/>
    <s v="1116L-009-147"/>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47"/>
    <s v="1116L-009-147"/>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48"/>
    <s v="1116L-009-148"/>
    <s v="1116UA21005"/>
    <s v="WT-02.1"/>
    <s v="South"/>
    <n v="36"/>
    <n v="204"/>
    <s v="WT-02.1, REC., SBX-L, ISA-R"/>
    <s v="Rec."/>
    <s v="SBX-L"/>
    <s v="UCS GL1"/>
    <n v="0.875"/>
    <n v="0.875"/>
    <n v="1.1875"/>
    <n v="0.9375"/>
    <n v="88"/>
    <s v="N/A"/>
    <s v="GL-07T"/>
    <n v="10"/>
    <s v="TO-1116GLT07-10-2708"/>
    <n v="34.25"/>
    <m/>
    <m/>
    <n v="113.875"/>
    <n v="27.084852430555557"/>
    <n v="325.01822916666669"/>
    <s v="RELEASED"/>
    <s v="MATCHES"/>
    <x v="69"/>
    <x v="0"/>
  </r>
  <r>
    <x v="12"/>
    <n v="1"/>
    <n v="9"/>
    <n v="148"/>
    <s v="1116L-009-148"/>
    <s v="1116UA21005"/>
    <s v="WT-02.1"/>
    <s v="South"/>
    <n v="36"/>
    <n v="204"/>
    <s v="WT-02.1, REC., SBX-L, ISA-R"/>
    <s v="Rec."/>
    <s v="SBX-L"/>
    <s v="UCS GL2"/>
    <n v="0.875"/>
    <n v="0.875"/>
    <n v="0.9375"/>
    <n v="1.1875"/>
    <n v="116"/>
    <n v="2.2000000000000002"/>
    <s v="GL-02Z"/>
    <n v="10"/>
    <s v="TO-1116GLZ02-10-2042"/>
    <n v="34.25"/>
    <m/>
    <m/>
    <n v="85.875"/>
    <n v="20.425130208333332"/>
    <n v="245.1015625"/>
    <s v="RELEASED"/>
    <s v="MATCHES"/>
    <x v="57"/>
    <x v="1"/>
  </r>
  <r>
    <x v="13"/>
    <n v="1"/>
    <n v="9"/>
    <n v="149"/>
    <s v="1116L-009-149"/>
    <s v="1116UA12001"/>
    <s v="WT-01.2"/>
    <s v="South"/>
    <n v="100"/>
    <n v="204"/>
    <s v="WT-01.2, REC., SBX, TYP."/>
    <s v="Rec."/>
    <s v="SBX"/>
    <s v="UCS GL1"/>
    <n v="0.875"/>
    <n v="0.875"/>
    <n v="1.1875"/>
    <n v="0.9375"/>
    <n v="88"/>
    <s v="N/A"/>
    <s v="GL-01T"/>
    <n v="10"/>
    <s v="TO-1116GLT01-10-7869"/>
    <n v="98.25"/>
    <m/>
    <m/>
    <n v="113.875"/>
    <n v="77.695963541666671"/>
    <n v="932.3515625"/>
    <s v="RELEASED"/>
    <s v="MATCHES"/>
    <x v="70"/>
    <x v="1"/>
  </r>
  <r>
    <x v="13"/>
    <n v="1"/>
    <n v="9"/>
    <n v="149"/>
    <s v="1116L-009-149"/>
    <s v="1116UA12001"/>
    <s v="WT-01.2"/>
    <s v="South"/>
    <n v="100"/>
    <n v="204"/>
    <s v="WT-01.2, REC., SBX, TYP."/>
    <s v="Rec."/>
    <s v="SBX"/>
    <s v="UCS GL2"/>
    <n v="0.875"/>
    <n v="0.875"/>
    <n v="0.9375"/>
    <n v="1.1875"/>
    <n v="116"/>
    <n v="2.2000000000000002"/>
    <s v="GL-02Z"/>
    <n v="10"/>
    <s v="TO-1116GLZ02-10-5959"/>
    <n v="98.25"/>
    <m/>
    <m/>
    <n v="85.875"/>
    <n v="58.591796875"/>
    <n v="703.1015625"/>
    <s v="RELEASED"/>
    <s v="MATCHES"/>
    <x v="59"/>
    <x v="1"/>
  </r>
  <r>
    <x v="12"/>
    <n v="1"/>
    <n v="9"/>
    <n v="150"/>
    <s v="1116L-009-150"/>
    <s v="1116UA21016"/>
    <s v="WT-02.1"/>
    <s v="South"/>
    <n v="36"/>
    <n v="204"/>
    <s v="WT-02.1, REC., SBX-R, TYP."/>
    <s v="Rec."/>
    <s v="SBX-R"/>
    <s v="UCS GL1"/>
    <n v="0.875"/>
    <n v="0.875"/>
    <n v="1.1875"/>
    <n v="0.9375"/>
    <n v="88"/>
    <s v="N/A"/>
    <s v="GL-07T"/>
    <n v="10"/>
    <s v="TO-1116GLT07-10-2708"/>
    <n v="34.25"/>
    <m/>
    <m/>
    <n v="113.875"/>
    <n v="27.084852430555557"/>
    <n v="325.01822916666669"/>
    <s v="RELEASED"/>
    <s v="MATCHES"/>
    <x v="69"/>
    <x v="0"/>
  </r>
  <r>
    <x v="12"/>
    <n v="1"/>
    <n v="9"/>
    <n v="150"/>
    <s v="1116L-009-150"/>
    <s v="1116UA21016"/>
    <s v="WT-02.1"/>
    <s v="South"/>
    <n v="36"/>
    <n v="204"/>
    <s v="WT-02.1, REC., SBX-R, TYP."/>
    <s v="Rec."/>
    <s v="SBX-R"/>
    <s v="UCS GL2"/>
    <n v="0.875"/>
    <n v="0.875"/>
    <n v="0.9375"/>
    <n v="1.1875"/>
    <n v="116"/>
    <n v="2.2000000000000002"/>
    <s v="GL-02Z"/>
    <n v="10"/>
    <s v="TO-1116GLZ02-10-2042"/>
    <n v="34.25"/>
    <m/>
    <m/>
    <n v="85.875"/>
    <n v="20.425130208333332"/>
    <n v="245.1015625"/>
    <s v="RELEASED"/>
    <s v="MATCHES"/>
    <x v="57"/>
    <x v="1"/>
  </r>
  <r>
    <x v="13"/>
    <n v="1"/>
    <n v="9"/>
    <n v="151"/>
    <s v="1116L-009-151"/>
    <s v="1116UA11006"/>
    <s v="WT-01.1"/>
    <s v="South"/>
    <n v="100"/>
    <n v="204"/>
    <s v="WT-01.1, REC., VISION, ISA-R, ACOUSTIC GL"/>
    <s v="Rec."/>
    <s v="Vision"/>
    <s v="UCS GL1"/>
    <n v="0.875"/>
    <n v="0.875"/>
    <n v="1.1875"/>
    <n v="0.9375"/>
    <n v="88"/>
    <s v="N/A"/>
    <s v="GL-06Z"/>
    <n v="10"/>
    <s v="TO-1116GLZ06-10-7869"/>
    <n v="98.25"/>
    <m/>
    <m/>
    <n v="113.875"/>
    <n v="77.695963541666671"/>
    <n v="932.3515625"/>
    <s v="RELEASED"/>
    <s v="MATCHES"/>
    <x v="81"/>
    <x v="0"/>
  </r>
  <r>
    <x v="13"/>
    <n v="1"/>
    <n v="9"/>
    <n v="151"/>
    <s v="1116L-009-151"/>
    <s v="1116UA11006"/>
    <s v="WT-01.1"/>
    <s v="South"/>
    <n v="100"/>
    <n v="204"/>
    <s v="WT-01.1, REC., VISION, ISA-R, ACOUSTIC GL"/>
    <s v="Rec."/>
    <s v="Vision"/>
    <s v="UCS GL2"/>
    <n v="0.875"/>
    <n v="0.875"/>
    <n v="0.9375"/>
    <n v="1.1875"/>
    <n v="116"/>
    <n v="2.2000000000000002"/>
    <s v="GL-02Z"/>
    <n v="10"/>
    <s v="TO-1116GLZ02-10-5959"/>
    <n v="98.25"/>
    <m/>
    <m/>
    <n v="85.875"/>
    <n v="58.591796875"/>
    <n v="703.1015625"/>
    <s v="RELEASED"/>
    <s v="MATCHES"/>
    <x v="59"/>
    <x v="1"/>
  </r>
  <r>
    <x v="12"/>
    <n v="1"/>
    <n v="9"/>
    <n v="152"/>
    <s v="1116L-009-152"/>
    <s v="1116UA21003"/>
    <s v="WT-02.1"/>
    <s v="South"/>
    <n v="36"/>
    <n v="204"/>
    <s v="WT-02.1, REC., SBX-L, TYP."/>
    <s v="Rec."/>
    <s v="SBX-L"/>
    <s v="UCS GL1"/>
    <n v="0.875"/>
    <n v="0.875"/>
    <n v="1.1875"/>
    <n v="0.9375"/>
    <n v="88"/>
    <s v="N/A"/>
    <s v="GL-07T"/>
    <n v="10"/>
    <s v="TO-1116GLT07-10-2708"/>
    <n v="34.25"/>
    <m/>
    <m/>
    <n v="113.875"/>
    <n v="27.084852430555557"/>
    <n v="325.01822916666669"/>
    <s v="RELEASED"/>
    <s v="MATCHES"/>
    <x v="69"/>
    <x v="0"/>
  </r>
  <r>
    <x v="12"/>
    <n v="1"/>
    <n v="9"/>
    <n v="152"/>
    <s v="1116L-009-152"/>
    <s v="1116UA21003"/>
    <s v="WT-02.1"/>
    <s v="South"/>
    <n v="36"/>
    <n v="204"/>
    <s v="WT-02.1, REC., SBX-L, TYP."/>
    <s v="Rec."/>
    <s v="SBX-L"/>
    <s v="UCS GL2"/>
    <n v="0.875"/>
    <n v="0.875"/>
    <n v="0.9375"/>
    <n v="1.1875"/>
    <n v="116"/>
    <n v="2.2000000000000002"/>
    <s v="GL-02Z"/>
    <n v="10"/>
    <s v="TO-1116GLZ02-10-2042"/>
    <n v="34.25"/>
    <m/>
    <m/>
    <n v="85.875"/>
    <n v="20.425130208333332"/>
    <n v="245.1015625"/>
    <s v="RELEASED"/>
    <s v="MATCHES"/>
    <x v="57"/>
    <x v="1"/>
  </r>
  <r>
    <x v="13"/>
    <n v="1"/>
    <n v="9"/>
    <n v="153"/>
    <s v="1116L-009-153"/>
    <s v="1116UA11006"/>
    <s v="WT-01.1"/>
    <s v="South"/>
    <n v="100"/>
    <n v="204"/>
    <s v="WT-01.1, REC., VISION, ISA-R, ACOUSTIC GL"/>
    <s v="Rec."/>
    <s v="Vision"/>
    <s v="UCS GL1"/>
    <n v="0.875"/>
    <n v="0.875"/>
    <n v="1.1875"/>
    <n v="0.9375"/>
    <n v="88"/>
    <s v="N/A"/>
    <s v="GL-06Z"/>
    <n v="10"/>
    <s v="TO-1116GLZ06-10-7869"/>
    <n v="98.25"/>
    <m/>
    <m/>
    <n v="113.875"/>
    <n v="77.695963541666671"/>
    <n v="932.3515625"/>
    <s v="RELEASED"/>
    <s v="MATCHES"/>
    <x v="81"/>
    <x v="0"/>
  </r>
  <r>
    <x v="13"/>
    <n v="1"/>
    <n v="9"/>
    <n v="153"/>
    <s v="1116L-009-153"/>
    <s v="1116UA11006"/>
    <s v="WT-01.1"/>
    <s v="South"/>
    <n v="100"/>
    <n v="204"/>
    <s v="WT-01.1, REC., VISION, ISA-R, ACOUSTIC GL"/>
    <s v="Rec."/>
    <s v="Vision"/>
    <s v="UCS GL2"/>
    <n v="0.875"/>
    <n v="0.875"/>
    <n v="0.9375"/>
    <n v="1.1875"/>
    <n v="116"/>
    <n v="2.2000000000000002"/>
    <s v="GL-02Z"/>
    <n v="10"/>
    <s v="TO-1116GLZ02-10-5959"/>
    <n v="98.25"/>
    <m/>
    <m/>
    <n v="85.875"/>
    <n v="58.591796875"/>
    <n v="703.1015625"/>
    <s v="RELEASED"/>
    <s v="MATCHES"/>
    <x v="59"/>
    <x v="1"/>
  </r>
  <r>
    <x v="12"/>
    <n v="1"/>
    <n v="9"/>
    <n v="154"/>
    <s v="1116L-009-154"/>
    <s v="1116UA21016"/>
    <s v="WT-02.1"/>
    <s v="South"/>
    <n v="36"/>
    <n v="204"/>
    <s v="WT-02.1, REC., SBX-R, TYP."/>
    <s v="Rec."/>
    <s v="SBX-R"/>
    <s v="UCS GL1"/>
    <n v="0.875"/>
    <n v="0.875"/>
    <n v="1.1875"/>
    <n v="0.9375"/>
    <n v="88"/>
    <s v="N/A"/>
    <s v="GL-07T"/>
    <n v="10"/>
    <s v="TO-1116GLT07-10-2708"/>
    <n v="34.25"/>
    <m/>
    <m/>
    <n v="113.875"/>
    <n v="27.084852430555557"/>
    <n v="325.01822916666669"/>
    <s v="RELEASED"/>
    <s v="MATCHES"/>
    <x v="69"/>
    <x v="0"/>
  </r>
  <r>
    <x v="12"/>
    <n v="1"/>
    <n v="9"/>
    <n v="154"/>
    <s v="1116L-009-154"/>
    <s v="1116UA21016"/>
    <s v="WT-02.1"/>
    <s v="South"/>
    <n v="36"/>
    <n v="204"/>
    <s v="WT-02.1, REC., SBX-R, TYP."/>
    <s v="Rec."/>
    <s v="SBX-R"/>
    <s v="UCS GL2"/>
    <n v="0.875"/>
    <n v="0.875"/>
    <n v="0.9375"/>
    <n v="1.1875"/>
    <n v="116"/>
    <n v="2.2000000000000002"/>
    <s v="GL-02Z"/>
    <n v="10"/>
    <s v="TO-1116GLZ02-10-2042"/>
    <n v="34.25"/>
    <m/>
    <m/>
    <n v="85.875"/>
    <n v="20.425130208333332"/>
    <n v="245.1015625"/>
    <s v="RELEASED"/>
    <s v="MATCHES"/>
    <x v="57"/>
    <x v="1"/>
  </r>
  <r>
    <x v="13"/>
    <n v="1"/>
    <n v="9"/>
    <n v="155"/>
    <s v="1116L-009-155"/>
    <s v="1116UA11001"/>
    <s v="WT-01.1"/>
    <s v="South"/>
    <n v="100"/>
    <n v="204"/>
    <s v="WT-01.1, REC., VISION, TYP."/>
    <s v="Rec."/>
    <s v="Vision"/>
    <s v="UCS GL1"/>
    <n v="0.875"/>
    <n v="0.875"/>
    <n v="1.1875"/>
    <n v="0.9375"/>
    <n v="88"/>
    <s v="N/A"/>
    <s v="GL-01Z"/>
    <n v="10"/>
    <s v="TO-1116GLZ01-10-7869"/>
    <n v="98.25"/>
    <m/>
    <m/>
    <n v="113.875"/>
    <n v="77.695963541666671"/>
    <n v="932.3515625"/>
    <s v="RELEASED"/>
    <s v="MATCHES"/>
    <x v="68"/>
    <x v="1"/>
  </r>
  <r>
    <x v="13"/>
    <n v="1"/>
    <n v="9"/>
    <n v="155"/>
    <s v="1116L-009-155"/>
    <s v="1116UA11001"/>
    <s v="WT-01.1"/>
    <s v="South"/>
    <n v="100"/>
    <n v="204"/>
    <s v="WT-01.1, REC., VISION, TYP."/>
    <s v="Rec."/>
    <s v="Vision"/>
    <s v="UCS GL2"/>
    <n v="0.875"/>
    <n v="0.875"/>
    <n v="0.9375"/>
    <n v="1.1875"/>
    <n v="116"/>
    <n v="2.2000000000000002"/>
    <s v="GL-02Z"/>
    <n v="10"/>
    <s v="TO-1116GLZ02-10-5959"/>
    <n v="98.25"/>
    <m/>
    <m/>
    <n v="85.875"/>
    <n v="58.591796875"/>
    <n v="703.1015625"/>
    <s v="RELEASED"/>
    <s v="MATCHES"/>
    <x v="59"/>
    <x v="1"/>
  </r>
  <r>
    <x v="12"/>
    <n v="1"/>
    <n v="9"/>
    <n v="156"/>
    <s v="1116L-009-156"/>
    <s v="1116UA21005"/>
    <s v="WT-02.1"/>
    <s v="South"/>
    <n v="36"/>
    <n v="204"/>
    <s v="WT-02.1, REC., SBX-L, ISA-R"/>
    <s v="Rec."/>
    <s v="SBX-L"/>
    <s v="UCS GL1"/>
    <n v="0.875"/>
    <n v="0.875"/>
    <n v="1.1875"/>
    <n v="0.9375"/>
    <n v="88"/>
    <s v="N/A"/>
    <s v="GL-07T"/>
    <n v="10"/>
    <s v="TO-1116GLT07-10-2708"/>
    <n v="34.25"/>
    <m/>
    <m/>
    <n v="113.875"/>
    <n v="27.084852430555557"/>
    <n v="325.01822916666669"/>
    <s v="RELEASED"/>
    <s v="MATCHES"/>
    <x v="69"/>
    <x v="0"/>
  </r>
  <r>
    <x v="12"/>
    <n v="1"/>
    <n v="9"/>
    <n v="156"/>
    <s v="1116L-009-156"/>
    <s v="1116UA21005"/>
    <s v="WT-02.1"/>
    <s v="South"/>
    <n v="36"/>
    <n v="204"/>
    <s v="WT-02.1, REC., SBX-L, ISA-R"/>
    <s v="Rec."/>
    <s v="SBX-L"/>
    <s v="UCS GL2"/>
    <n v="0.875"/>
    <n v="0.875"/>
    <n v="0.9375"/>
    <n v="1.1875"/>
    <n v="116"/>
    <n v="2.2000000000000002"/>
    <s v="GL-02Z"/>
    <n v="10"/>
    <s v="TO-1116GLZ02-10-2042"/>
    <n v="34.25"/>
    <m/>
    <m/>
    <n v="85.875"/>
    <n v="20.425130208333332"/>
    <n v="245.1015625"/>
    <s v="RELEASED"/>
    <s v="MATCHES"/>
    <x v="57"/>
    <x v="1"/>
  </r>
  <r>
    <x v="13"/>
    <n v="1"/>
    <n v="9"/>
    <n v="157"/>
    <s v="1116L-009-157"/>
    <s v="1116UA11002"/>
    <s v="WT-01.1"/>
    <s v="South"/>
    <n v="100"/>
    <n v="204"/>
    <s v="WT-01.1, REC., VISION, ACOUSTIC GL"/>
    <s v="Rec."/>
    <s v="Vision"/>
    <s v="UCS GL1"/>
    <n v="0.875"/>
    <n v="0.875"/>
    <n v="1.1875"/>
    <n v="0.9375"/>
    <n v="88"/>
    <s v="N/A"/>
    <s v="GL-06Z"/>
    <n v="10"/>
    <s v="TO-1116GLZ06-10-7869"/>
    <n v="98.25"/>
    <m/>
    <m/>
    <n v="113.875"/>
    <n v="77.695963541666671"/>
    <n v="932.3515625"/>
    <s v="RELEASED"/>
    <s v="MATCHES"/>
    <x v="81"/>
    <x v="0"/>
  </r>
  <r>
    <x v="13"/>
    <n v="1"/>
    <n v="9"/>
    <n v="157"/>
    <s v="1116L-009-157"/>
    <s v="1116UA11002"/>
    <s v="WT-01.1"/>
    <s v="South"/>
    <n v="100"/>
    <n v="204"/>
    <s v="WT-01.1, REC., VISION, ACOUSTIC GL"/>
    <s v="Rec."/>
    <s v="Vision"/>
    <s v="UCS GL2"/>
    <n v="0.875"/>
    <n v="0.875"/>
    <n v="0.9375"/>
    <n v="1.1875"/>
    <n v="116"/>
    <n v="2.2000000000000002"/>
    <s v="GL-02Z"/>
    <n v="10"/>
    <s v="TO-1116GLZ02-10-5959"/>
    <n v="98.25"/>
    <m/>
    <m/>
    <n v="85.875"/>
    <n v="58.591796875"/>
    <n v="703.1015625"/>
    <s v="RELEASED"/>
    <s v="MATCHES"/>
    <x v="59"/>
    <x v="1"/>
  </r>
  <r>
    <x v="12"/>
    <n v="1"/>
    <n v="9"/>
    <n v="158"/>
    <s v="1116L-009-158"/>
    <s v="1116UA21017"/>
    <s v="WT-02.1"/>
    <s v="South"/>
    <n v="36.125"/>
    <n v="204"/>
    <s v="WT-02.1, REC., SBX-R, HEAVY, ISA-R"/>
    <s v="Rec."/>
    <s v="SBX-R"/>
    <s v="UCS GL1"/>
    <n v="1"/>
    <n v="0.875"/>
    <n v="1.1875"/>
    <n v="0.9375"/>
    <n v="88"/>
    <s v="N/A"/>
    <s v="GL-07T"/>
    <n v="10"/>
    <s v="TO-1116GLT07-10-2708"/>
    <n v="34.25"/>
    <m/>
    <m/>
    <n v="113.875"/>
    <n v="27.084852430555557"/>
    <n v="325.01822916666669"/>
    <s v="RELEASED"/>
    <s v="MATCHES"/>
    <x v="69"/>
    <x v="0"/>
  </r>
  <r>
    <x v="12"/>
    <n v="1"/>
    <n v="9"/>
    <n v="158"/>
    <s v="1116L-009-158"/>
    <s v="1116UA21017"/>
    <s v="WT-02.1"/>
    <s v="South"/>
    <n v="36.125"/>
    <n v="204"/>
    <s v="WT-02.1, REC., SBX-R, HEAVY, ISA-R"/>
    <s v="Rec."/>
    <s v="SBX-R"/>
    <s v="UCS GL2"/>
    <n v="1"/>
    <n v="0.875"/>
    <n v="0.9375"/>
    <n v="1.1875"/>
    <n v="116"/>
    <n v="2.2000000000000002"/>
    <s v="GL-02Z"/>
    <n v="10"/>
    <s v="TO-1116GLZ02-10-2042"/>
    <n v="34.25"/>
    <m/>
    <m/>
    <n v="85.875"/>
    <n v="20.425130208333332"/>
    <n v="245.1015625"/>
    <s v="RELEASED"/>
    <s v="MATCHES"/>
    <x v="57"/>
    <x v="1"/>
  </r>
  <r>
    <x v="14"/>
    <n v="1"/>
    <n v="10"/>
    <n v="1"/>
    <s v="1116L-010-001"/>
    <s v="1116UA36001"/>
    <s v="WT-03.6"/>
    <s v="Southwest"/>
    <n v="90.544600000000003"/>
    <n v="124"/>
    <s v="WT-03.6, CURVED, SBX, HEAVY"/>
    <s v="Curved"/>
    <s v="SBX"/>
    <s v="UCS GL1"/>
    <n v="0.92379999999999995"/>
    <n v="0.92379999999999995"/>
    <n v="1.1875"/>
    <n v="1.1875"/>
    <m/>
    <s v="N/A"/>
    <s v="GL-04T"/>
    <n v="30"/>
    <s v="TO-1116GLT04-30-7591"/>
    <m/>
    <n v="88.697000000000003"/>
    <n v="192.5"/>
    <n v="121.625"/>
    <n v="74.915087673611112"/>
    <n v="898.98105208333334"/>
    <s v="RELEASED"/>
    <s v="MATCHES"/>
    <x v="97"/>
    <x v="0"/>
  </r>
  <r>
    <x v="14"/>
    <n v="1"/>
    <n v="10"/>
    <n v="2"/>
    <s v="1116L-010-002"/>
    <s v="1116UA36002"/>
    <s v="WT-03.6"/>
    <s v="Southwest"/>
    <n v="90.508499999999998"/>
    <n v="124"/>
    <s v="WT-03.6, CURVED, SBX, TYP."/>
    <s v="Curved"/>
    <s v="SBX"/>
    <s v="UCS GL1"/>
    <n v="0.90575000000000006"/>
    <n v="0.90575000000000006"/>
    <n v="1.1875"/>
    <n v="1.1875"/>
    <m/>
    <s v="N/A"/>
    <s v="GL-04T"/>
    <n v="30"/>
    <s v="TO-1116GLT04-30-7591"/>
    <m/>
    <n v="88.697000000000003"/>
    <n v="192.5"/>
    <n v="121.625"/>
    <n v="74.915087673611112"/>
    <n v="898.98105208333334"/>
    <s v="RELEASED"/>
    <s v="MATCHES"/>
    <x v="97"/>
    <x v="0"/>
  </r>
  <r>
    <x v="14"/>
    <n v="1"/>
    <n v="10"/>
    <n v="3"/>
    <s v="1116L-010-003"/>
    <s v="1116UA36002"/>
    <s v="WT-03.6"/>
    <s v="Southwest"/>
    <n v="90.522000000000006"/>
    <n v="124"/>
    <s v="WT-03.6, CURVED, SBX, TYP."/>
    <s v="Curved"/>
    <s v="SBX"/>
    <s v="UCS GL1"/>
    <n v="0.91249999999999998"/>
    <n v="0.91249999999999998"/>
    <n v="1.1875"/>
    <n v="1.1875"/>
    <m/>
    <s v="N/A"/>
    <s v="GL-04T"/>
    <n v="30"/>
    <s v="TO-1116GLT04-30-7591"/>
    <m/>
    <n v="88.697000000000003"/>
    <n v="192.5"/>
    <n v="121.625"/>
    <n v="74.915087673611112"/>
    <n v="898.98105208333334"/>
    <s v="RELEASED"/>
    <s v="MATCHES"/>
    <x v="97"/>
    <x v="0"/>
  </r>
  <r>
    <x v="12"/>
    <n v="1"/>
    <n v="10"/>
    <n v="4"/>
    <s v="1116L-010-004"/>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6"/>
    <s v="1116L-010-006"/>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8"/>
    <s v="1116L-010-008"/>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10"/>
    <s v="1116L-010-010"/>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12"/>
    <s v="1116L-010-012"/>
    <s v="1116UA22001"/>
    <s v="WT-02.2"/>
    <s v="West"/>
    <n v="36"/>
    <n v="124"/>
    <s v="WT-02.2, REC., SBX-R, MECH EQUIP. ACCESS"/>
    <s v="Rec."/>
    <s v="SBX-R"/>
    <s v="UCS GL1"/>
    <n v="0.875"/>
    <n v="0.875"/>
    <n v="1.1875"/>
    <n v="1.1875"/>
    <m/>
    <s v="N/A"/>
    <s v="GL-07T"/>
    <n v="10"/>
    <s v="TO-1116GLT07-10-2992"/>
    <n v="34.25"/>
    <m/>
    <m/>
    <n v="121.625"/>
    <n v="28.928168402777779"/>
    <n v="347.13802083333337"/>
    <s v="RELEASED"/>
    <s v="MATCHES"/>
    <x v="98"/>
    <x v="0"/>
  </r>
  <r>
    <x v="12"/>
    <n v="1"/>
    <n v="10"/>
    <n v="14"/>
    <s v="1116L-010-014"/>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16"/>
    <s v="1116L-010-016"/>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18"/>
    <s v="1116L-010-018"/>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20"/>
    <s v="1116L-010-020"/>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22"/>
    <s v="1116L-010-022"/>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24"/>
    <s v="1116L-010-024"/>
    <s v="1116UA22001"/>
    <s v="WT-02.2"/>
    <s v="West"/>
    <n v="36"/>
    <n v="124"/>
    <s v="WT-02.2, REC., SBX-R, TYP."/>
    <s v="Rec."/>
    <s v="SBX-R"/>
    <s v="UCS GL1"/>
    <n v="0.875"/>
    <n v="0.875"/>
    <n v="1.1875"/>
    <n v="1.1875"/>
    <m/>
    <s v="N/A"/>
    <s v="GL-07T"/>
    <n v="10"/>
    <s v="TO-1116GLT07-10-2992"/>
    <n v="34.25"/>
    <m/>
    <m/>
    <n v="121.625"/>
    <n v="28.928168402777779"/>
    <n v="347.13802083333337"/>
    <s v="RELEASED"/>
    <s v="MATCHES"/>
    <x v="98"/>
    <x v="0"/>
  </r>
  <r>
    <x v="12"/>
    <n v="1"/>
    <n v="10"/>
    <n v="26"/>
    <s v="1116L-010-026"/>
    <s v="1116UA22002"/>
    <s v="WT-02.2"/>
    <s v="West"/>
    <n v="36"/>
    <n v="124"/>
    <s v="WT-02.2, REC., SBX-L, TYP."/>
    <s v="Rec."/>
    <s v="SBX-L"/>
    <s v="UCS GL1"/>
    <n v="0.875"/>
    <n v="0.875"/>
    <n v="1.1875"/>
    <n v="1.1875"/>
    <m/>
    <s v="N/A"/>
    <s v="GL-07T"/>
    <n v="10"/>
    <s v="TO-1116GLT07-10-2992"/>
    <n v="34.25"/>
    <m/>
    <m/>
    <n v="121.625"/>
    <n v="28.928168402777779"/>
    <n v="347.13802083333337"/>
    <s v="RELEASED"/>
    <s v="MATCHES"/>
    <x v="98"/>
    <x v="0"/>
  </r>
  <r>
    <x v="12"/>
    <n v="1"/>
    <n v="10"/>
    <n v="28"/>
    <s v="1116L-010-028"/>
    <s v="1116UA22003"/>
    <s v="WT-02.2"/>
    <s v="West"/>
    <n v="36"/>
    <n v="124"/>
    <s v="WT-02.2, REC., SBX-R, REMOVABLE, MECH EQUIP. ACCESS"/>
    <s v="Rec."/>
    <s v="SBX-R"/>
    <s v="UCS GL1"/>
    <n v="0.875"/>
    <n v="0.875"/>
    <n v="1.1875"/>
    <n v="1.1875"/>
    <m/>
    <s v="N/A"/>
    <s v="GL-07T"/>
    <n v="10"/>
    <s v="TO-1116GLT07-10-2992"/>
    <n v="34.25"/>
    <m/>
    <m/>
    <n v="121.625"/>
    <n v="28.928168402777779"/>
    <n v="347.13802083333337"/>
    <s v="RELEASED"/>
    <s v="MATCHES"/>
    <x v="98"/>
    <x v="0"/>
  </r>
  <r>
    <x v="12"/>
    <n v="1"/>
    <n v="10"/>
    <n v="30"/>
    <s v="1116L-010-030"/>
    <s v="1116UA22021"/>
    <s v="WT-02.2"/>
    <s v="West"/>
    <n v="36"/>
    <n v="124"/>
    <s v="WT-02.2, REC., SBX-L, REMOVABLE ADJACENT"/>
    <s v="Rec."/>
    <s v="SBX-L"/>
    <s v="UCS GL1"/>
    <n v="0.875"/>
    <n v="0.875"/>
    <n v="1.1875"/>
    <n v="1.1875"/>
    <m/>
    <s v="N/A"/>
    <s v="GL-07T"/>
    <n v="10"/>
    <s v="TO-1116GLT07-10-2992"/>
    <n v="34.25"/>
    <m/>
    <m/>
    <n v="121.625"/>
    <n v="28.928168402777779"/>
    <n v="347.13802083333337"/>
    <s v="RELEASED"/>
    <s v="MATCHES"/>
    <x v="98"/>
    <x v="0"/>
  </r>
  <r>
    <x v="12"/>
    <n v="1"/>
    <n v="10"/>
    <n v="32"/>
    <s v="1116L-010-032"/>
    <s v="1116UA22001"/>
    <s v="WT-02.2"/>
    <s v="West"/>
    <n v="36"/>
    <n v="124"/>
    <s v="WT-02.2, REC., SBX-R, TYP."/>
    <s v="Rec."/>
    <s v="SBX-R"/>
    <s v="UCS GL1"/>
    <n v="0.875"/>
    <n v="0.875"/>
    <n v="1.1875"/>
    <n v="1.1875"/>
    <m/>
    <s v="N/A"/>
    <s v="GL-07T"/>
    <n v="10"/>
    <s v="TO-1116GLT07-10-2992"/>
    <n v="34.25"/>
    <m/>
    <m/>
    <n v="121.625"/>
    <n v="28.928168402777779"/>
    <n v="347.13802083333337"/>
    <s v="RELEASED"/>
    <s v="MATCHES"/>
    <x v="98"/>
    <x v="0"/>
  </r>
  <r>
    <x v="14"/>
    <n v="1"/>
    <n v="10"/>
    <n v="33"/>
    <s v="1116L-010-033"/>
    <s v="1116UA36005"/>
    <s v="WT-03.6"/>
    <s v="Northwest"/>
    <n v="81.531999999999996"/>
    <n v="124"/>
    <s v="WT-03.6, CURVED, SBX, TYP."/>
    <s v="Curved"/>
    <s v="SBX"/>
    <s v="UCS GL1"/>
    <n v="0.87514999999999998"/>
    <n v="0.93115000000000003"/>
    <n v="1.1875"/>
    <n v="1.1875"/>
    <m/>
    <s v="N/A"/>
    <s v="GL-04T"/>
    <n v="30"/>
    <s v="TO-1116GLT04-30-6733"/>
    <m/>
    <n v="79.725700000000003"/>
    <n v="138"/>
    <n v="121.625"/>
    <n v="67.337765711805559"/>
    <n v="808.05318854166671"/>
    <s v="RELEASED"/>
    <s v="MATCHES"/>
    <x v="99"/>
    <x v="0"/>
  </r>
  <r>
    <x v="14"/>
    <n v="1"/>
    <n v="10"/>
    <n v="34"/>
    <s v="1116L-010-034"/>
    <s v="1116UA36006"/>
    <s v="WT-03.6"/>
    <s v="Northwest"/>
    <n v="81.571700000000007"/>
    <n v="124"/>
    <s v="WT-03.6, CURVED, SBX, HEAVY, TYP."/>
    <s v="Curved"/>
    <s v="SBX"/>
    <s v="UCS GL1"/>
    <n v="0.89685000000000004"/>
    <n v="0.94915000000000005"/>
    <n v="1.1875"/>
    <n v="1.1875"/>
    <m/>
    <s v="N/A"/>
    <s v="GL-04T"/>
    <n v="30"/>
    <s v="TO-1116GLT04-30-6733"/>
    <m/>
    <n v="79.725700000000003"/>
    <n v="138"/>
    <n v="121.625"/>
    <n v="67.337765711805559"/>
    <n v="808.05318854166671"/>
    <s v="RELEASED"/>
    <s v="MATCHES"/>
    <x v="99"/>
    <x v="0"/>
  </r>
  <r>
    <x v="12"/>
    <n v="1"/>
    <n v="10"/>
    <n v="35"/>
    <s v="1116L-010-035"/>
    <s v="1116UA22004"/>
    <s v="WT-02.2"/>
    <s v="Northwest"/>
    <n v="36.5"/>
    <n v="124"/>
    <s v="WT-02.2, REC., SBX-L, HEAVY"/>
    <s v="Rec."/>
    <s v="SBX-L"/>
    <s v="UCS GL1"/>
    <n v="0.875"/>
    <n v="0.875"/>
    <n v="1.1875"/>
    <n v="1.1875"/>
    <m/>
    <s v="N/A"/>
    <s v="GL-07T"/>
    <n v="10"/>
    <s v="TO-1116GLT07-10-2935"/>
    <n v="34.75"/>
    <m/>
    <m/>
    <n v="121.625"/>
    <n v="29.350477430555557"/>
    <n v="352.20572916666669"/>
    <s v="RELEASED"/>
    <s v="MATCHES"/>
    <x v="100"/>
    <x v="0"/>
  </r>
  <r>
    <x v="12"/>
    <n v="1"/>
    <n v="10"/>
    <n v="37"/>
    <s v="1116L-010-037"/>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2"/>
    <n v="1"/>
    <n v="10"/>
    <n v="39"/>
    <s v="1116L-010-039"/>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40"/>
    <s v="1116L-010-040"/>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1"/>
    <s v="1116L-010-041"/>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5"/>
    <n v="1"/>
    <n v="10"/>
    <n v="42"/>
    <s v="1116L-010-042"/>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3"/>
    <s v="1116L-010-043"/>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44"/>
    <s v="1116L-010-044"/>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5"/>
    <s v="1116L-010-045"/>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5"/>
    <n v="1"/>
    <n v="10"/>
    <n v="46"/>
    <s v="1116L-010-046"/>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7"/>
    <s v="1116L-010-047"/>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48"/>
    <s v="1116L-010-048"/>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49"/>
    <s v="1116L-010-049"/>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5"/>
    <n v="1"/>
    <n v="10"/>
    <n v="50"/>
    <s v="1116L-010-050"/>
    <s v="1116UA14001"/>
    <s v="WT-01.4"/>
    <s v="Northwest"/>
    <n v="100"/>
    <n v="124"/>
    <s v="WT-01.4, REC., SBX, TYP."/>
    <s v="Rec."/>
    <s v="SBX"/>
    <s v="UCS GL1"/>
    <n v="0.875"/>
    <n v="0.875"/>
    <n v="1.1875"/>
    <n v="1.1875"/>
    <m/>
    <s v="N/A"/>
    <s v="GL-01T"/>
    <n v="10"/>
    <s v="TO-1116GLT01-10-8398"/>
    <n v="98.25"/>
    <m/>
    <m/>
    <n v="121.625"/>
    <n v="82.983723958333329"/>
    <n v="995.8046875"/>
    <s v="RELEASED"/>
    <s v="MATCHES"/>
    <x v="101"/>
    <x v="0"/>
  </r>
  <r>
    <x v="12"/>
    <n v="1"/>
    <n v="10"/>
    <n v="51"/>
    <s v="1116L-010-051"/>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2"/>
    <n v="1"/>
    <n v="10"/>
    <n v="53"/>
    <s v="1116L-010-053"/>
    <s v="1116UA22005"/>
    <s v="WT-02.2"/>
    <s v="Northwest"/>
    <n v="36"/>
    <n v="124"/>
    <s v="WT-02.2, REC., SBX-R, WWT ADJ - L, TYP."/>
    <s v="Rec."/>
    <s v="SBX-R"/>
    <s v="UCS GL1"/>
    <n v="0.875"/>
    <n v="0.875"/>
    <n v="1.1875"/>
    <n v="1.1875"/>
    <m/>
    <s v="N/A"/>
    <s v="GL-07T"/>
    <n v="10"/>
    <s v="TO-1116GLT07-10-2992"/>
    <n v="34.25"/>
    <m/>
    <m/>
    <n v="121.625"/>
    <n v="28.928168402777779"/>
    <n v="347.13802083333337"/>
    <s v="RELEASED"/>
    <s v="MATCHES"/>
    <x v="98"/>
    <x v="0"/>
  </r>
  <r>
    <x v="12"/>
    <n v="1"/>
    <n v="10"/>
    <n v="55"/>
    <s v="1116L-010-055"/>
    <s v="1116UA22006"/>
    <s v="WT-02.2"/>
    <s v="Northwest"/>
    <n v="36"/>
    <n v="124"/>
    <s v="WT-02.2, REC., SBX-L, WWT ADJ - L, TYP."/>
    <s v="Rec."/>
    <s v="SBX-L"/>
    <s v="UCS GL1"/>
    <n v="0.875"/>
    <n v="0.875"/>
    <n v="1.1875"/>
    <n v="1.1875"/>
    <m/>
    <s v="N/A"/>
    <s v="GL-07T"/>
    <n v="10"/>
    <s v="TO-1116GLT07-10-2992"/>
    <n v="34.25"/>
    <m/>
    <m/>
    <n v="121.625"/>
    <n v="28.928168402777779"/>
    <n v="347.13802083333337"/>
    <s v="RELEASED"/>
    <s v="MATCHES"/>
    <x v="98"/>
    <x v="0"/>
  </r>
  <r>
    <x v="12"/>
    <n v="1"/>
    <n v="10"/>
    <n v="57"/>
    <s v="1116L-010-057"/>
    <s v="1116UA22001"/>
    <s v="WT-02.2"/>
    <s v="Northwest"/>
    <n v="36"/>
    <n v="124"/>
    <s v="WT-02.2, REC., SBX-R, TYP."/>
    <s v="Rec."/>
    <s v="SBX-R"/>
    <s v="UCS GL1"/>
    <n v="0.875"/>
    <n v="0.875"/>
    <n v="1.1875"/>
    <n v="1.1875"/>
    <m/>
    <s v="N/A"/>
    <s v="GL-07T"/>
    <n v="10"/>
    <s v="TO-1116GLT07-10-2992"/>
    <n v="34.25"/>
    <m/>
    <m/>
    <n v="121.625"/>
    <n v="28.928168402777779"/>
    <n v="347.13802083333337"/>
    <s v="RELEASED"/>
    <s v="MATCHES"/>
    <x v="98"/>
    <x v="0"/>
  </r>
  <r>
    <x v="12"/>
    <n v="1"/>
    <n v="10"/>
    <n v="59"/>
    <s v="1116L-010-059"/>
    <s v="1116UA22002"/>
    <s v="WT-02.2"/>
    <s v="Northwest"/>
    <n v="36"/>
    <n v="124"/>
    <s v="WT-02.2, REC., SBX-L, TYP."/>
    <s v="Rec."/>
    <s v="SBX-L"/>
    <s v="UCS GL1"/>
    <n v="0.875"/>
    <n v="0.875"/>
    <n v="1.1875"/>
    <n v="1.1875"/>
    <m/>
    <s v="N/A"/>
    <s v="GL-07T"/>
    <n v="10"/>
    <s v="TO-1116GLT07-10-2992"/>
    <n v="34.25"/>
    <m/>
    <m/>
    <n v="121.625"/>
    <n v="28.928168402777779"/>
    <n v="347.13802083333337"/>
    <s v="RELEASED"/>
    <s v="MATCHES"/>
    <x v="98"/>
    <x v="0"/>
  </r>
  <r>
    <x v="15"/>
    <n v="1"/>
    <n v="10"/>
    <n v="60"/>
    <s v="1116L-010-060"/>
    <s v="1116UA14002"/>
    <s v="WT-01.4"/>
    <s v="Northwest"/>
    <n v="92.0625"/>
    <n v="124"/>
    <s v="WT-01.4, REC., SBX, HEAVY, TYP."/>
    <s v="Rec."/>
    <s v="SBX"/>
    <s v="UCS GL1"/>
    <n v="0.875"/>
    <n v="0.93620000000000003"/>
    <n v="1.1875"/>
    <n v="1.1875"/>
    <m/>
    <s v="N/A"/>
    <s v="GL-01T"/>
    <n v="10"/>
    <s v="TO-1116GLT01-10-7622"/>
    <n v="90.251300000000001"/>
    <m/>
    <m/>
    <n v="121.625"/>
    <n v="76.227877517361108"/>
    <n v="914.73453020833335"/>
    <s v="RELEASED"/>
    <s v="MATCHES"/>
    <x v="102"/>
    <x v="0"/>
  </r>
  <r>
    <x v="16"/>
    <n v="1"/>
    <n v="10"/>
    <n v="61"/>
    <s v="1116L-010-061"/>
    <s v="1116UA37001"/>
    <s v="WT-03.7"/>
    <s v="Northwest"/>
    <n v="36.093000000000004"/>
    <n v="124"/>
    <s v="WT-03.7, CURVED, SBX-R, HEAVY"/>
    <s v="Curved"/>
    <s v="SBX-R"/>
    <s v="UCS GL1"/>
    <n v="0.83725000000000005"/>
    <n v="1.0375000000000001"/>
    <n v="1.1875"/>
    <n v="1.1875"/>
    <m/>
    <s v="N/A"/>
    <s v="GL-09T"/>
    <n v="30"/>
    <s v="TO-1116GLT09-30-2990"/>
    <m/>
    <n v="34.218250000000005"/>
    <n v="138"/>
    <n v="121.625"/>
    <n v="28.901351779513895"/>
    <n v="346.81622135416671"/>
    <s v="RELEASED"/>
    <s v="MATCHES"/>
    <x v="103"/>
    <x v="0"/>
  </r>
  <r>
    <x v="15"/>
    <n v="1"/>
    <n v="10"/>
    <n v="62"/>
    <s v="1116L-010-062"/>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3"/>
    <s v="1116L-010-063"/>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5"/>
    <n v="1"/>
    <n v="10"/>
    <n v="64"/>
    <s v="1116L-010-064"/>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5"/>
    <s v="1116L-010-065"/>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5"/>
    <n v="1"/>
    <n v="10"/>
    <n v="66"/>
    <s v="1116L-010-066"/>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7"/>
    <s v="1116L-010-067"/>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5"/>
    <n v="1"/>
    <n v="10"/>
    <n v="68"/>
    <s v="1116L-010-068"/>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69"/>
    <s v="1116L-010-069"/>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2"/>
    <n v="1"/>
    <n v="10"/>
    <n v="71"/>
    <s v="1116L-010-071"/>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2"/>
    <n v="1"/>
    <n v="10"/>
    <n v="73"/>
    <s v="1116L-010-073"/>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5"/>
    <n v="1"/>
    <n v="10"/>
    <n v="74"/>
    <s v="1116L-010-074"/>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75"/>
    <s v="1116L-010-075"/>
    <s v="1116UA22002"/>
    <s v="WT-02.2"/>
    <s v="North "/>
    <n v="36"/>
    <n v="124"/>
    <s v="WT-02.2, REC., SBX-L, TYP."/>
    <s v="Rec."/>
    <s v="SBX-L"/>
    <s v="UCS GL1"/>
    <n v="0.875"/>
    <n v="0.875"/>
    <n v="1.1875"/>
    <n v="1.1875"/>
    <m/>
    <s v="N/A"/>
    <s v="GL-07T"/>
    <n v="10"/>
    <s v="TO-1116GLT07-10-2992"/>
    <n v="34.25"/>
    <m/>
    <m/>
    <n v="121.625"/>
    <n v="28.928168402777779"/>
    <n v="347.13802083333337"/>
    <s v="RELEASED"/>
    <s v="MATCHES"/>
    <x v="98"/>
    <x v="0"/>
  </r>
  <r>
    <x v="15"/>
    <n v="1"/>
    <n v="10"/>
    <n v="76"/>
    <s v="1116L-010-076"/>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77"/>
    <s v="1116L-010-077"/>
    <s v="1116UA22001"/>
    <s v="WT-02.2"/>
    <s v="North "/>
    <n v="36"/>
    <n v="124"/>
    <s v="WT-02.2, REC., SBX-R, TYP."/>
    <s v="Rec."/>
    <s v="SBX-R"/>
    <s v="UCS GL1"/>
    <n v="0.875"/>
    <n v="0.875"/>
    <n v="1.1875"/>
    <n v="1.1875"/>
    <m/>
    <s v="N/A"/>
    <s v="GL-07T"/>
    <n v="10"/>
    <s v="TO-1116GLT07-10-2992"/>
    <n v="34.25"/>
    <m/>
    <m/>
    <n v="121.625"/>
    <n v="28.928168402777779"/>
    <n v="347.13802083333337"/>
    <s v="RELEASED"/>
    <s v="MATCHES"/>
    <x v="98"/>
    <x v="0"/>
  </r>
  <r>
    <x v="15"/>
    <n v="1"/>
    <n v="10"/>
    <n v="78"/>
    <s v="1116L-010-078"/>
    <s v="1116UA14001"/>
    <s v="WT-01.4"/>
    <s v="North "/>
    <n v="100"/>
    <n v="124"/>
    <s v="WT-01.4, REC., SBX, TYP."/>
    <s v="Rec."/>
    <s v="SBX"/>
    <s v="UCS GL1"/>
    <n v="0.875"/>
    <n v="0.875"/>
    <n v="1.1875"/>
    <n v="1.1875"/>
    <m/>
    <s v="N/A"/>
    <s v="GL-01T"/>
    <n v="10"/>
    <s v="TO-1116GLT01-10-8398"/>
    <n v="98.25"/>
    <m/>
    <m/>
    <n v="121.625"/>
    <n v="82.983723958333329"/>
    <n v="995.8046875"/>
    <s v="RELEASED"/>
    <s v="MATCHES"/>
    <x v="101"/>
    <x v="0"/>
  </r>
  <r>
    <x v="12"/>
    <n v="1"/>
    <n v="10"/>
    <n v="79"/>
    <s v="1116L-010-079"/>
    <s v="1116UA22007"/>
    <s v="WT-02.2"/>
    <s v="North "/>
    <n v="36.125"/>
    <n v="124"/>
    <s v="WT-02.2, REC., SBX-L, HEAVY, TYP."/>
    <s v="Rec."/>
    <s v="SBX-L"/>
    <s v="UCS GL1"/>
    <n v="1"/>
    <n v="0.875"/>
    <n v="1.1875"/>
    <n v="1.1875"/>
    <m/>
    <s v="N/A"/>
    <s v="GL-07T"/>
    <n v="10"/>
    <s v="TO-1116GLT07-10-2992"/>
    <n v="34.25"/>
    <m/>
    <m/>
    <n v="121.625"/>
    <n v="28.928168402777779"/>
    <n v="347.13802083333337"/>
    <s v="RELEASED"/>
    <s v="MATCHES"/>
    <x v="98"/>
    <x v="0"/>
  </r>
  <r>
    <x v="14"/>
    <n v="1"/>
    <n v="10"/>
    <n v="80"/>
    <s v="1116L-010-080"/>
    <s v="1116UA36001"/>
    <s v="WT-03.6"/>
    <s v="Northeast"/>
    <n v="90.544600000000003"/>
    <n v="124"/>
    <s v="WT-03.6, CURVED, SBX, HEAVY"/>
    <s v="Curved"/>
    <s v="SBX"/>
    <s v="UCS GL1"/>
    <n v="0.92379999999999995"/>
    <n v="0.92379999999999995"/>
    <n v="1.1875"/>
    <n v="1.1875"/>
    <m/>
    <s v="N/A"/>
    <s v="GL-04T"/>
    <n v="30"/>
    <s v="TO-1116GLT04-30-7591"/>
    <m/>
    <n v="88.697000000000003"/>
    <n v="192.5"/>
    <n v="121.625"/>
    <n v="74.915087673611112"/>
    <n v="898.98105208333334"/>
    <s v="RELEASED"/>
    <s v="MATCHES"/>
    <x v="97"/>
    <x v="0"/>
  </r>
  <r>
    <x v="14"/>
    <n v="1"/>
    <n v="10"/>
    <n v="81"/>
    <s v="1116L-010-081"/>
    <s v="1116UA36002"/>
    <s v="WT-03.6"/>
    <s v="Northeast"/>
    <n v="90.508499999999998"/>
    <n v="124"/>
    <s v="WT-03.6, CURVED, SBX, TYP."/>
    <s v="Curved"/>
    <s v="SBX"/>
    <s v="UCS GL1"/>
    <n v="0.90575000000000006"/>
    <n v="0.90575000000000006"/>
    <n v="1.1875"/>
    <n v="1.1875"/>
    <m/>
    <s v="N/A"/>
    <s v="GL-04T"/>
    <n v="30"/>
    <s v="TO-1116GLT04-30-7591"/>
    <m/>
    <n v="88.697000000000003"/>
    <n v="192.5"/>
    <n v="121.625"/>
    <n v="74.915087673611112"/>
    <n v="898.98105208333334"/>
    <s v="RELEASED"/>
    <s v="MATCHES"/>
    <x v="97"/>
    <x v="0"/>
  </r>
  <r>
    <x v="14"/>
    <n v="1"/>
    <n v="10"/>
    <n v="82"/>
    <s v="1116L-010-082"/>
    <s v="1116UA36002"/>
    <s v="WT-03.6"/>
    <s v="Northeast"/>
    <n v="90.522000000000006"/>
    <n v="124"/>
    <s v="WT-03.6, CURVED, SBX, TYP."/>
    <s v="Curved"/>
    <s v="SBX"/>
    <s v="UCS GL1"/>
    <n v="0.91249999999999998"/>
    <n v="0.91249999999999998"/>
    <n v="1.1875"/>
    <n v="1.1875"/>
    <m/>
    <s v="N/A"/>
    <s v="GL-04T"/>
    <n v="30"/>
    <s v="TO-1116GLT04-30-7591"/>
    <m/>
    <n v="88.697000000000003"/>
    <n v="192.5"/>
    <n v="121.625"/>
    <n v="74.915087673611112"/>
    <n v="898.98105208333334"/>
    <s v="RELEASED"/>
    <s v="MATCHES"/>
    <x v="97"/>
    <x v="0"/>
  </r>
  <r>
    <x v="12"/>
    <n v="1"/>
    <n v="10"/>
    <n v="83"/>
    <s v="1116L-010-083"/>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84"/>
    <s v="1116L-010-084"/>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85"/>
    <s v="1116L-010-085"/>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86"/>
    <s v="1116L-010-086"/>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87"/>
    <s v="1116L-010-087"/>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88"/>
    <s v="1116L-010-088"/>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89"/>
    <s v="1116L-010-089"/>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90"/>
    <s v="1116L-010-090"/>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1"/>
    <s v="1116L-010-091"/>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92"/>
    <s v="1116L-010-092"/>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3"/>
    <s v="1116L-010-093"/>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94"/>
    <s v="1116L-010-094"/>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5"/>
    <s v="1116L-010-095"/>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96"/>
    <s v="1116L-010-096"/>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7"/>
    <s v="1116L-010-097"/>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98"/>
    <s v="1116L-010-098"/>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99"/>
    <s v="1116L-010-099"/>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100"/>
    <s v="1116L-010-100"/>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1"/>
    <s v="1116L-010-101"/>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102"/>
    <s v="1116L-010-102"/>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3"/>
    <s v="1116L-010-103"/>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104"/>
    <s v="1116L-010-104"/>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5"/>
    <s v="1116L-010-105"/>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106"/>
    <s v="1116L-010-106"/>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7"/>
    <s v="1116L-010-107"/>
    <s v="1116UA22001"/>
    <s v="WT-02.2"/>
    <s v="East"/>
    <n v="36"/>
    <n v="124"/>
    <s v="WT-02.2, REC., SBX-R, TYP."/>
    <s v="Rec."/>
    <s v="SBX-R"/>
    <s v="UCS GL1"/>
    <n v="0.875"/>
    <n v="0.875"/>
    <n v="1.1875"/>
    <n v="1.1875"/>
    <m/>
    <s v="N/A"/>
    <s v="GL-07T"/>
    <n v="10"/>
    <s v="TO-1116GLT07-10-2992"/>
    <n v="34.25"/>
    <m/>
    <m/>
    <n v="121.625"/>
    <n v="28.928168402777779"/>
    <n v="347.13802083333337"/>
    <s v="RELEASED"/>
    <s v="MATCHES"/>
    <x v="98"/>
    <x v="0"/>
  </r>
  <r>
    <x v="15"/>
    <n v="1"/>
    <n v="10"/>
    <n v="108"/>
    <s v="1116L-010-108"/>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09"/>
    <s v="1116L-010-109"/>
    <s v="1116UA22002"/>
    <s v="WT-02.2"/>
    <s v="East"/>
    <n v="36"/>
    <n v="124"/>
    <s v="WT-02.2, REC., SBX-L, TYP."/>
    <s v="Rec."/>
    <s v="SBX-L"/>
    <s v="UCS GL1"/>
    <n v="0.875"/>
    <n v="0.875"/>
    <n v="1.1875"/>
    <n v="1.1875"/>
    <m/>
    <s v="N/A"/>
    <s v="GL-07T"/>
    <n v="10"/>
    <s v="TO-1116GLT07-10-2992"/>
    <n v="34.25"/>
    <m/>
    <m/>
    <n v="121.625"/>
    <n v="28.928168402777779"/>
    <n v="347.13802083333337"/>
    <s v="RELEASED"/>
    <s v="MATCHES"/>
    <x v="98"/>
    <x v="0"/>
  </r>
  <r>
    <x v="15"/>
    <n v="1"/>
    <n v="10"/>
    <n v="110"/>
    <s v="1116L-010-110"/>
    <s v="1116UA14001"/>
    <s v="WT-01.4"/>
    <s v="East"/>
    <n v="100"/>
    <n v="124"/>
    <s v="WT-01.4, REC., SBX, TYP."/>
    <s v="Rec."/>
    <s v="SBX"/>
    <s v="UCS GL1"/>
    <n v="0.875"/>
    <n v="0.875"/>
    <n v="1.1875"/>
    <n v="1.1875"/>
    <m/>
    <s v="N/A"/>
    <s v="GL-01T"/>
    <n v="10"/>
    <s v="TO-1116GLT01-10-8398"/>
    <n v="98.25"/>
    <m/>
    <m/>
    <n v="121.625"/>
    <n v="82.983723958333329"/>
    <n v="995.8046875"/>
    <s v="RELEASED"/>
    <s v="MATCHES"/>
    <x v="101"/>
    <x v="0"/>
  </r>
  <r>
    <x v="12"/>
    <n v="1"/>
    <n v="10"/>
    <n v="111"/>
    <s v="1116L-010-111"/>
    <s v="1116UA22001"/>
    <s v="WT-02.2"/>
    <s v="East"/>
    <n v="36"/>
    <n v="124"/>
    <s v="WT-02.2, REC., SBX-R, TYP."/>
    <s v="Rec."/>
    <s v="SBX-R"/>
    <s v="UCS GL1"/>
    <n v="0.875"/>
    <n v="0.875"/>
    <n v="1.1875"/>
    <n v="1.1875"/>
    <m/>
    <s v="N/A"/>
    <s v="GL-07T"/>
    <n v="10"/>
    <s v="TO-1116GLT07-10-2992"/>
    <n v="34.25"/>
    <m/>
    <m/>
    <n v="121.625"/>
    <n v="28.928168402777779"/>
    <n v="347.13802083333337"/>
    <s v="RELEASED"/>
    <s v="MATCHES"/>
    <x v="98"/>
    <x v="0"/>
  </r>
  <r>
    <x v="14"/>
    <n v="1"/>
    <n v="10"/>
    <n v="112"/>
    <s v="1116L-010-112"/>
    <s v="1116UA36005"/>
    <s v="WT-03.6"/>
    <s v="Southeast"/>
    <n v="81.625900000000001"/>
    <n v="124"/>
    <s v="WT-03.6, CURVED, SBX, TYP."/>
    <s v="Curved"/>
    <s v="SBX"/>
    <s v="UCS GL1"/>
    <n v="0.92210000000000003"/>
    <n v="0.97809999999999997"/>
    <n v="1.1875"/>
    <n v="1.1875"/>
    <m/>
    <s v="N/A"/>
    <s v="GL-04T"/>
    <n v="30"/>
    <s v="TO-1116GLT04-30-6733"/>
    <m/>
    <n v="79.725700000000003"/>
    <n v="138"/>
    <n v="121.625"/>
    <n v="67.337765711805559"/>
    <n v="808.05318854166671"/>
    <s v="RELEASED"/>
    <s v="MATCHES"/>
    <x v="99"/>
    <x v="0"/>
  </r>
  <r>
    <x v="14"/>
    <n v="1"/>
    <n v="10"/>
    <n v="113"/>
    <s v="1116L-010-113"/>
    <s v="1116UA36006"/>
    <s v="WT-03.6"/>
    <s v="Southeast"/>
    <n v="81.527600000000007"/>
    <n v="124"/>
    <s v="WT-03.6, CURVED, SBX, HEAVY, TYP."/>
    <s v="Curved"/>
    <s v="SBX"/>
    <s v="UCS GL1"/>
    <n v="0.87450000000000006"/>
    <n v="0.9274"/>
    <n v="1.1875"/>
    <n v="1.1875"/>
    <m/>
    <s v="N/A"/>
    <s v="GL-04T"/>
    <n v="30"/>
    <s v="TO-1116GLT04-30-6733"/>
    <m/>
    <n v="79.725700000000003"/>
    <n v="138"/>
    <n v="121.625"/>
    <n v="67.337765711805559"/>
    <n v="808.05318854166671"/>
    <s v="RELEASED"/>
    <s v="MATCHES"/>
    <x v="99"/>
    <x v="0"/>
  </r>
  <r>
    <x v="12"/>
    <n v="1"/>
    <n v="10"/>
    <n v="114"/>
    <s v="1116L-010-114"/>
    <s v="1116UA22008"/>
    <s v="WT-02.2"/>
    <s v="Southeast"/>
    <n v="36"/>
    <n v="124"/>
    <s v="WT-02.2, REC., SBX-L, HEAVY"/>
    <s v="Rec."/>
    <s v="SBX-L"/>
    <s v="UCS GL1"/>
    <n v="0.875"/>
    <n v="0.875"/>
    <n v="1.1875"/>
    <n v="1.1875"/>
    <m/>
    <s v="N/A"/>
    <s v="GL-07T"/>
    <n v="10"/>
    <s v="TO-1116GLT07-10-2992"/>
    <n v="34.25"/>
    <m/>
    <m/>
    <n v="121.625"/>
    <n v="28.928168402777779"/>
    <n v="347.13802083333337"/>
    <s v="RELEASED"/>
    <s v="MATCHES"/>
    <x v="98"/>
    <x v="0"/>
  </r>
  <r>
    <x v="15"/>
    <n v="1"/>
    <n v="10"/>
    <n v="115"/>
    <s v="1116L-010-115"/>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16"/>
    <s v="1116L-010-116"/>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2"/>
    <n v="1"/>
    <n v="10"/>
    <n v="118"/>
    <s v="1116L-010-118"/>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2"/>
    <n v="1"/>
    <n v="10"/>
    <n v="120"/>
    <s v="1116L-010-120"/>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2"/>
    <n v="1"/>
    <n v="10"/>
    <n v="122"/>
    <s v="1116L-010-122"/>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2"/>
    <n v="1"/>
    <n v="10"/>
    <n v="124"/>
    <s v="1116L-010-124"/>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2"/>
    <n v="1"/>
    <n v="10"/>
    <n v="126"/>
    <s v="1116L-010-126"/>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5"/>
    <n v="1"/>
    <n v="10"/>
    <n v="127"/>
    <s v="1116L-010-127"/>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28"/>
    <s v="1116L-010-128"/>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5"/>
    <n v="1"/>
    <n v="10"/>
    <n v="129"/>
    <s v="1116L-010-129"/>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30"/>
    <s v="1116L-010-130"/>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5"/>
    <n v="1"/>
    <n v="10"/>
    <n v="131"/>
    <s v="1116L-010-131"/>
    <s v="1116UA14003"/>
    <s v="WT-01.4"/>
    <s v="Southeast"/>
    <n v="100"/>
    <n v="124"/>
    <s v="WT-01.4, REC., SBX, WWT-L, TYP."/>
    <s v="Rec."/>
    <s v="SBX"/>
    <s v="UCS GL1"/>
    <n v="1.375"/>
    <n v="0.875"/>
    <n v="1.1875"/>
    <n v="1.1875"/>
    <m/>
    <s v="N/A"/>
    <s v="GL-01T"/>
    <n v="10"/>
    <s v="TO-1116GLT01-10-8356"/>
    <n v="97.75"/>
    <m/>
    <m/>
    <n v="121.625"/>
    <n v="82.561414930555557"/>
    <n v="990.73697916666674"/>
    <s v="RELEASED"/>
    <s v="MATCHES"/>
    <x v="104"/>
    <x v="0"/>
  </r>
  <r>
    <x v="12"/>
    <n v="1"/>
    <n v="10"/>
    <n v="132"/>
    <s v="1116L-010-132"/>
    <s v="1116UA22009"/>
    <s v="WT-02.2"/>
    <s v="Southeast"/>
    <n v="36"/>
    <n v="124"/>
    <s v="WT-02.2, REC., SBX-R, WWT ADJ-R"/>
    <s v="Rec."/>
    <s v="SBX-R"/>
    <s v="UCS GL1"/>
    <n v="0.875"/>
    <n v="0.875"/>
    <n v="1.1875"/>
    <n v="1.1875"/>
    <m/>
    <s v="N/A"/>
    <s v="GL-07T"/>
    <n v="10"/>
    <s v="TO-1116GLT07-10-2992"/>
    <n v="34.25"/>
    <m/>
    <m/>
    <n v="121.625"/>
    <n v="28.928168402777779"/>
    <n v="347.13802083333337"/>
    <s v="RELEASED"/>
    <s v="MATCHES"/>
    <x v="98"/>
    <x v="0"/>
  </r>
  <r>
    <x v="15"/>
    <n v="1"/>
    <n v="10"/>
    <n v="133"/>
    <s v="1116L-010-133"/>
    <s v="1116UA14003"/>
    <s v="WT-01.4"/>
    <s v="Southeast"/>
    <n v="100"/>
    <n v="124"/>
    <s v="WT-01.4, REC., SBX, WWT-L, TYP."/>
    <s v="Rec."/>
    <s v="SBX"/>
    <s v="UCS GL1"/>
    <n v="1.375"/>
    <n v="0.875"/>
    <n v="1.1875"/>
    <n v="1.1875"/>
    <m/>
    <s v="N/A"/>
    <s v="GL-01T"/>
    <n v="10"/>
    <s v="TO-1116GLT01-10-8356"/>
    <n v="97.75"/>
    <m/>
    <m/>
    <n v="121.625"/>
    <n v="82.561414930555557"/>
    <n v="990.73697916666674"/>
    <s v="RELEASED"/>
    <s v="MATCHES"/>
    <x v="104"/>
    <x v="0"/>
  </r>
  <r>
    <x v="12"/>
    <n v="1"/>
    <n v="10"/>
    <n v="134"/>
    <s v="1116L-010-134"/>
    <s v="1116UA22010"/>
    <s v="WT-02.2"/>
    <s v="Southeast"/>
    <n v="36"/>
    <n v="124"/>
    <s v="WT-02.2, REC., SBX-L, WWT ADJ-R"/>
    <s v="Rec."/>
    <s v="SBX-L"/>
    <s v="UCS GL1"/>
    <n v="0.875"/>
    <n v="0.875"/>
    <n v="1.1875"/>
    <n v="1.1875"/>
    <m/>
    <s v="N/A"/>
    <s v="GL-07T"/>
    <n v="10"/>
    <s v="TO-1116GLT07-10-2992"/>
    <n v="34.25"/>
    <m/>
    <m/>
    <n v="121.625"/>
    <n v="28.928168402777779"/>
    <n v="347.13802083333337"/>
    <s v="RELEASED"/>
    <s v="MATCHES"/>
    <x v="98"/>
    <x v="0"/>
  </r>
  <r>
    <x v="15"/>
    <n v="1"/>
    <n v="10"/>
    <n v="135"/>
    <s v="1116L-010-135"/>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36"/>
    <s v="1116L-010-136"/>
    <s v="1116UA22001"/>
    <s v="WT-02.2"/>
    <s v="Southeast"/>
    <n v="36"/>
    <n v="124"/>
    <s v="WT-02.2, REC., SBX-R, TYP."/>
    <s v="Rec."/>
    <s v="SBX-R"/>
    <s v="UCS GL1"/>
    <n v="0.875"/>
    <n v="0.875"/>
    <n v="1.1875"/>
    <n v="1.1875"/>
    <m/>
    <s v="N/A"/>
    <s v="GL-07T"/>
    <n v="10"/>
    <s v="TO-1116GLT07-10-2992"/>
    <n v="34.25"/>
    <m/>
    <m/>
    <n v="121.625"/>
    <n v="28.928168402777779"/>
    <n v="347.13802083333337"/>
    <s v="RELEASED"/>
    <s v="MATCHES"/>
    <x v="98"/>
    <x v="0"/>
  </r>
  <r>
    <x v="15"/>
    <n v="1"/>
    <n v="10"/>
    <n v="137"/>
    <s v="1116L-010-137"/>
    <s v="1116UA14001"/>
    <s v="WT-01.4"/>
    <s v="Southeast"/>
    <n v="100"/>
    <n v="124"/>
    <s v="WT-01.4, REC., SBX, TYP."/>
    <s v="Rec."/>
    <s v="SBX"/>
    <s v="UCS GL1"/>
    <n v="0.875"/>
    <n v="0.875"/>
    <n v="1.1875"/>
    <n v="1.1875"/>
    <m/>
    <s v="N/A"/>
    <s v="GL-01T"/>
    <n v="10"/>
    <s v="TO-1116GLT01-10-8398"/>
    <n v="98.25"/>
    <m/>
    <m/>
    <n v="121.625"/>
    <n v="82.983723958333329"/>
    <n v="995.8046875"/>
    <s v="RELEASED"/>
    <s v="MATCHES"/>
    <x v="101"/>
    <x v="0"/>
  </r>
  <r>
    <x v="12"/>
    <n v="1"/>
    <n v="10"/>
    <n v="138"/>
    <s v="1116L-010-138"/>
    <s v="1116UA22002"/>
    <s v="WT-02.2"/>
    <s v="Southeast"/>
    <n v="36"/>
    <n v="124"/>
    <s v="WT-02.2, REC., SBX-L, TYP."/>
    <s v="Rec."/>
    <s v="SBX-L"/>
    <s v="UCS GL1"/>
    <n v="0.875"/>
    <n v="0.875"/>
    <n v="1.1875"/>
    <n v="1.1875"/>
    <m/>
    <s v="N/A"/>
    <s v="GL-07T"/>
    <n v="10"/>
    <s v="TO-1116GLT07-10-2992"/>
    <n v="34.25"/>
    <m/>
    <m/>
    <n v="121.625"/>
    <n v="28.928168402777779"/>
    <n v="347.13802083333337"/>
    <s v="RELEASED"/>
    <s v="MATCHES"/>
    <x v="98"/>
    <x v="0"/>
  </r>
  <r>
    <x v="15"/>
    <n v="1"/>
    <n v="10"/>
    <n v="139"/>
    <s v="1116L-010-139"/>
    <s v="1116UA14002"/>
    <s v="WT-01.4"/>
    <s v="Southeast"/>
    <n v="92.0625"/>
    <n v="124"/>
    <s v="WT-01.4, REC., SBX, HEAVY, TYP."/>
    <s v="Rec."/>
    <s v="SBX"/>
    <s v="UCS GL1"/>
    <n v="0.875"/>
    <n v="0.93620000000000003"/>
    <n v="1.1875"/>
    <n v="1.1875"/>
    <m/>
    <s v="N/A"/>
    <s v="GL-01T"/>
    <n v="10"/>
    <s v="TO-1116GLT01-10-7622"/>
    <n v="90.251300000000001"/>
    <m/>
    <m/>
    <n v="121.625"/>
    <n v="76.227877517361108"/>
    <n v="914.73453020833335"/>
    <s v="RELEASED"/>
    <s v="MATCHES"/>
    <x v="102"/>
    <x v="0"/>
  </r>
  <r>
    <x v="16"/>
    <n v="1"/>
    <n v="10"/>
    <n v="140"/>
    <s v="1116L-010-140"/>
    <s v="1116UA37001"/>
    <s v="WT-03.7"/>
    <s v="Southeast"/>
    <n v="36.093000000000004"/>
    <n v="124"/>
    <s v="WT-03.7, CURVED, SBX-R, HEAVY"/>
    <s v="Curved"/>
    <s v="SBX-R"/>
    <s v="UCS GL1"/>
    <n v="0.83725000000000005"/>
    <n v="1.0375000000000001"/>
    <n v="1.1875"/>
    <n v="1.1875"/>
    <m/>
    <s v="N/A"/>
    <s v="GL-09T"/>
    <n v="30"/>
    <s v="TO-1116GLT09-30-2990"/>
    <m/>
    <n v="34.218250000000005"/>
    <n v="138"/>
    <n v="121.625"/>
    <n v="28.901351779513895"/>
    <n v="346.81622135416671"/>
    <s v="RELEASED"/>
    <s v="MATCHES"/>
    <x v="103"/>
    <x v="0"/>
  </r>
  <r>
    <x v="15"/>
    <n v="1"/>
    <n v="10"/>
    <n v="141"/>
    <s v="1116L-010-141"/>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2"/>
    <s v="1116L-010-142"/>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43"/>
    <s v="1116L-010-143"/>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4"/>
    <s v="1116L-010-144"/>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45"/>
    <s v="1116L-010-145"/>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6"/>
    <s v="1116L-010-146"/>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47"/>
    <s v="1116L-010-147"/>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48"/>
    <s v="1116L-010-148"/>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49"/>
    <s v="1116L-010-149"/>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0"/>
    <s v="1116L-010-150"/>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51"/>
    <s v="1116L-010-151"/>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2"/>
    <s v="1116L-010-152"/>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53"/>
    <s v="1116L-010-153"/>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4"/>
    <s v="1116L-010-154"/>
    <s v="1116UA22002"/>
    <s v="WT-02.2"/>
    <s v="South"/>
    <n v="36"/>
    <n v="124"/>
    <s v="WT-02.2, REC., SBX-L, TYP."/>
    <s v="Rec."/>
    <s v="SBX-L"/>
    <s v="UCS GL1"/>
    <n v="0.875"/>
    <n v="0.875"/>
    <n v="1.1875"/>
    <n v="1.1875"/>
    <m/>
    <s v="N/A"/>
    <s v="GL-07T"/>
    <n v="10"/>
    <s v="TO-1116GLT07-10-2992"/>
    <n v="34.25"/>
    <m/>
    <m/>
    <n v="121.625"/>
    <n v="28.928168402777779"/>
    <n v="347.13802083333337"/>
    <s v="RELEASED"/>
    <s v="MATCHES"/>
    <x v="98"/>
    <x v="0"/>
  </r>
  <r>
    <x v="15"/>
    <n v="1"/>
    <n v="10"/>
    <n v="155"/>
    <s v="1116L-010-155"/>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6"/>
    <s v="1116L-010-156"/>
    <s v="1116UA22001"/>
    <s v="WT-02.2"/>
    <s v="South"/>
    <n v="36"/>
    <n v="124"/>
    <s v="WT-02.2, REC., SBX-R, TYP."/>
    <s v="Rec."/>
    <s v="SBX-R"/>
    <s v="UCS GL1"/>
    <n v="0.875"/>
    <n v="0.875"/>
    <n v="1.1875"/>
    <n v="1.1875"/>
    <m/>
    <s v="N/A"/>
    <s v="GL-07T"/>
    <n v="10"/>
    <s v="TO-1116GLT07-10-2992"/>
    <n v="34.25"/>
    <m/>
    <m/>
    <n v="121.625"/>
    <n v="28.928168402777779"/>
    <n v="347.13802083333337"/>
    <s v="RELEASED"/>
    <s v="MATCHES"/>
    <x v="98"/>
    <x v="0"/>
  </r>
  <r>
    <x v="15"/>
    <n v="1"/>
    <n v="10"/>
    <n v="157"/>
    <s v="1116L-010-157"/>
    <s v="1116UA14001"/>
    <s v="WT-01.4"/>
    <s v="South"/>
    <n v="100"/>
    <n v="124"/>
    <s v="WT-01.4, REC., SBX, TYP."/>
    <s v="Rec."/>
    <s v="SBX"/>
    <s v="UCS GL1"/>
    <n v="0.875"/>
    <n v="0.875"/>
    <n v="1.1875"/>
    <n v="1.1875"/>
    <m/>
    <s v="N/A"/>
    <s v="GL-01T"/>
    <n v="10"/>
    <s v="TO-1116GLT01-10-8398"/>
    <n v="98.25"/>
    <m/>
    <m/>
    <n v="121.625"/>
    <n v="82.983723958333329"/>
    <n v="995.8046875"/>
    <s v="RELEASED"/>
    <s v="MATCHES"/>
    <x v="101"/>
    <x v="0"/>
  </r>
  <r>
    <x v="12"/>
    <n v="1"/>
    <n v="10"/>
    <n v="158"/>
    <s v="1116L-010-158"/>
    <s v="1116UA22007"/>
    <s v="WT-02.2"/>
    <s v="South"/>
    <n v="36.125"/>
    <n v="124"/>
    <s v="WT-02.2, REC., SBX-L, HEAVY, TYP."/>
    <s v="Rec."/>
    <s v="SBX-L"/>
    <s v="UCS GL1"/>
    <n v="1"/>
    <n v="0.875"/>
    <n v="1.1875"/>
    <n v="1.1875"/>
    <m/>
    <s v="N/A"/>
    <s v="GL-07T"/>
    <n v="10"/>
    <s v="TO-1116GLT07-10-2992"/>
    <n v="34.25"/>
    <m/>
    <m/>
    <n v="121.625"/>
    <n v="28.928168402777779"/>
    <n v="347.13802083333337"/>
    <s v="RELEASED"/>
    <s v="MATCHES"/>
    <x v="98"/>
    <x v="0"/>
  </r>
  <r>
    <x v="11"/>
    <n v="1"/>
    <s v="10M"/>
    <n v="1"/>
    <s v="1116L-010M-001"/>
    <s v="1116UA34001"/>
    <s v="WT-03.4"/>
    <s v="Southwest"/>
    <n v="90.544600000000003"/>
    <n v="200"/>
    <s v="WT-03.4, CURVED, SBX, HEAVY, HEAVY, TOP/BOT LIGHTING"/>
    <s v="Curved"/>
    <s v="SBX"/>
    <s v="UCS GL1"/>
    <n v="0.92379999999999995"/>
    <n v="0.92379999999999995"/>
    <n v="1.1875"/>
    <n v="0.9375"/>
    <n v="76"/>
    <s v="?"/>
    <s v="GL-04B"/>
    <n v="30"/>
    <s v="TO-1116GLB04-30-7506"/>
    <m/>
    <n v="88.697000000000003"/>
    <n v="192.5"/>
    <n v="121.875"/>
    <n v="75.069075520833337"/>
    <n v="900.82890625000005"/>
    <s v="RELEASED"/>
    <s v="MATCHES"/>
    <x v="105"/>
    <x v="0"/>
  </r>
  <r>
    <x v="11"/>
    <n v="1"/>
    <s v="10M"/>
    <n v="1"/>
    <s v="1116L-010M-001"/>
    <s v="1116UA34001"/>
    <s v="WT-03.4"/>
    <s v="Southwest"/>
    <n v="90.544600000000003"/>
    <n v="200"/>
    <s v="WT-03.4, CURVED, SBX, HEAVY, HEAVY, TOP/BOT LIGHTING"/>
    <s v="Curved"/>
    <s v="SBX"/>
    <s v="UCS GL2"/>
    <n v="0.92379999999999995"/>
    <n v="0.92379999999999995"/>
    <n v="0.9375"/>
    <n v="1.1875"/>
    <n v="124"/>
    <n v="2.2000000000000002"/>
    <s v="GL-05B"/>
    <n v="30"/>
    <s v="TO-1116GLB05-30-4650"/>
    <m/>
    <n v="88.697000000000003"/>
    <n v="192.5"/>
    <n v="73.875"/>
    <n v="45.503408854166672"/>
    <n v="546.04090625000003"/>
    <s v="RELEASED"/>
    <s v="MATCHES"/>
    <x v="106"/>
    <x v="0"/>
  </r>
  <r>
    <x v="11"/>
    <n v="1"/>
    <s v="10M"/>
    <n v="2"/>
    <s v="1116L-010M-002"/>
    <s v="1116UA34002"/>
    <s v="WT-03.4"/>
    <s v="Southwest"/>
    <n v="90.508499999999998"/>
    <n v="200"/>
    <s v="WT-03.4, CURVED, SBX, HEAVY, HEAVY, TOP/BOT LIGHTING"/>
    <s v="Curved"/>
    <s v="SBX"/>
    <s v="UCS GL1"/>
    <n v="0.90575000000000006"/>
    <n v="0.90575000000000006"/>
    <n v="1.1875"/>
    <n v="0.9375"/>
    <n v="76"/>
    <s v="?"/>
    <s v="GL-04B"/>
    <n v="30"/>
    <s v="TO-1116GLB04-30-7506"/>
    <m/>
    <n v="88.697000000000003"/>
    <n v="192.5"/>
    <n v="121.875"/>
    <n v="75.069075520833337"/>
    <n v="900.82890625000005"/>
    <s v="RELEASED"/>
    <s v="MATCHES"/>
    <x v="105"/>
    <x v="0"/>
  </r>
  <r>
    <x v="11"/>
    <n v="1"/>
    <s v="10M"/>
    <n v="2"/>
    <s v="1116L-010M-002"/>
    <s v="1116UA34002"/>
    <s v="WT-03.4"/>
    <s v="Southwest"/>
    <n v="90.508499999999998"/>
    <n v="200"/>
    <s v="WT-03.4, CURVED, SBX, HEAVY, HEAVY, TOP/BOT LIGHTING"/>
    <s v="Curved"/>
    <s v="SBX"/>
    <s v="UCS GL2"/>
    <n v="0.90575000000000006"/>
    <n v="0.90575000000000006"/>
    <n v="0.9375"/>
    <n v="1.1875"/>
    <n v="124"/>
    <n v="2.2000000000000002"/>
    <s v="GL-05B"/>
    <n v="30"/>
    <s v="TO-1116GLB05-30-4650"/>
    <m/>
    <n v="88.697000000000003"/>
    <n v="192.5"/>
    <n v="73.875"/>
    <n v="45.503408854166672"/>
    <n v="546.04090625000003"/>
    <s v="RELEASED"/>
    <s v="MATCHES"/>
    <x v="106"/>
    <x v="0"/>
  </r>
  <r>
    <x v="11"/>
    <n v="1"/>
    <s v="10M"/>
    <n v="3"/>
    <s v="1116L-010M-003"/>
    <s v="1116UA34023"/>
    <s v="WT-03.4"/>
    <s v="Southwest"/>
    <n v="90.522000000000006"/>
    <n v="200"/>
    <s v="WT-03.4, CURVED, SBX, HEAVY, TOP/BOT LIGHTING"/>
    <s v="Curved"/>
    <s v="SBX"/>
    <s v="UCS GL1"/>
    <n v="0.91249999999999998"/>
    <n v="0.91249999999999998"/>
    <n v="1.1875"/>
    <n v="0.9375"/>
    <n v="76"/>
    <s v="?"/>
    <s v="GL-04B"/>
    <n v="30"/>
    <s v="TO-1116GLB04-30-7506"/>
    <m/>
    <n v="88.697000000000003"/>
    <n v="192.5"/>
    <n v="121.875"/>
    <n v="75.069075520833337"/>
    <n v="900.82890625000005"/>
    <s v="RELEASED"/>
    <s v="MATCHES"/>
    <x v="105"/>
    <x v="0"/>
  </r>
  <r>
    <x v="11"/>
    <n v="1"/>
    <s v="10M"/>
    <n v="3"/>
    <s v="1116L-010M-003"/>
    <s v="1116UA34023"/>
    <s v="WT-03.4"/>
    <s v="Southwest"/>
    <n v="90.522000000000006"/>
    <n v="200"/>
    <s v="WT-03.4, CURVED, SBX, HEAVY, TOP/BOT LIGHTING"/>
    <s v="Curved"/>
    <s v="SBX"/>
    <s v="UCS GL2"/>
    <n v="0.91249999999999998"/>
    <n v="0.91249999999999998"/>
    <n v="0.9375"/>
    <n v="1.1875"/>
    <n v="124"/>
    <n v="2.2000000000000002"/>
    <s v="GL-05B"/>
    <n v="30"/>
    <s v="TO-1116GLB05-30-4650"/>
    <m/>
    <n v="88.697000000000003"/>
    <n v="192.5"/>
    <n v="73.875"/>
    <n v="45.503408854166672"/>
    <n v="546.04090625000003"/>
    <s v="RELEASED"/>
    <s v="MATCHES"/>
    <x v="106"/>
    <x v="0"/>
  </r>
  <r>
    <x v="17"/>
    <n v="1"/>
    <s v="10M"/>
    <n v="4"/>
    <s v="1116L-010M-004"/>
    <s v="1116UA21021"/>
    <s v="WT-02.1"/>
    <s v="West"/>
    <n v="36"/>
    <n v="200"/>
    <s v="WT-02.1, REC., SBX-L, TYP."/>
    <s v="Rec."/>
    <s v="SBX-L"/>
    <s v="UCS GL1"/>
    <n v="0.875"/>
    <n v="0.875"/>
    <n v="1.1875"/>
    <n v="0.9375"/>
    <n v="76"/>
    <s v="?"/>
    <s v="GL-25Z"/>
    <n v="10"/>
    <s v="TO-1116GLZ25-10-2998"/>
    <n v="34.25"/>
    <m/>
    <m/>
    <n v="121.875"/>
    <n v="28.987630208333332"/>
    <n v="347.8515625"/>
    <s v="RELEASED"/>
    <s v="MATCHES"/>
    <x v="107"/>
    <x v="0"/>
  </r>
  <r>
    <x v="17"/>
    <n v="1"/>
    <s v="10M"/>
    <n v="4"/>
    <s v="1116L-010M-004"/>
    <s v="1116UA21021"/>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5"/>
    <s v="1116L-010M-005"/>
    <s v="1116UA42001"/>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6"/>
    <s v="1116L-010M-006"/>
    <s v="1116UA21022"/>
    <s v="WT-02.1"/>
    <s v="West"/>
    <n v="36"/>
    <n v="200"/>
    <s v="WT-02.1, REC., SBX-R, TYP."/>
    <s v="Rec."/>
    <s v="SBX-R"/>
    <s v="UCS GL1"/>
    <n v="0.875"/>
    <n v="0.875"/>
    <n v="1.1875"/>
    <n v="0.9375"/>
    <n v="76"/>
    <s v="?"/>
    <s v="GL-25Z"/>
    <n v="10"/>
    <s v="TO-1116GLZ25-10-2998"/>
    <n v="34.25"/>
    <m/>
    <m/>
    <n v="121.875"/>
    <n v="28.987630208333332"/>
    <n v="347.8515625"/>
    <s v="RELEASED"/>
    <s v="MATCHES"/>
    <x v="107"/>
    <x v="0"/>
  </r>
  <r>
    <x v="17"/>
    <n v="1"/>
    <s v="10M"/>
    <n v="6"/>
    <s v="1116L-010M-006"/>
    <s v="1116UA21022"/>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7"/>
    <s v="1116L-010M-007"/>
    <s v="1116UA42001"/>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8"/>
    <s v="1116L-010M-008"/>
    <s v="1116UA21023"/>
    <s v="WT-02.1"/>
    <s v="West"/>
    <n v="36"/>
    <n v="200"/>
    <s v="WT-02.1, REC., SBX-L, TYP."/>
    <s v="Rec."/>
    <s v="SBX-L"/>
    <s v="UCS GL1"/>
    <n v="0.875"/>
    <n v="0.875"/>
    <n v="1.1875"/>
    <n v="0.9375"/>
    <n v="76"/>
    <s v="?"/>
    <s v="GL-25Z"/>
    <n v="10"/>
    <s v="TO-1116GLZ25-10-2998"/>
    <n v="34.25"/>
    <m/>
    <m/>
    <n v="121.875"/>
    <n v="28.987630208333332"/>
    <n v="347.8515625"/>
    <s v="RELEASED"/>
    <s v="MATCHES"/>
    <x v="107"/>
    <x v="0"/>
  </r>
  <r>
    <x v="17"/>
    <n v="1"/>
    <s v="10M"/>
    <n v="8"/>
    <s v="1116L-010M-008"/>
    <s v="1116UA21023"/>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9"/>
    <s v="1116L-010M-009"/>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0"/>
    <s v="1116L-010M-010"/>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10"/>
    <s v="1116L-010M-010"/>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11"/>
    <s v="1116L-010M-011"/>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2"/>
    <s v="1116L-010M-012"/>
    <s v="1116UA21025"/>
    <s v="WT-02.1"/>
    <s v="West"/>
    <n v="36"/>
    <n v="200"/>
    <s v="WT-02.1, REC., SBX-L, MECH EQUIP. ACCESS"/>
    <s v="Rec."/>
    <s v="SBX-L"/>
    <s v="UCS GL1"/>
    <n v="0.875"/>
    <n v="0.875"/>
    <n v="1.1875"/>
    <n v="0.9375"/>
    <n v="76"/>
    <s v="?"/>
    <s v="GL-25Z"/>
    <n v="10"/>
    <s v="TO-1116GLZ25-10-2998"/>
    <n v="34.25"/>
    <m/>
    <m/>
    <n v="121.875"/>
    <n v="28.987630208333332"/>
    <n v="347.8515625"/>
    <s v="RELEASED"/>
    <s v="MATCHES"/>
    <x v="107"/>
    <x v="0"/>
  </r>
  <r>
    <x v="17"/>
    <n v="1"/>
    <s v="10M"/>
    <n v="12"/>
    <s v="1116L-010M-012"/>
    <s v="1116UA21025"/>
    <s v="WT-02.1"/>
    <s v="West"/>
    <n v="36"/>
    <n v="200"/>
    <s v="WT-02.1, REC., SBX-L, MECH EQUIP. ACCESS"/>
    <s v="Rec."/>
    <s v="SBX-L"/>
    <s v="UCS GL2"/>
    <n v="0.875"/>
    <n v="0.875"/>
    <n v="0.9375"/>
    <n v="1.1875"/>
    <n v="124"/>
    <n v="2.2000000000000002"/>
    <s v="GL-02Z"/>
    <n v="10"/>
    <s v="TO-1116GLZ02-10-1857"/>
    <n v="34.25"/>
    <m/>
    <m/>
    <n v="73.875"/>
    <n v="17.570963541666668"/>
    <n v="210.8515625"/>
    <s v="RELEASED"/>
    <s v="MATCHES"/>
    <x v="108"/>
    <x v="0"/>
  </r>
  <r>
    <x v="18"/>
    <n v="1"/>
    <s v="10M"/>
    <n v="13"/>
    <s v="1116L-010M-013"/>
    <s v="1116UA42002"/>
    <s v="WT-04.2"/>
    <s v="West"/>
    <n v="100"/>
    <n v="200"/>
    <s v="WT-04.2, REC., LOUVER, MECH EQUIP. ACCESS"/>
    <s v="Rec."/>
    <s v="Louver"/>
    <s v="UCS GL1"/>
    <n v="0.875"/>
    <n v="0.875"/>
    <n v="0.9375"/>
    <n v="1.1875"/>
    <n v="160"/>
    <n v="2.2000000000000002"/>
    <s v="GL-02Z"/>
    <n v="10"/>
    <s v="TO-1116GLZ02-10-2684"/>
    <n v="98.25"/>
    <m/>
    <m/>
    <n v="37.875"/>
    <n v="25.841796875"/>
    <n v="310.1015625"/>
    <s v="RELEASED"/>
    <s v="MATCHES"/>
    <x v="109"/>
    <x v="0"/>
  </r>
  <r>
    <x v="17"/>
    <n v="1"/>
    <s v="10M"/>
    <n v="14"/>
    <s v="1116L-010M-014"/>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14"/>
    <s v="1116L-010M-014"/>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15"/>
    <s v="1116L-010M-015"/>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6"/>
    <s v="1116L-010M-016"/>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16"/>
    <s v="1116L-010M-016"/>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17"/>
    <s v="1116L-010M-017"/>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18"/>
    <s v="1116L-010M-018"/>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18"/>
    <s v="1116L-010M-018"/>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19"/>
    <s v="1116L-010M-019"/>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0"/>
    <s v="1116L-010M-020"/>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20"/>
    <s v="1116L-010M-020"/>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21"/>
    <s v="1116L-010M-021"/>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2"/>
    <s v="1116L-010M-022"/>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22"/>
    <s v="1116L-010M-022"/>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23"/>
    <s v="1116L-010M-023"/>
    <s v="1116UA42003"/>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4"/>
    <s v="1116L-010M-024"/>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24"/>
    <s v="1116L-010M-024"/>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25"/>
    <s v="1116L-010M-025"/>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26"/>
    <s v="1116L-010M-026"/>
    <s v="1116UA21024"/>
    <s v="WT-02.1"/>
    <s v="West"/>
    <n v="36"/>
    <n v="200"/>
    <s v="WT-02.1, REC., SBX-R, TYP."/>
    <s v="Rec."/>
    <s v="SBX-R"/>
    <s v="UCS GL1"/>
    <n v="0.875"/>
    <n v="0.875"/>
    <n v="1.1875"/>
    <n v="0.9375"/>
    <n v="76"/>
    <s v="?"/>
    <s v="GL-25Z"/>
    <n v="10"/>
    <s v="TO-1116GLZ25-10-2998"/>
    <n v="34.25"/>
    <m/>
    <m/>
    <n v="121.875"/>
    <n v="28.987630208333332"/>
    <n v="347.8515625"/>
    <s v="RELEASED"/>
    <s v="MATCHES"/>
    <x v="107"/>
    <x v="0"/>
  </r>
  <r>
    <x v="17"/>
    <n v="1"/>
    <s v="10M"/>
    <n v="26"/>
    <s v="1116L-010M-026"/>
    <s v="1116UA21024"/>
    <s v="WT-02.1"/>
    <s v="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27"/>
    <s v="1116L-010M-027"/>
    <s v="1116UA42002"/>
    <s v="WT-04.2"/>
    <s v="West"/>
    <n v="100"/>
    <n v="200"/>
    <s v="WT-04.2, REC., LOUVER, REMOVABLE ADJACENT"/>
    <s v="Rec."/>
    <s v="Louver"/>
    <s v="UCS GL1"/>
    <n v="0.875"/>
    <n v="0.875"/>
    <n v="0.9375"/>
    <n v="1.1875"/>
    <n v="160"/>
    <n v="2.2000000000000002"/>
    <s v="GL-02Z"/>
    <n v="10"/>
    <s v="TO-1116GLZ02-10-2684"/>
    <n v="98.25"/>
    <m/>
    <m/>
    <n v="37.875"/>
    <n v="25.841796875"/>
    <n v="310.1015625"/>
    <s v="RELEASED"/>
    <s v="MATCHES"/>
    <x v="109"/>
    <x v="0"/>
  </r>
  <r>
    <x v="17"/>
    <n v="1"/>
    <s v="10M"/>
    <n v="28"/>
    <s v="1116L-010M-028"/>
    <s v="1116UA21026"/>
    <s v="WT-02.1"/>
    <s v="West"/>
    <n v="36"/>
    <n v="200"/>
    <s v="WT-02.1, REC., SBX-L, REMOVABLE, MECH EQUIP. ACCESS"/>
    <s v="Rec."/>
    <s v="SBX-L"/>
    <s v="UCS GL1"/>
    <n v="0.875"/>
    <n v="0.875"/>
    <n v="1.1875"/>
    <n v="0.9375"/>
    <n v="76"/>
    <s v="?"/>
    <s v="GL-25Z"/>
    <n v="10"/>
    <s v="TO-1116GLZ25-10-2998"/>
    <n v="34.25"/>
    <m/>
    <m/>
    <n v="121.875"/>
    <n v="28.987630208333332"/>
    <n v="347.8515625"/>
    <s v="RELEASED"/>
    <s v="MATCHES"/>
    <x v="107"/>
    <x v="0"/>
  </r>
  <r>
    <x v="17"/>
    <n v="1"/>
    <s v="10M"/>
    <n v="28"/>
    <s v="1116L-010M-028"/>
    <s v="1116UA21026"/>
    <s v="WT-02.1"/>
    <s v="West"/>
    <n v="36"/>
    <n v="200"/>
    <s v="WT-02.1, REC., SBX-L, REMOVABLE, MECH EQUIP. ACCESS"/>
    <s v="Rec."/>
    <s v="SBX-L"/>
    <s v="UCS GL2"/>
    <n v="0.875"/>
    <n v="0.875"/>
    <n v="0.9375"/>
    <n v="1.1875"/>
    <n v="124"/>
    <n v="2.2000000000000002"/>
    <s v="GL-02Z"/>
    <n v="10"/>
    <s v="TO-1116GLZ02-10-1857"/>
    <n v="34.25"/>
    <m/>
    <m/>
    <n v="73.875"/>
    <n v="17.570963541666668"/>
    <n v="210.8515625"/>
    <s v="RELEASED"/>
    <s v="MATCHES"/>
    <x v="108"/>
    <x v="0"/>
  </r>
  <r>
    <x v="18"/>
    <n v="1"/>
    <s v="10M"/>
    <n v="29"/>
    <s v="1116L-010M-029"/>
    <s v="1116UA42004"/>
    <s v="WT-04.2"/>
    <s v="West"/>
    <n v="100"/>
    <n v="200"/>
    <s v="WT-04.2, REC., LOUVER, REMOVABLE, MECH EQUIP. ACCESS"/>
    <s v="Rec."/>
    <s v="Louver"/>
    <s v="UCS GL1"/>
    <n v="0.875"/>
    <n v="0.875"/>
    <n v="0.9375"/>
    <n v="1.1875"/>
    <n v="160"/>
    <n v="2.2000000000000002"/>
    <s v="GL-02Z"/>
    <n v="10"/>
    <s v="TO-1116GLZ02-10-2684"/>
    <n v="98.25"/>
    <m/>
    <m/>
    <n v="37.875"/>
    <n v="25.841796875"/>
    <n v="310.1015625"/>
    <s v="RELEASED"/>
    <s v="MATCHES"/>
    <x v="109"/>
    <x v="0"/>
  </r>
  <r>
    <x v="17"/>
    <n v="1"/>
    <s v="10M"/>
    <n v="30"/>
    <s v="1116L-010M-030"/>
    <s v="1116UA21112"/>
    <s v="WT-02.1"/>
    <s v="West"/>
    <n v="36"/>
    <n v="200"/>
    <s v="WT-02.1, REC., SBX-R, REMOVABLE ADJACENT"/>
    <s v="Rec."/>
    <s v="SBX-R"/>
    <s v="UCS GL1"/>
    <n v="0.875"/>
    <n v="0.875"/>
    <n v="1.1875"/>
    <n v="0.9375"/>
    <n v="76"/>
    <s v="?"/>
    <s v="GL-25Z"/>
    <n v="10"/>
    <s v="TO-1116GLZ25-10-2998"/>
    <n v="34.25"/>
    <m/>
    <m/>
    <n v="121.875"/>
    <n v="28.987630208333332"/>
    <n v="347.8515625"/>
    <s v="RELEASED"/>
    <s v="MATCHES"/>
    <x v="107"/>
    <x v="0"/>
  </r>
  <r>
    <x v="17"/>
    <n v="1"/>
    <s v="10M"/>
    <n v="30"/>
    <s v="1116L-010M-030"/>
    <s v="1116UA21112"/>
    <s v="WT-02.1"/>
    <s v="West"/>
    <n v="36"/>
    <n v="200"/>
    <s v="WT-02.1, REC., SBX-R, REMOVABLE ADJACENT"/>
    <s v="Rec."/>
    <s v="SBX-R"/>
    <s v="UCS GL2"/>
    <n v="0.875"/>
    <n v="0.875"/>
    <n v="0.9375"/>
    <n v="1.1875"/>
    <n v="124"/>
    <n v="2.2000000000000002"/>
    <s v="GL-02Z"/>
    <n v="10"/>
    <s v="TO-1116GLZ02-10-1857"/>
    <n v="34.25"/>
    <m/>
    <m/>
    <n v="73.875"/>
    <n v="17.570963541666668"/>
    <n v="210.8515625"/>
    <s v="RELEASED"/>
    <s v="MATCHES"/>
    <x v="108"/>
    <x v="0"/>
  </r>
  <r>
    <x v="18"/>
    <n v="1"/>
    <s v="10M"/>
    <n v="31"/>
    <s v="1116L-010M-031"/>
    <s v="1116UA42002"/>
    <s v="WT-04.2"/>
    <s v="West"/>
    <n v="100"/>
    <n v="200"/>
    <s v="WT-04.2, REC., LOUVER, TYP."/>
    <s v="Rec."/>
    <s v="Louver"/>
    <s v="UCS GL1"/>
    <n v="0.875"/>
    <n v="0.875"/>
    <n v="0.9375"/>
    <n v="1.1875"/>
    <n v="160"/>
    <n v="2.2000000000000002"/>
    <s v="GL-02Z"/>
    <n v="10"/>
    <s v="TO-1116GLZ02-10-2684"/>
    <n v="98.25"/>
    <m/>
    <m/>
    <n v="37.875"/>
    <n v="25.841796875"/>
    <n v="310.1015625"/>
    <s v="RELEASED"/>
    <s v="MATCHES"/>
    <x v="109"/>
    <x v="0"/>
  </r>
  <r>
    <x v="17"/>
    <n v="1"/>
    <s v="10M"/>
    <n v="32"/>
    <s v="1116L-010M-032"/>
    <s v="1116UA21025"/>
    <s v="WT-02.1"/>
    <s v="West"/>
    <n v="36"/>
    <n v="200"/>
    <s v="WT-02.1, REC., SBX-L, TYP."/>
    <s v="Rec."/>
    <s v="SBX-L"/>
    <s v="UCS GL1"/>
    <n v="0.875"/>
    <n v="0.875"/>
    <n v="1.1875"/>
    <n v="0.9375"/>
    <n v="76"/>
    <s v="?"/>
    <s v="GL-25Z"/>
    <n v="10"/>
    <s v="TO-1116GLZ25-10-2998"/>
    <n v="34.25"/>
    <m/>
    <m/>
    <n v="121.875"/>
    <n v="28.987630208333332"/>
    <n v="347.8515625"/>
    <s v="RELEASED"/>
    <s v="MATCHES"/>
    <x v="107"/>
    <x v="0"/>
  </r>
  <r>
    <x v="17"/>
    <n v="1"/>
    <s v="10M"/>
    <n v="32"/>
    <s v="1116L-010M-032"/>
    <s v="1116UA21025"/>
    <s v="WT-02.1"/>
    <s v="West"/>
    <n v="36"/>
    <n v="200"/>
    <s v="WT-02.1, REC., SBX-L, TYP."/>
    <s v="Rec."/>
    <s v="SBX-L"/>
    <s v="UCS GL2"/>
    <n v="0.875"/>
    <n v="0.875"/>
    <n v="0.9375"/>
    <n v="1.1875"/>
    <n v="124"/>
    <n v="2.2000000000000002"/>
    <s v="GL-02Z"/>
    <n v="10"/>
    <s v="TO-1116GLZ02-10-1857"/>
    <n v="34.25"/>
    <m/>
    <m/>
    <n v="73.875"/>
    <n v="17.570963541666668"/>
    <n v="210.8515625"/>
    <s v="RELEASED"/>
    <s v="MATCHES"/>
    <x v="108"/>
    <x v="0"/>
  </r>
  <r>
    <x v="11"/>
    <n v="1"/>
    <s v="10M"/>
    <n v="33"/>
    <s v="1116L-010M-033"/>
    <s v="1116UA34003"/>
    <s v="WT-03.4"/>
    <s v="Northwest"/>
    <n v="81.531999999999996"/>
    <n v="200"/>
    <s v="WT-03.4, CURVED, SBX, HEAVY, BOTTOM LIGHTING"/>
    <s v="Curved"/>
    <s v="SBX"/>
    <s v="UCS GL1"/>
    <n v="0.87514999999999998"/>
    <n v="0.93115000000000003"/>
    <n v="1.1875"/>
    <n v="0.9375"/>
    <n v="76"/>
    <s v="?"/>
    <s v="GL-04B"/>
    <n v="30"/>
    <s v="TO-1116GLB04-30-6747"/>
    <m/>
    <n v="79.725700000000003"/>
    <n v="138"/>
    <n v="121.875"/>
    <n v="67.476178385416674"/>
    <n v="809.71414062500003"/>
    <s v="RELEASED"/>
    <s v="MATCHES"/>
    <x v="110"/>
    <x v="0"/>
  </r>
  <r>
    <x v="11"/>
    <n v="1"/>
    <s v="10M"/>
    <n v="33"/>
    <s v="1116L-010M-033"/>
    <s v="1116UA34003"/>
    <s v="WT-03.4"/>
    <s v="Northwest"/>
    <n v="81.531999999999996"/>
    <n v="200"/>
    <s v="WT-03.4, CURVED, SBX, HEAVY, BOTTOM LIGHTING"/>
    <s v="Curved"/>
    <s v="SBX"/>
    <s v="UCS GL2"/>
    <n v="0.87514999999999998"/>
    <n v="0.93115000000000003"/>
    <n v="0.9375"/>
    <n v="1.1875"/>
    <n v="124"/>
    <n v="2.2000000000000002"/>
    <s v="GL-05Z"/>
    <n v="30"/>
    <s v="TO-1116GLZ05-30-4190"/>
    <m/>
    <n v="79.725700000000003"/>
    <n v="138"/>
    <n v="73.875"/>
    <n v="40.900945052083337"/>
    <n v="490.81134062500007"/>
    <s v="RELEASED"/>
    <s v="MATCHES"/>
    <x v="111"/>
    <x v="0"/>
  </r>
  <r>
    <x v="11"/>
    <n v="1"/>
    <s v="10M"/>
    <n v="34"/>
    <s v="1116L-010M-034"/>
    <s v="1116UA34025"/>
    <s v="WT-03.4"/>
    <s v="Northwest"/>
    <n v="81.571700000000007"/>
    <n v="200"/>
    <s v="WT-03.4, CURVED, SBX, HEAVY, HEAVY, BOTTOM LIGHTING"/>
    <s v="Curved"/>
    <s v="SBX"/>
    <s v="UCS GL1"/>
    <n v="0.89685000000000004"/>
    <n v="0.94915000000000005"/>
    <n v="1.1875"/>
    <n v="0.9375"/>
    <n v="76"/>
    <s v="?"/>
    <s v="GL-04B"/>
    <n v="30"/>
    <s v="TO-1116GLB04-30-6747"/>
    <m/>
    <n v="79.725700000000003"/>
    <n v="138"/>
    <n v="121.875"/>
    <n v="67.476178385416674"/>
    <n v="809.71414062500003"/>
    <s v="RELEASED"/>
    <s v="MATCHES"/>
    <x v="110"/>
    <x v="0"/>
  </r>
  <r>
    <x v="11"/>
    <n v="1"/>
    <s v="10M"/>
    <n v="34"/>
    <s v="1116L-010M-034"/>
    <s v="1116UA34025"/>
    <s v="WT-03.4"/>
    <s v="Northwest"/>
    <n v="81.571700000000007"/>
    <n v="200"/>
    <s v="WT-03.4, CURVED, SBX, HEAVY, HEAVY, BOTTOM LIGHTING"/>
    <s v="Curved"/>
    <s v="SBX"/>
    <s v="UCS GL2"/>
    <n v="0.89685000000000004"/>
    <n v="0.94915000000000005"/>
    <n v="0.9375"/>
    <n v="1.1875"/>
    <n v="124"/>
    <n v="2.2000000000000002"/>
    <s v="GL-05Z"/>
    <n v="30"/>
    <s v="TO-1116GLZ05-30-4190"/>
    <m/>
    <n v="79.725700000000003"/>
    <n v="138"/>
    <n v="73.875"/>
    <n v="40.900945052083337"/>
    <n v="490.81134062500007"/>
    <s v="RELEASED"/>
    <s v="MATCHES"/>
    <x v="111"/>
    <x v="0"/>
  </r>
  <r>
    <x v="17"/>
    <n v="1"/>
    <s v="10M"/>
    <n v="35"/>
    <s v="1116L-010M-035"/>
    <s v="1116UA21027"/>
    <s v="WT-02.1"/>
    <s v="Northwest"/>
    <n v="36.5"/>
    <n v="200"/>
    <s v="WT-02.1, REC., SBX-R, HEAVY"/>
    <s v="Rec."/>
    <s v="SBX-R"/>
    <s v="UCS GL1"/>
    <n v="0.875"/>
    <n v="0.875"/>
    <n v="1.1875"/>
    <n v="0.9375"/>
    <n v="76"/>
    <s v="?"/>
    <s v="GL-25Z"/>
    <n v="10"/>
    <s v="TO-1116GLZ25-10-2941"/>
    <n v="34.75"/>
    <m/>
    <m/>
    <n v="121.875"/>
    <n v="29.410807291666668"/>
    <n v="352.9296875"/>
    <s v="RELEASED"/>
    <s v="MATCHES"/>
    <x v="112"/>
    <x v="0"/>
  </r>
  <r>
    <x v="17"/>
    <n v="1"/>
    <s v="10M"/>
    <n v="35"/>
    <s v="1116L-010M-035"/>
    <s v="1116UA21027"/>
    <s v="WT-02.1"/>
    <s v="Northwest"/>
    <n v="36.5"/>
    <n v="200"/>
    <s v="WT-02.1, REC., SBX-R, HEAVY"/>
    <s v="Rec."/>
    <s v="SBX-R"/>
    <s v="UCS GL2"/>
    <n v="0.875"/>
    <n v="0.875"/>
    <n v="0.9375"/>
    <n v="1.1875"/>
    <n v="124"/>
    <n v="2.2000000000000002"/>
    <s v="GL-02Z"/>
    <n v="10"/>
    <s v="TO-1116GLZ02-10-1882"/>
    <n v="34.75"/>
    <m/>
    <m/>
    <n v="73.875"/>
    <n v="17.827473958333332"/>
    <n v="213.9296875"/>
    <s v="RELEASED"/>
    <s v="MATCHES"/>
    <x v="113"/>
    <x v="0"/>
  </r>
  <r>
    <x v="18"/>
    <n v="1"/>
    <s v="10M"/>
    <n v="36"/>
    <s v="1116L-010M-036"/>
    <s v="1116UA42005"/>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37"/>
    <s v="1116L-010M-037"/>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37"/>
    <s v="1116L-010M-037"/>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38"/>
    <s v="1116L-010M-038"/>
    <s v="1116UA42005"/>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39"/>
    <s v="1116L-010M-039"/>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39"/>
    <s v="1116L-010M-039"/>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40"/>
    <s v="1116L-010M-040"/>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0"/>
    <s v="1116L-010M-040"/>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1"/>
    <s v="1116L-010M-041"/>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41"/>
    <s v="1116L-010M-041"/>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3"/>
    <n v="1"/>
    <s v="10M"/>
    <n v="42"/>
    <s v="1116L-010M-042"/>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2"/>
    <s v="1116L-010M-042"/>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3"/>
    <s v="1116L-010M-043"/>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43"/>
    <s v="1116L-010M-043"/>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44"/>
    <s v="1116L-010M-044"/>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4"/>
    <s v="1116L-010M-044"/>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5"/>
    <s v="1116L-010M-045"/>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45"/>
    <s v="1116L-010M-045"/>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3"/>
    <n v="1"/>
    <s v="10M"/>
    <n v="46"/>
    <s v="1116L-010M-046"/>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6"/>
    <s v="1116L-010M-046"/>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7"/>
    <s v="1116L-010M-047"/>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47"/>
    <s v="1116L-010M-047"/>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48"/>
    <s v="1116L-010M-048"/>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48"/>
    <s v="1116L-010M-048"/>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49"/>
    <s v="1116L-010M-049"/>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49"/>
    <s v="1116L-010M-049"/>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3"/>
    <n v="1"/>
    <s v="10M"/>
    <n v="50"/>
    <s v="1116L-010M-050"/>
    <s v="1116UA12006"/>
    <s v="WT-01.2"/>
    <s v="Northwest"/>
    <n v="100"/>
    <n v="200"/>
    <s v="WT-01.2, REC., SBX, TYP."/>
    <s v="Rec."/>
    <s v="SBX"/>
    <s v="UCS GL1"/>
    <n v="0.875"/>
    <n v="0.875"/>
    <n v="1.1875"/>
    <n v="0.9375"/>
    <n v="76"/>
    <s v="?"/>
    <s v="GL-03Z"/>
    <n v="10"/>
    <s v="TO-1116GLZ03-10-8315"/>
    <n v="98.25"/>
    <m/>
    <m/>
    <n v="121.875"/>
    <n v="83.154296875"/>
    <n v="997.8515625"/>
    <s v="RELEASED"/>
    <s v="MATCHES"/>
    <x v="115"/>
    <x v="0"/>
  </r>
  <r>
    <x v="13"/>
    <n v="1"/>
    <s v="10M"/>
    <n v="50"/>
    <s v="1116L-010M-050"/>
    <s v="1116UA12006"/>
    <s v="WT-01.2"/>
    <s v="Northwest"/>
    <n v="100"/>
    <n v="200"/>
    <s v="WT-01.2, REC., SBX, TYP."/>
    <s v="Rec."/>
    <s v="SBX"/>
    <s v="UCS GL2"/>
    <n v="0.875"/>
    <n v="0.875"/>
    <n v="0.9375"/>
    <n v="1.1875"/>
    <n v="124"/>
    <n v="2.2000000000000002"/>
    <s v="GL-02Z"/>
    <n v="10"/>
    <s v="TO-1116GLZ02-10-5040"/>
    <n v="98.25"/>
    <m/>
    <m/>
    <n v="73.875"/>
    <n v="50.404296875"/>
    <n v="604.8515625"/>
    <s v="RELEASED"/>
    <s v="MATCHES"/>
    <x v="114"/>
    <x v="0"/>
  </r>
  <r>
    <x v="17"/>
    <n v="1"/>
    <s v="10M"/>
    <n v="51"/>
    <s v="1116L-010M-051"/>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51"/>
    <s v="1116L-010M-051"/>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8"/>
    <n v="1"/>
    <s v="10M"/>
    <n v="52"/>
    <s v="1116L-010M-052"/>
    <s v="1116UA42006"/>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53"/>
    <s v="1116L-010M-053"/>
    <s v="1116UA21030"/>
    <s v="WT-02.1"/>
    <s v="Northwest"/>
    <n v="36"/>
    <n v="200"/>
    <s v="WT-02.1, REC., SBX-L, WWT ADJ - L, TYP."/>
    <s v="Rec."/>
    <s v="SBX-L"/>
    <s v="UCS GL1"/>
    <n v="0.875"/>
    <n v="0.875"/>
    <n v="1.1875"/>
    <n v="0.9375"/>
    <n v="76"/>
    <s v="?"/>
    <s v="GL-25Z"/>
    <n v="10"/>
    <s v="TO-1116GLZ25-10-2998"/>
    <n v="34.25"/>
    <m/>
    <m/>
    <n v="121.875"/>
    <n v="28.987630208333332"/>
    <n v="347.8515625"/>
    <s v="RELEASED"/>
    <s v="MATCHES"/>
    <x v="107"/>
    <x v="0"/>
  </r>
  <r>
    <x v="17"/>
    <n v="1"/>
    <s v="10M"/>
    <n v="53"/>
    <s v="1116L-010M-053"/>
    <s v="1116UA21030"/>
    <s v="WT-02.1"/>
    <s v="Northwest"/>
    <n v="36"/>
    <n v="200"/>
    <s v="WT-02.1, REC., SBX-L, WWT ADJ - L, TYP."/>
    <s v="Rec."/>
    <s v="SBX-L"/>
    <s v="UCS GL2"/>
    <n v="0.875"/>
    <n v="0.875"/>
    <n v="0.9375"/>
    <n v="1.1875"/>
    <n v="124"/>
    <n v="2.2000000000000002"/>
    <s v="GL-02Z"/>
    <n v="10"/>
    <s v="TO-1116GLZ02-10-1857"/>
    <n v="34.25"/>
    <m/>
    <m/>
    <n v="73.875"/>
    <n v="17.570963541666668"/>
    <n v="210.8515625"/>
    <s v="RELEASED"/>
    <s v="MATCHES"/>
    <x v="108"/>
    <x v="0"/>
  </r>
  <r>
    <x v="18"/>
    <n v="1"/>
    <s v="10M"/>
    <n v="54"/>
    <s v="1116L-010M-054"/>
    <s v="1116UA42007"/>
    <s v="WT-04.2"/>
    <s v="Northwest"/>
    <n v="100"/>
    <n v="200"/>
    <s v="WT-04.2, REC., LOUVER, WWT-R"/>
    <s v="Rec."/>
    <s v="Louver"/>
    <s v="UCS GL1"/>
    <n v="0.875"/>
    <n v="1.375"/>
    <n v="0.9375"/>
    <n v="1.1875"/>
    <n v="124"/>
    <n v="2.2000000000000002"/>
    <s v="GL-02Z"/>
    <n v="10"/>
    <s v="TO-1116GLZ02-10-5014"/>
    <n v="97.75"/>
    <m/>
    <m/>
    <n v="73.875"/>
    <n v="50.147786458333336"/>
    <n v="601.7734375"/>
    <s v="RELEASED"/>
    <s v="MATCHES"/>
    <x v="116"/>
    <x v="0"/>
  </r>
  <r>
    <x v="17"/>
    <n v="1"/>
    <s v="10M"/>
    <n v="55"/>
    <s v="1116L-010M-055"/>
    <s v="1116UA21031"/>
    <s v="WT-02.1"/>
    <s v="Northwest"/>
    <n v="36"/>
    <n v="200"/>
    <s v="WT-02.1, REC., SBX-R, WWT ADJ - L, TYP."/>
    <s v="Rec."/>
    <s v="SBX-R"/>
    <s v="UCS GL1"/>
    <n v="0.875"/>
    <n v="0.875"/>
    <n v="1.1875"/>
    <n v="0.9375"/>
    <n v="76"/>
    <s v="?"/>
    <s v="GL-25Z"/>
    <n v="10"/>
    <s v="TO-1116GLZ25-10-2998"/>
    <n v="34.25"/>
    <m/>
    <m/>
    <n v="121.875"/>
    <n v="28.987630208333332"/>
    <n v="347.8515625"/>
    <s v="RELEASED"/>
    <s v="MATCHES"/>
    <x v="107"/>
    <x v="0"/>
  </r>
  <r>
    <x v="17"/>
    <n v="1"/>
    <s v="10M"/>
    <n v="55"/>
    <s v="1116L-010M-055"/>
    <s v="1116UA21031"/>
    <s v="WT-02.1"/>
    <s v="Northwest"/>
    <n v="36"/>
    <n v="200"/>
    <s v="WT-02.1, REC., SBX-R, WWT ADJ - L, TYP."/>
    <s v="Rec."/>
    <s v="SBX-R"/>
    <s v="UCS GL2"/>
    <n v="0.875"/>
    <n v="0.875"/>
    <n v="0.9375"/>
    <n v="1.1875"/>
    <n v="124"/>
    <n v="2.2000000000000002"/>
    <s v="GL-02Z"/>
    <n v="10"/>
    <s v="TO-1116GLZ02-10-1857"/>
    <n v="34.25"/>
    <m/>
    <m/>
    <n v="73.875"/>
    <n v="17.570963541666668"/>
    <n v="210.8515625"/>
    <s v="RELEASED"/>
    <s v="MATCHES"/>
    <x v="108"/>
    <x v="0"/>
  </r>
  <r>
    <x v="18"/>
    <n v="1"/>
    <s v="10M"/>
    <n v="56"/>
    <s v="1116L-010M-056"/>
    <s v="1116UA42007"/>
    <s v="WT-04.2"/>
    <s v="Northwest"/>
    <n v="100"/>
    <n v="200"/>
    <s v="WT-04.2, REC., LOUVER, WWT-R"/>
    <s v="Rec."/>
    <s v="Louver"/>
    <s v="UCS GL1"/>
    <n v="0.875"/>
    <n v="1.375"/>
    <n v="0.9375"/>
    <n v="1.1875"/>
    <n v="124"/>
    <n v="2.2000000000000002"/>
    <s v="GL-02Z"/>
    <n v="10"/>
    <s v="TO-1116GLZ02-10-5014"/>
    <n v="97.75"/>
    <m/>
    <m/>
    <n v="73.875"/>
    <n v="50.147786458333336"/>
    <n v="601.7734375"/>
    <s v="RELEASED"/>
    <s v="MATCHES"/>
    <x v="116"/>
    <x v="0"/>
  </r>
  <r>
    <x v="17"/>
    <n v="1"/>
    <s v="10M"/>
    <n v="57"/>
    <s v="1116L-010M-057"/>
    <s v="1116UA21028"/>
    <s v="WT-02.1"/>
    <s v="Northwest"/>
    <n v="36"/>
    <n v="200"/>
    <s v="WT-02.1, REC., SBX-L, TYP."/>
    <s v="Rec."/>
    <s v="SBX-L"/>
    <s v="UCS GL1"/>
    <n v="0.875"/>
    <n v="0.875"/>
    <n v="1.1875"/>
    <n v="0.9375"/>
    <n v="76"/>
    <s v="?"/>
    <s v="GL-25Z"/>
    <n v="10"/>
    <s v="TO-1116GLZ25-10-2998"/>
    <n v="34.25"/>
    <m/>
    <m/>
    <n v="121.875"/>
    <n v="28.987630208333332"/>
    <n v="347.8515625"/>
    <s v="RELEASED"/>
    <s v="MATCHES"/>
    <x v="107"/>
    <x v="0"/>
  </r>
  <r>
    <x v="17"/>
    <n v="1"/>
    <s v="10M"/>
    <n v="57"/>
    <s v="1116L-010M-057"/>
    <s v="1116UA21028"/>
    <s v="WT-02.1"/>
    <s v="Northwest"/>
    <n v="36"/>
    <n v="200"/>
    <s v="WT-02.1, REC., SBX-L, TYP."/>
    <s v="Rec."/>
    <s v="SBX-L"/>
    <s v="UCS GL2"/>
    <n v="0.875"/>
    <n v="0.875"/>
    <n v="0.9375"/>
    <n v="1.1875"/>
    <n v="124"/>
    <n v="2.2000000000000002"/>
    <s v="GL-02Z"/>
    <n v="10"/>
    <s v="TO-1116GLZ02-10-1857"/>
    <n v="34.25"/>
    <m/>
    <m/>
    <n v="73.875"/>
    <n v="17.570963541666668"/>
    <n v="210.8515625"/>
    <s v="RELEASED"/>
    <s v="MATCHES"/>
    <x v="108"/>
    <x v="0"/>
  </r>
  <r>
    <x v="18"/>
    <n v="1"/>
    <s v="10M"/>
    <n v="58"/>
    <s v="1116L-010M-058"/>
    <s v="1116UA42005"/>
    <s v="WT-04.2"/>
    <s v="Northwest"/>
    <n v="100"/>
    <n v="200"/>
    <s v="WT-04.2, REC., LOUVER, TYP."/>
    <s v="Rec."/>
    <s v="Louver"/>
    <s v="UCS GL1"/>
    <n v="0.875"/>
    <n v="0.875"/>
    <n v="0.9375"/>
    <n v="1.1875"/>
    <n v="124"/>
    <n v="2.2000000000000002"/>
    <s v="GL-02Z"/>
    <n v="10"/>
    <s v="TO-1116GLZ02-10-5040"/>
    <n v="98.25"/>
    <m/>
    <m/>
    <n v="73.875"/>
    <n v="50.404296875"/>
    <n v="604.8515625"/>
    <s v="RELEASED"/>
    <s v="MATCHES"/>
    <x v="114"/>
    <x v="0"/>
  </r>
  <r>
    <x v="17"/>
    <n v="1"/>
    <s v="10M"/>
    <n v="59"/>
    <s v="1116L-010M-059"/>
    <s v="1116UA21029"/>
    <s v="WT-02.1"/>
    <s v="Northwest"/>
    <n v="36"/>
    <n v="200"/>
    <s v="WT-02.1, REC., SBX-R, TYP."/>
    <s v="Rec."/>
    <s v="SBX-R"/>
    <s v="UCS GL1"/>
    <n v="0.875"/>
    <n v="0.875"/>
    <n v="1.1875"/>
    <n v="0.9375"/>
    <n v="76"/>
    <s v="?"/>
    <s v="GL-25Z"/>
    <n v="10"/>
    <s v="TO-1116GLZ25-10-2998"/>
    <n v="34.25"/>
    <m/>
    <m/>
    <n v="121.875"/>
    <n v="28.987630208333332"/>
    <n v="347.8515625"/>
    <s v="RELEASED"/>
    <s v="MATCHES"/>
    <x v="107"/>
    <x v="0"/>
  </r>
  <r>
    <x v="17"/>
    <n v="1"/>
    <s v="10M"/>
    <n v="59"/>
    <s v="1116L-010M-059"/>
    <s v="1116UA21029"/>
    <s v="WT-02.1"/>
    <s v="Northwest"/>
    <n v="36"/>
    <n v="200"/>
    <s v="WT-02.1, REC., SBX-R, TYP."/>
    <s v="Rec."/>
    <s v="SBX-R"/>
    <s v="UCS GL2"/>
    <n v="0.875"/>
    <n v="0.875"/>
    <n v="0.9375"/>
    <n v="1.1875"/>
    <n v="124"/>
    <n v="2.2000000000000002"/>
    <s v="GL-02Z"/>
    <n v="10"/>
    <s v="TO-1116GLZ02-10-1857"/>
    <n v="34.25"/>
    <m/>
    <m/>
    <n v="73.875"/>
    <n v="17.570963541666668"/>
    <n v="210.8515625"/>
    <s v="RELEASED"/>
    <s v="MATCHES"/>
    <x v="108"/>
    <x v="0"/>
  </r>
  <r>
    <x v="13"/>
    <n v="1"/>
    <s v="10M"/>
    <n v="60"/>
    <s v="1116L-010M-060"/>
    <s v="1116UA12007"/>
    <s v="WT-01.2"/>
    <s v="Northwest"/>
    <n v="92.0625"/>
    <n v="200"/>
    <s v="WT-01.2, REC., SBX, HEAVY, TYP."/>
    <s v="Rec."/>
    <s v="SBX"/>
    <s v="UCS GL1"/>
    <n v="0.875"/>
    <n v="0.93620000000000003"/>
    <n v="1.1875"/>
    <n v="0.9375"/>
    <n v="76"/>
    <s v="?"/>
    <s v="GL-03Z"/>
    <n v="10"/>
    <s v="TO-1116GLZ03-10-7638"/>
    <n v="90.251300000000001"/>
    <m/>
    <m/>
    <n v="121.875"/>
    <n v="76.384563802083335"/>
    <n v="916.61476562500002"/>
    <s v="RELEASED"/>
    <s v="MATCHES"/>
    <x v="117"/>
    <x v="0"/>
  </r>
  <r>
    <x v="13"/>
    <n v="1"/>
    <s v="10M"/>
    <n v="60"/>
    <s v="1116L-010M-060"/>
    <s v="1116UA12007"/>
    <s v="WT-01.2"/>
    <s v="Northwest"/>
    <n v="92.0625"/>
    <n v="200"/>
    <s v="WT-01.2, REC., SBX, HEAVY, TYP."/>
    <s v="Rec."/>
    <s v="SBX"/>
    <s v="UCS GL2"/>
    <n v="0.875"/>
    <n v="0.93620000000000003"/>
    <n v="0.9375"/>
    <n v="1.1875"/>
    <n v="124"/>
    <n v="2.2000000000000002"/>
    <s v="GL-02Z"/>
    <n v="10"/>
    <s v="TO-1116GLZ02-10-4630"/>
    <n v="90.251300000000001"/>
    <m/>
    <m/>
    <n v="73.875"/>
    <n v="46.300797135416673"/>
    <n v="555.60956562500007"/>
    <s v="RELEASED"/>
    <s v="MATCHES"/>
    <x v="118"/>
    <x v="0"/>
  </r>
  <r>
    <x v="16"/>
    <n v="1"/>
    <s v="10M"/>
    <n v="61"/>
    <s v="1116L-010M-061"/>
    <s v="1116UA35002"/>
    <s v="WT-03.5"/>
    <s v="Northwest"/>
    <n v="36.093000000000004"/>
    <n v="200"/>
    <s v="WT-03.5, CURVED, SBX-L, HEAVY"/>
    <s v="Curved"/>
    <s v="SBX-L"/>
    <s v="UCS GL1"/>
    <n v="0.83725000000000005"/>
    <n v="1.0375000000000001"/>
    <n v="1.1875"/>
    <n v="0.9375"/>
    <n v="76"/>
    <s v="?"/>
    <s v="GL-26Z"/>
    <n v="30"/>
    <s v="TO-1116GLZ26-30-2996"/>
    <m/>
    <n v="34.218250000000005"/>
    <n v="138"/>
    <n v="121.875"/>
    <n v="28.960758463541669"/>
    <n v="347.52910156250005"/>
    <s v="RELEASED"/>
    <s v="MATCHES"/>
    <x v="119"/>
    <x v="0"/>
  </r>
  <r>
    <x v="16"/>
    <n v="1"/>
    <s v="10M"/>
    <n v="61"/>
    <s v="1116L-010M-061"/>
    <s v="1116UA35002"/>
    <s v="WT-03.5"/>
    <s v="Northwest"/>
    <n v="36.093000000000004"/>
    <n v="200"/>
    <s v="WT-03.5, CURVED, SBX-L, HEAVY"/>
    <s v="Curved"/>
    <s v="SBX-L"/>
    <s v="UCS GL2"/>
    <n v="0.83725000000000005"/>
    <n v="1.0375000000000001"/>
    <n v="0.9375"/>
    <n v="1.1875"/>
    <n v="124"/>
    <n v="2.2000000000000002"/>
    <s v="GL-05D"/>
    <n v="30"/>
    <s v="TO-1116GLD05-30-1855"/>
    <m/>
    <n v="34.218250000000005"/>
    <n v="138"/>
    <n v="73.875"/>
    <n v="17.554675130208338"/>
    <n v="210.65610156250006"/>
    <s v="RELEASED"/>
    <s v="MATCHES"/>
    <x v="120"/>
    <x v="0"/>
  </r>
  <r>
    <x v="13"/>
    <n v="1"/>
    <s v="10M"/>
    <n v="62"/>
    <s v="1116L-010M-062"/>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2"/>
    <s v="1116L-010M-062"/>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3"/>
    <s v="1116L-010M-063"/>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63"/>
    <s v="1116L-010M-063"/>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3"/>
    <n v="1"/>
    <s v="10M"/>
    <n v="64"/>
    <s v="1116L-010M-064"/>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4"/>
    <s v="1116L-010M-064"/>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5"/>
    <s v="1116L-010M-065"/>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65"/>
    <s v="1116L-010M-065"/>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3"/>
    <n v="1"/>
    <s v="10M"/>
    <n v="66"/>
    <s v="1116L-010M-066"/>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6"/>
    <s v="1116L-010M-066"/>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7"/>
    <s v="1116L-010M-067"/>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67"/>
    <s v="1116L-010M-067"/>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3"/>
    <n v="1"/>
    <s v="10M"/>
    <n v="68"/>
    <s v="1116L-010M-068"/>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68"/>
    <s v="1116L-010M-068"/>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69"/>
    <s v="1116L-010M-069"/>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69"/>
    <s v="1116L-010M-069"/>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8"/>
    <n v="1"/>
    <s v="10M"/>
    <n v="70"/>
    <s v="1116L-010M-070"/>
    <s v="1116UA42005"/>
    <s v="WT-04.2"/>
    <s v="North "/>
    <n v="100"/>
    <n v="200"/>
    <s v="WT-04.2, REC., LOUVER, TYP."/>
    <s v="Rec."/>
    <s v="Louver"/>
    <s v="UCS GL1"/>
    <n v="0.875"/>
    <n v="0.875"/>
    <n v="0.9375"/>
    <n v="1.1875"/>
    <n v="124"/>
    <n v="2.2000000000000002"/>
    <s v="GL-02Z"/>
    <n v="10"/>
    <s v="TO-1116GLZ02-10-5040"/>
    <n v="98.25"/>
    <m/>
    <m/>
    <n v="73.875"/>
    <n v="50.404296875"/>
    <n v="604.8515625"/>
    <s v="RELEASED"/>
    <s v="MATCHES"/>
    <x v="114"/>
    <x v="0"/>
  </r>
  <r>
    <x v="17"/>
    <n v="1"/>
    <s v="10M"/>
    <n v="71"/>
    <s v="1116L-010M-071"/>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71"/>
    <s v="1116L-010M-071"/>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8"/>
    <n v="1"/>
    <s v="10M"/>
    <n v="72"/>
    <s v="1116L-010M-072"/>
    <s v="1116UA42005"/>
    <s v="WT-04.2"/>
    <s v="North "/>
    <n v="100"/>
    <n v="200"/>
    <s v="WT-04.2, REC., LOUVER, TYP."/>
    <s v="Rec."/>
    <s v="Louver"/>
    <s v="UCS GL1"/>
    <n v="0.875"/>
    <n v="0.875"/>
    <n v="0.9375"/>
    <n v="1.1875"/>
    <n v="124"/>
    <n v="2.2000000000000002"/>
    <s v="GL-02Z"/>
    <n v="10"/>
    <s v="TO-1116GLZ02-10-5040"/>
    <n v="98.25"/>
    <m/>
    <m/>
    <n v="73.875"/>
    <n v="50.404296875"/>
    <n v="604.8515625"/>
    <s v="RELEASED"/>
    <s v="MATCHES"/>
    <x v="114"/>
    <x v="0"/>
  </r>
  <r>
    <x v="17"/>
    <n v="1"/>
    <s v="10M"/>
    <n v="73"/>
    <s v="1116L-010M-073"/>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73"/>
    <s v="1116L-010M-073"/>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3"/>
    <n v="1"/>
    <s v="10M"/>
    <n v="74"/>
    <s v="1116L-010M-074"/>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74"/>
    <s v="1116L-010M-074"/>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75"/>
    <s v="1116L-010M-075"/>
    <s v="1116UA21029"/>
    <s v="WT-02.1"/>
    <s v="North "/>
    <n v="36"/>
    <n v="200"/>
    <s v="WT-02.1, REC., SBX-R, TYP."/>
    <s v="Rec."/>
    <s v="SBX-R"/>
    <s v="UCS GL1"/>
    <n v="0.875"/>
    <n v="0.875"/>
    <n v="1.1875"/>
    <n v="0.9375"/>
    <n v="76"/>
    <s v="?"/>
    <s v="GL-25Z"/>
    <n v="10"/>
    <s v="TO-1116GLZ25-10-2998"/>
    <n v="34.25"/>
    <m/>
    <m/>
    <n v="121.875"/>
    <n v="28.987630208333332"/>
    <n v="347.8515625"/>
    <s v="RELEASED"/>
    <s v="MATCHES"/>
    <x v="107"/>
    <x v="0"/>
  </r>
  <r>
    <x v="17"/>
    <n v="1"/>
    <s v="10M"/>
    <n v="75"/>
    <s v="1116L-010M-075"/>
    <s v="1116UA21029"/>
    <s v="WT-02.1"/>
    <s v="North "/>
    <n v="36"/>
    <n v="200"/>
    <s v="WT-02.1, REC., SBX-R, TYP."/>
    <s v="Rec."/>
    <s v="SBX-R"/>
    <s v="UCS GL2"/>
    <n v="0.875"/>
    <n v="0.875"/>
    <n v="0.9375"/>
    <n v="1.1875"/>
    <n v="124"/>
    <n v="2.2000000000000002"/>
    <s v="GL-02Z"/>
    <n v="10"/>
    <s v="TO-1116GLZ02-10-1857"/>
    <n v="34.25"/>
    <m/>
    <m/>
    <n v="73.875"/>
    <n v="17.570963541666668"/>
    <n v="210.8515625"/>
    <s v="RELEASED"/>
    <s v="MATCHES"/>
    <x v="108"/>
    <x v="0"/>
  </r>
  <r>
    <x v="13"/>
    <n v="1"/>
    <s v="10M"/>
    <n v="76"/>
    <s v="1116L-010M-076"/>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76"/>
    <s v="1116L-010M-076"/>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77"/>
    <s v="1116L-010M-077"/>
    <s v="1116UA21028"/>
    <s v="WT-02.1"/>
    <s v="North "/>
    <n v="36"/>
    <n v="200"/>
    <s v="WT-02.1, REC., SBX-L, TYP."/>
    <s v="Rec."/>
    <s v="SBX-L"/>
    <s v="UCS GL1"/>
    <n v="0.875"/>
    <n v="0.875"/>
    <n v="1.1875"/>
    <n v="0.9375"/>
    <n v="76"/>
    <s v="?"/>
    <s v="GL-25Z"/>
    <n v="10"/>
    <s v="TO-1116GLZ25-10-2998"/>
    <n v="34.25"/>
    <m/>
    <m/>
    <n v="121.875"/>
    <n v="28.987630208333332"/>
    <n v="347.8515625"/>
    <s v="RELEASED"/>
    <s v="MATCHES"/>
    <x v="107"/>
    <x v="0"/>
  </r>
  <r>
    <x v="17"/>
    <n v="1"/>
    <s v="10M"/>
    <n v="77"/>
    <s v="1116L-010M-077"/>
    <s v="1116UA21028"/>
    <s v="WT-02.1"/>
    <s v="North "/>
    <n v="36"/>
    <n v="200"/>
    <s v="WT-02.1, REC., SBX-L, TYP."/>
    <s v="Rec."/>
    <s v="SBX-L"/>
    <s v="UCS GL2"/>
    <n v="0.875"/>
    <n v="0.875"/>
    <n v="0.9375"/>
    <n v="1.1875"/>
    <n v="124"/>
    <n v="2.2000000000000002"/>
    <s v="GL-02Z"/>
    <n v="10"/>
    <s v="TO-1116GLZ02-10-1857"/>
    <n v="34.25"/>
    <m/>
    <m/>
    <n v="73.875"/>
    <n v="17.570963541666668"/>
    <n v="210.8515625"/>
    <s v="RELEASED"/>
    <s v="MATCHES"/>
    <x v="108"/>
    <x v="0"/>
  </r>
  <r>
    <x v="13"/>
    <n v="1"/>
    <s v="10M"/>
    <n v="78"/>
    <s v="1116L-010M-078"/>
    <s v="1116UA12006"/>
    <s v="WT-01.2"/>
    <s v="North "/>
    <n v="100"/>
    <n v="200"/>
    <s v="WT-01.2, REC., SBX, TYP."/>
    <s v="Rec."/>
    <s v="SBX"/>
    <s v="UCS GL1"/>
    <n v="0.875"/>
    <n v="0.875"/>
    <n v="1.1875"/>
    <n v="0.9375"/>
    <n v="76"/>
    <s v="?"/>
    <s v="GL-03Z"/>
    <n v="10"/>
    <s v="TO-1116GLZ03-10-8315"/>
    <n v="98.25"/>
    <m/>
    <m/>
    <n v="121.875"/>
    <n v="83.154296875"/>
    <n v="997.8515625"/>
    <s v="RELEASED"/>
    <s v="MATCHES"/>
    <x v="115"/>
    <x v="0"/>
  </r>
  <r>
    <x v="13"/>
    <n v="1"/>
    <s v="10M"/>
    <n v="78"/>
    <s v="1116L-010M-078"/>
    <s v="1116UA12006"/>
    <s v="WT-01.2"/>
    <s v="North "/>
    <n v="100"/>
    <n v="200"/>
    <s v="WT-01.2, REC., SBX, TYP."/>
    <s v="Rec."/>
    <s v="SBX"/>
    <s v="UCS GL2"/>
    <n v="0.875"/>
    <n v="0.875"/>
    <n v="0.9375"/>
    <n v="1.1875"/>
    <n v="124"/>
    <n v="2.2000000000000002"/>
    <s v="GL-02Z"/>
    <n v="10"/>
    <s v="TO-1116GLZ02-10-5040"/>
    <n v="98.25"/>
    <m/>
    <m/>
    <n v="73.875"/>
    <n v="50.404296875"/>
    <n v="604.8515625"/>
    <s v="RELEASED"/>
    <s v="MATCHES"/>
    <x v="114"/>
    <x v="0"/>
  </r>
  <r>
    <x v="17"/>
    <n v="1"/>
    <s v="10M"/>
    <n v="79"/>
    <s v="1116L-010M-079"/>
    <s v="1116UA21032"/>
    <s v="WT-02.1"/>
    <s v="North "/>
    <n v="36.125"/>
    <n v="200"/>
    <s v="WT-02.1, REC., SBX-R, HEAVY, TYP."/>
    <s v="Rec."/>
    <s v="SBX-R"/>
    <s v="UCS GL1"/>
    <n v="1"/>
    <n v="0.875"/>
    <n v="1.1875"/>
    <n v="0.9375"/>
    <n v="76"/>
    <s v="?"/>
    <s v="GL-25Z"/>
    <n v="10"/>
    <s v="TO-1116GLZ25-10-2998"/>
    <n v="34.25"/>
    <m/>
    <m/>
    <n v="121.875"/>
    <n v="28.987630208333332"/>
    <n v="347.8515625"/>
    <s v="RELEASED"/>
    <s v="MATCHES"/>
    <x v="107"/>
    <x v="0"/>
  </r>
  <r>
    <x v="17"/>
    <n v="1"/>
    <s v="10M"/>
    <n v="79"/>
    <s v="1116L-010M-079"/>
    <s v="1116UA21032"/>
    <s v="WT-02.1"/>
    <s v="North "/>
    <n v="36.125"/>
    <n v="200"/>
    <s v="WT-02.1, REC., SBX-R, HEAVY, TYP."/>
    <s v="Rec."/>
    <s v="SBX-R"/>
    <s v="UCS GL2"/>
    <n v="1"/>
    <n v="0.875"/>
    <n v="0.9375"/>
    <n v="1.1875"/>
    <n v="124"/>
    <n v="2.2000000000000002"/>
    <s v="GL-02Z"/>
    <n v="10"/>
    <s v="TO-1116GLZ02-10-1857"/>
    <n v="34.25"/>
    <m/>
    <m/>
    <n v="73.875"/>
    <n v="17.570963541666668"/>
    <n v="210.8515625"/>
    <s v="RELEASED"/>
    <s v="MATCHES"/>
    <x v="108"/>
    <x v="0"/>
  </r>
  <r>
    <x v="11"/>
    <n v="1"/>
    <s v="10M"/>
    <n v="80"/>
    <s v="1116L-010M-080"/>
    <s v="1116UA34005"/>
    <s v="WT-03.4"/>
    <s v="Northeast"/>
    <n v="90.544600000000003"/>
    <n v="200"/>
    <s v="WT-03.4, CURVED, SBX, HEAVY, HEAVY, TOP/BOT LIGHTING"/>
    <s v="Curved"/>
    <s v="SBX"/>
    <s v="UCS GL1"/>
    <n v="0.92379999999999995"/>
    <n v="0.92379999999999995"/>
    <n v="1.1875"/>
    <n v="0.9375"/>
    <n v="76"/>
    <s v="?"/>
    <s v="GL-04B"/>
    <n v="30"/>
    <s v="TO-1116GLB04-30-7506"/>
    <m/>
    <n v="88.697000000000003"/>
    <n v="192.5"/>
    <n v="121.875"/>
    <n v="75.069075520833337"/>
    <n v="900.82890625000005"/>
    <s v="RELEASED"/>
    <s v="MATCHES"/>
    <x v="105"/>
    <x v="0"/>
  </r>
  <r>
    <x v="11"/>
    <n v="1"/>
    <s v="10M"/>
    <n v="80"/>
    <s v="1116L-010M-080"/>
    <s v="1116UA34005"/>
    <s v="WT-03.4"/>
    <s v="Northeast"/>
    <n v="90.544600000000003"/>
    <n v="200"/>
    <s v="WT-03.4, CURVED, SBX, HEAVY, HEAVY, TOP/BOT LIGHTING"/>
    <s v="Curved"/>
    <s v="SBX"/>
    <s v="UCS GL2"/>
    <n v="0.92379999999999995"/>
    <n v="0.92379999999999995"/>
    <n v="0.9375"/>
    <n v="1.1875"/>
    <n v="124"/>
    <n v="2.2000000000000002"/>
    <s v="GL-05B"/>
    <n v="30"/>
    <s v="TO-1116GLB05-30-4650"/>
    <m/>
    <n v="88.697000000000003"/>
    <n v="192.5"/>
    <n v="73.875"/>
    <n v="45.503408854166672"/>
    <n v="546.04090625000003"/>
    <s v="RELEASED"/>
    <s v="MATCHES"/>
    <x v="106"/>
    <x v="0"/>
  </r>
  <r>
    <x v="11"/>
    <n v="1"/>
    <s v="10M"/>
    <n v="81"/>
    <s v="1116L-010M-081"/>
    <s v="1116UA34006"/>
    <s v="WT-03.4"/>
    <s v="Northeast"/>
    <n v="90.508499999999998"/>
    <n v="200"/>
    <s v="WT-03.4, CURVED, SBX, HEAVY, HEAVY, TOP/BOT LIGHTING"/>
    <s v="Curved"/>
    <s v="SBX"/>
    <s v="UCS GL1"/>
    <n v="0.90575000000000006"/>
    <n v="0.90575000000000006"/>
    <n v="1.1875"/>
    <n v="0.9375"/>
    <n v="76"/>
    <s v="?"/>
    <s v="GL-04B"/>
    <n v="30"/>
    <s v="TO-1116GLB04-30-7506"/>
    <m/>
    <n v="88.697000000000003"/>
    <n v="192.5"/>
    <n v="121.875"/>
    <n v="75.069075520833337"/>
    <n v="900.82890625000005"/>
    <s v="RELEASED"/>
    <s v="MATCHES"/>
    <x v="105"/>
    <x v="0"/>
  </r>
  <r>
    <x v="11"/>
    <n v="1"/>
    <s v="10M"/>
    <n v="81"/>
    <s v="1116L-010M-081"/>
    <s v="1116UA34006"/>
    <s v="WT-03.4"/>
    <s v="Northeast"/>
    <n v="90.508499999999998"/>
    <n v="200"/>
    <s v="WT-03.4, CURVED, SBX, HEAVY, HEAVY, TOP/BOT LIGHTING"/>
    <s v="Curved"/>
    <s v="SBX"/>
    <s v="UCS GL2"/>
    <n v="0.90575000000000006"/>
    <n v="0.90575000000000006"/>
    <n v="0.9375"/>
    <n v="1.1875"/>
    <n v="124"/>
    <n v="2.2000000000000002"/>
    <s v="GL-05B"/>
    <n v="30"/>
    <s v="TO-1116GLB05-30-4650"/>
    <m/>
    <n v="88.697000000000003"/>
    <n v="192.5"/>
    <n v="73.875"/>
    <n v="45.503408854166672"/>
    <n v="546.04090625000003"/>
    <s v="RELEASED"/>
    <s v="MATCHES"/>
    <x v="106"/>
    <x v="0"/>
  </r>
  <r>
    <x v="11"/>
    <n v="1"/>
    <s v="10M"/>
    <n v="82"/>
    <s v="1116L-010M-082"/>
    <s v="1116UA34024"/>
    <s v="WT-03.4"/>
    <s v="Northeast"/>
    <n v="90.522000000000006"/>
    <n v="200"/>
    <s v="WT-03.4, CURVED, SBX, HEAVY, TOP/BOT LIGHTING"/>
    <s v="Curved"/>
    <s v="SBX"/>
    <s v="UCS GL1"/>
    <n v="0.91249999999999998"/>
    <n v="0.91249999999999998"/>
    <n v="1.1875"/>
    <n v="0.9375"/>
    <n v="76"/>
    <s v="?"/>
    <s v="GL-04B"/>
    <n v="30"/>
    <s v="TO-1116GLB04-30-7506"/>
    <m/>
    <n v="88.697000000000003"/>
    <n v="192.5"/>
    <n v="121.875"/>
    <n v="75.069075520833337"/>
    <n v="900.82890625000005"/>
    <s v="RELEASED"/>
    <s v="MATCHES"/>
    <x v="105"/>
    <x v="0"/>
  </r>
  <r>
    <x v="11"/>
    <n v="1"/>
    <s v="10M"/>
    <n v="82"/>
    <s v="1116L-010M-082"/>
    <s v="1116UA34024"/>
    <s v="WT-03.4"/>
    <s v="Northeast"/>
    <n v="90.522000000000006"/>
    <n v="200"/>
    <s v="WT-03.4, CURVED, SBX, HEAVY, TOP/BOT LIGHTING"/>
    <s v="Curved"/>
    <s v="SBX"/>
    <s v="UCS GL2"/>
    <n v="0.91249999999999998"/>
    <n v="0.91249999999999998"/>
    <n v="0.9375"/>
    <n v="1.1875"/>
    <n v="124"/>
    <n v="2.2000000000000002"/>
    <s v="GL-05B"/>
    <n v="30"/>
    <s v="TO-1116GLB05-30-4650"/>
    <m/>
    <n v="88.697000000000003"/>
    <n v="192.5"/>
    <n v="73.875"/>
    <n v="45.503408854166672"/>
    <n v="546.04090625000003"/>
    <s v="RELEASED"/>
    <s v="MATCHES"/>
    <x v="106"/>
    <x v="0"/>
  </r>
  <r>
    <x v="17"/>
    <n v="1"/>
    <s v="10M"/>
    <n v="83"/>
    <s v="1116L-010M-083"/>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83"/>
    <s v="1116L-010M-083"/>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84"/>
    <s v="1116L-010M-084"/>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85"/>
    <s v="1116L-010M-085"/>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85"/>
    <s v="1116L-010M-085"/>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86"/>
    <s v="1116L-010M-086"/>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87"/>
    <s v="1116L-010M-087"/>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87"/>
    <s v="1116L-010M-087"/>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88"/>
    <s v="1116L-010M-088"/>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89"/>
    <s v="1116L-010M-089"/>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89"/>
    <s v="1116L-010M-089"/>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90"/>
    <s v="1116L-010M-090"/>
    <s v="1116UA42006"/>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1"/>
    <s v="1116L-010M-091"/>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91"/>
    <s v="1116L-010M-091"/>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92"/>
    <s v="1116L-010M-092"/>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3"/>
    <s v="1116L-010M-093"/>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93"/>
    <s v="1116L-010M-093"/>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94"/>
    <s v="1116L-010M-094"/>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5"/>
    <s v="1116L-010M-095"/>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95"/>
    <s v="1116L-010M-095"/>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96"/>
    <s v="1116L-010M-096"/>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7"/>
    <s v="1116L-010M-097"/>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97"/>
    <s v="1116L-010M-097"/>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98"/>
    <s v="1116L-010M-098"/>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99"/>
    <s v="1116L-010M-099"/>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99"/>
    <s v="1116L-010M-099"/>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00"/>
    <s v="1116L-010M-100"/>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1"/>
    <s v="1116L-010M-101"/>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101"/>
    <s v="1116L-010M-101"/>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02"/>
    <s v="1116L-010M-102"/>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3"/>
    <s v="1116L-010M-103"/>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103"/>
    <s v="1116L-010M-103"/>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04"/>
    <s v="1116L-010M-104"/>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5"/>
    <s v="1116L-010M-105"/>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105"/>
    <s v="1116L-010M-105"/>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06"/>
    <s v="1116L-010M-106"/>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7"/>
    <s v="1116L-010M-107"/>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107"/>
    <s v="1116L-010M-107"/>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08"/>
    <s v="1116L-010M-108"/>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09"/>
    <s v="1116L-010M-109"/>
    <s v="1116UA21029"/>
    <s v="WT-02.1"/>
    <s v="East"/>
    <n v="36"/>
    <n v="200"/>
    <s v="WT-02.1, REC., SBX-R, TYP."/>
    <s v="Rec."/>
    <s v="SBX-R"/>
    <s v="UCS GL1"/>
    <n v="0.875"/>
    <n v="0.875"/>
    <n v="1.1875"/>
    <n v="0.9375"/>
    <n v="76"/>
    <s v="?"/>
    <s v="GL-25Z"/>
    <n v="10"/>
    <s v="TO-1116GLZ25-10-2998"/>
    <n v="34.25"/>
    <m/>
    <m/>
    <n v="121.875"/>
    <n v="28.987630208333332"/>
    <n v="347.8515625"/>
    <s v="RELEASED"/>
    <s v="MATCHES"/>
    <x v="107"/>
    <x v="0"/>
  </r>
  <r>
    <x v="17"/>
    <n v="1"/>
    <s v="10M"/>
    <n v="109"/>
    <s v="1116L-010M-109"/>
    <s v="1116UA21029"/>
    <s v="WT-02.1"/>
    <s v="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10"/>
    <s v="1116L-010M-110"/>
    <s v="1116UA42008"/>
    <s v="WT-04.2"/>
    <s v="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11"/>
    <s v="1116L-010M-111"/>
    <s v="1116UA21028"/>
    <s v="WT-02.1"/>
    <s v="East"/>
    <n v="36"/>
    <n v="200"/>
    <s v="WT-02.1, REC., SBX-L, TYP."/>
    <s v="Rec."/>
    <s v="SBX-L"/>
    <s v="UCS GL1"/>
    <n v="0.875"/>
    <n v="0.875"/>
    <n v="1.1875"/>
    <n v="0.9375"/>
    <n v="76"/>
    <s v="?"/>
    <s v="GL-25Z"/>
    <n v="10"/>
    <s v="TO-1116GLZ25-10-2998"/>
    <n v="34.25"/>
    <m/>
    <m/>
    <n v="121.875"/>
    <n v="28.987630208333332"/>
    <n v="347.8515625"/>
    <s v="RELEASED"/>
    <s v="MATCHES"/>
    <x v="107"/>
    <x v="0"/>
  </r>
  <r>
    <x v="17"/>
    <n v="1"/>
    <s v="10M"/>
    <n v="111"/>
    <s v="1116L-010M-111"/>
    <s v="1116UA21028"/>
    <s v="WT-02.1"/>
    <s v="East"/>
    <n v="36"/>
    <n v="200"/>
    <s v="WT-02.1, REC., SBX-L, TYP."/>
    <s v="Rec."/>
    <s v="SBX-L"/>
    <s v="UCS GL2"/>
    <n v="0.875"/>
    <n v="0.875"/>
    <n v="0.9375"/>
    <n v="1.1875"/>
    <n v="124"/>
    <n v="2.2000000000000002"/>
    <s v="GL-02Z"/>
    <n v="10"/>
    <s v="TO-1116GLZ02-10-1857"/>
    <n v="34.25"/>
    <m/>
    <m/>
    <n v="73.875"/>
    <n v="17.570963541666668"/>
    <n v="210.8515625"/>
    <s v="RELEASED"/>
    <s v="MATCHES"/>
    <x v="108"/>
    <x v="0"/>
  </r>
  <r>
    <x v="11"/>
    <n v="1"/>
    <s v="10M"/>
    <n v="112"/>
    <s v="1116L-010M-112"/>
    <s v="1116UA34007"/>
    <s v="WT-03.4"/>
    <s v="Southeast"/>
    <n v="81.625900000000001"/>
    <n v="200"/>
    <s v="WT-03.4, CURVED, SBX, HEAVY, BOTTOM LIGHTING"/>
    <s v="Curved"/>
    <s v="SBX"/>
    <s v="UCS GL1"/>
    <n v="0.92210000000000003"/>
    <n v="0.97809999999999997"/>
    <n v="1.1875"/>
    <n v="0.9375"/>
    <n v="76"/>
    <s v="?"/>
    <s v="GL-04B"/>
    <n v="30"/>
    <s v="TO-1116GLB04-30-6747"/>
    <m/>
    <n v="79.725700000000003"/>
    <n v="138"/>
    <n v="121.875"/>
    <n v="67.476178385416674"/>
    <n v="809.71414062500003"/>
    <s v="RELEASED"/>
    <s v="MATCHES"/>
    <x v="110"/>
    <x v="0"/>
  </r>
  <r>
    <x v="11"/>
    <n v="1"/>
    <s v="10M"/>
    <n v="112"/>
    <s v="1116L-010M-112"/>
    <s v="1116UA34007"/>
    <s v="WT-03.4"/>
    <s v="Southeast"/>
    <n v="81.625900000000001"/>
    <n v="200"/>
    <s v="WT-03.4, CURVED, SBX, HEAVY, BOTTOM LIGHTING"/>
    <s v="Curved"/>
    <s v="SBX"/>
    <s v="UCS GL2"/>
    <n v="0.92210000000000003"/>
    <n v="0.97809999999999997"/>
    <n v="0.9375"/>
    <n v="1.1875"/>
    <n v="124"/>
    <n v="2.2000000000000002"/>
    <s v="GL-05Z"/>
    <n v="30"/>
    <s v="TO-1116GLZ05-30-4190"/>
    <m/>
    <n v="79.725700000000003"/>
    <n v="138"/>
    <n v="73.875"/>
    <n v="40.900945052083337"/>
    <n v="490.81134062500007"/>
    <s v="RELEASED"/>
    <s v="MATCHES"/>
    <x v="111"/>
    <x v="0"/>
  </r>
  <r>
    <x v="11"/>
    <n v="1"/>
    <s v="10M"/>
    <n v="113"/>
    <s v="1116L-010M-113"/>
    <s v="1116UA34008"/>
    <s v="WT-03.4"/>
    <s v="Southeast"/>
    <n v="81.527600000000007"/>
    <n v="200"/>
    <s v="WT-03.4, CURVED, SBX, HEAVY, HEAVY, BOTTOM LIGHTING"/>
    <s v="Curved"/>
    <s v="SBX"/>
    <s v="UCS GL1"/>
    <n v="0.87450000000000006"/>
    <n v="0.9274"/>
    <n v="1.1875"/>
    <n v="0.9375"/>
    <n v="76"/>
    <s v="?"/>
    <s v="GL-04B"/>
    <n v="30"/>
    <s v="TO-1116GLB04-30-6747"/>
    <m/>
    <n v="79.725700000000003"/>
    <n v="138"/>
    <n v="121.875"/>
    <n v="67.476178385416674"/>
    <n v="809.71414062500003"/>
    <s v="RELEASED"/>
    <s v="MATCHES"/>
    <x v="110"/>
    <x v="0"/>
  </r>
  <r>
    <x v="11"/>
    <n v="1"/>
    <s v="10M"/>
    <n v="113"/>
    <s v="1116L-010M-113"/>
    <s v="1116UA34008"/>
    <s v="WT-03.4"/>
    <s v="Southeast"/>
    <n v="81.527600000000007"/>
    <n v="200"/>
    <s v="WT-03.4, CURVED, SBX, HEAVY, HEAVY, BOTTOM LIGHTING"/>
    <s v="Curved"/>
    <s v="SBX"/>
    <s v="UCS GL2"/>
    <n v="0.87450000000000006"/>
    <n v="0.9274"/>
    <n v="0.9375"/>
    <n v="1.1875"/>
    <n v="124"/>
    <n v="2.2000000000000002"/>
    <s v="GL-05Z"/>
    <n v="30"/>
    <s v="TO-1116GLZ05-30-4190"/>
    <m/>
    <n v="79.725700000000003"/>
    <n v="138"/>
    <n v="73.875"/>
    <n v="40.900945052083337"/>
    <n v="490.81134062500007"/>
    <s v="RELEASED"/>
    <s v="MATCHES"/>
    <x v="111"/>
    <x v="0"/>
  </r>
  <r>
    <x v="17"/>
    <n v="1"/>
    <s v="10M"/>
    <n v="114"/>
    <s v="1116L-010M-114"/>
    <s v="1116UA21033"/>
    <s v="WT-02.1"/>
    <s v="Southeast"/>
    <n v="36"/>
    <n v="200"/>
    <s v="WT-02.1, REC., SBX-R, HEAVY"/>
    <s v="Rec."/>
    <s v="SBX-R"/>
    <s v="UCS GL1"/>
    <n v="0.875"/>
    <n v="0.875"/>
    <n v="1.1875"/>
    <n v="0.9375"/>
    <n v="76"/>
    <s v="?"/>
    <s v="GL-25Z"/>
    <n v="10"/>
    <s v="TO-1116GLZ25-10-2998"/>
    <n v="34.25"/>
    <m/>
    <m/>
    <n v="121.875"/>
    <n v="28.987630208333332"/>
    <n v="347.8515625"/>
    <s v="RELEASED"/>
    <s v="MATCHES"/>
    <x v="107"/>
    <x v="0"/>
  </r>
  <r>
    <x v="17"/>
    <n v="1"/>
    <s v="10M"/>
    <n v="114"/>
    <s v="1116L-010M-114"/>
    <s v="1116UA21033"/>
    <s v="WT-02.1"/>
    <s v="Southeast"/>
    <n v="36"/>
    <n v="200"/>
    <s v="WT-02.1, REC., SBX-R, HEAVY"/>
    <s v="Rec."/>
    <s v="SBX-R"/>
    <s v="UCS GL2"/>
    <n v="0.875"/>
    <n v="0.875"/>
    <n v="0.9375"/>
    <n v="1.1875"/>
    <n v="124"/>
    <n v="2.2000000000000002"/>
    <s v="GL-02Z"/>
    <n v="10"/>
    <s v="TO-1116GLZ02-10-1857"/>
    <n v="34.25"/>
    <m/>
    <m/>
    <n v="73.875"/>
    <n v="17.570963541666668"/>
    <n v="210.8515625"/>
    <s v="RELEASED"/>
    <s v="MATCHES"/>
    <x v="108"/>
    <x v="0"/>
  </r>
  <r>
    <x v="13"/>
    <n v="1"/>
    <s v="10M"/>
    <n v="115"/>
    <s v="1116L-010M-115"/>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15"/>
    <s v="1116L-010M-115"/>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16"/>
    <s v="1116L-010M-116"/>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16"/>
    <s v="1116L-010M-116"/>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17"/>
    <s v="1116L-010M-117"/>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18"/>
    <s v="1116L-010M-118"/>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18"/>
    <s v="1116L-010M-118"/>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19"/>
    <s v="1116L-010M-119"/>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0"/>
    <s v="1116L-010M-120"/>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20"/>
    <s v="1116L-010M-120"/>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21"/>
    <s v="1116L-010M-121"/>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2"/>
    <s v="1116L-010M-122"/>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22"/>
    <s v="1116L-010M-122"/>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8"/>
    <n v="1"/>
    <s v="10M"/>
    <n v="123"/>
    <s v="1116L-010M-123"/>
    <s v="1116UA42005"/>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4"/>
    <s v="1116L-010M-124"/>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24"/>
    <s v="1116L-010M-124"/>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8"/>
    <n v="1"/>
    <s v="10M"/>
    <n v="125"/>
    <s v="1116L-010M-125"/>
    <s v="1116UA42006"/>
    <s v="WT-04.2"/>
    <s v="Southeast"/>
    <n v="100"/>
    <n v="200"/>
    <s v="WT-04.2, REC., LOUVER, TYP."/>
    <s v="Rec."/>
    <s v="Louver"/>
    <s v="UCS GL1"/>
    <n v="0.875"/>
    <n v="0.875"/>
    <n v="0.9375"/>
    <n v="1.1875"/>
    <n v="124"/>
    <n v="2.2000000000000002"/>
    <s v="GL-02Z"/>
    <n v="10"/>
    <s v="TO-1116GLZ02-10-5040"/>
    <n v="98.25"/>
    <m/>
    <m/>
    <n v="73.875"/>
    <n v="50.404296875"/>
    <n v="604.8515625"/>
    <s v="RELEASED"/>
    <s v="MATCHES"/>
    <x v="114"/>
    <x v="0"/>
  </r>
  <r>
    <x v="17"/>
    <n v="1"/>
    <s v="10M"/>
    <n v="126"/>
    <s v="1116L-010M-126"/>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26"/>
    <s v="1116L-010M-126"/>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3"/>
    <n v="1"/>
    <s v="10M"/>
    <n v="127"/>
    <s v="1116L-010M-127"/>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27"/>
    <s v="1116L-010M-127"/>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28"/>
    <s v="1116L-010M-128"/>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28"/>
    <s v="1116L-010M-128"/>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3"/>
    <n v="1"/>
    <s v="10M"/>
    <n v="129"/>
    <s v="1116L-010M-129"/>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29"/>
    <s v="1116L-010M-129"/>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30"/>
    <s v="1116L-010M-130"/>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30"/>
    <s v="1116L-010M-130"/>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3"/>
    <n v="1"/>
    <s v="10M"/>
    <n v="131"/>
    <s v="1116L-010M-131"/>
    <s v="1116UA12008"/>
    <s v="WT-01.2"/>
    <s v="Southeast"/>
    <n v="100"/>
    <n v="200"/>
    <s v="WT-01.2, REC., SBX, WWT-L, TYP."/>
    <s v="Rec."/>
    <s v="SBX"/>
    <s v="UCS GL1"/>
    <n v="1.375"/>
    <n v="0.875"/>
    <n v="1.1875"/>
    <n v="0.9375"/>
    <n v="76"/>
    <s v="?"/>
    <s v="GL-03Z"/>
    <n v="10"/>
    <s v="TO-1116GLZ03-10-8373"/>
    <n v="97.75"/>
    <m/>
    <m/>
    <n v="121.875"/>
    <n v="82.731119791666671"/>
    <n v="992.7734375"/>
    <s v="RELEASED"/>
    <s v="MATCHES"/>
    <x v="121"/>
    <x v="0"/>
  </r>
  <r>
    <x v="13"/>
    <n v="1"/>
    <s v="10M"/>
    <n v="131"/>
    <s v="1116L-010M-131"/>
    <s v="1116UA12008"/>
    <s v="WT-01.2"/>
    <s v="Southeast"/>
    <n v="100"/>
    <n v="200"/>
    <s v="WT-01.2, REC., SBX, WWT-L, TYP."/>
    <s v="Rec."/>
    <s v="SBX"/>
    <s v="UCS GL2"/>
    <n v="1.375"/>
    <n v="0.875"/>
    <n v="0.9375"/>
    <n v="1.1875"/>
    <n v="124"/>
    <n v="2.2000000000000002"/>
    <s v="GL-02Z"/>
    <n v="10"/>
    <s v="TO-1116GLZ02-10-5014"/>
    <n v="97.75"/>
    <m/>
    <m/>
    <n v="73.875"/>
    <n v="50.147786458333336"/>
    <n v="601.7734375"/>
    <s v="RELEASED"/>
    <s v="MATCHES"/>
    <x v="116"/>
    <x v="0"/>
  </r>
  <r>
    <x v="17"/>
    <n v="1"/>
    <s v="10M"/>
    <n v="132"/>
    <s v="1116L-010M-132"/>
    <s v="1116UA21034"/>
    <s v="WT-02.1"/>
    <s v="Southeast"/>
    <n v="36"/>
    <n v="200"/>
    <s v="WT-02.1, REC., SBX-L, WWT ADJ-R"/>
    <s v="Rec."/>
    <s v="SBX-L"/>
    <s v="UCS GL1"/>
    <n v="0.875"/>
    <n v="0.875"/>
    <n v="1.1875"/>
    <n v="0.9375"/>
    <n v="76"/>
    <s v="?"/>
    <s v="GL-25Z"/>
    <n v="10"/>
    <s v="TO-1116GLZ25-10-2998"/>
    <n v="34.25"/>
    <m/>
    <m/>
    <n v="121.875"/>
    <n v="28.987630208333332"/>
    <n v="347.8515625"/>
    <s v="RELEASED"/>
    <s v="MATCHES"/>
    <x v="107"/>
    <x v="0"/>
  </r>
  <r>
    <x v="17"/>
    <n v="1"/>
    <s v="10M"/>
    <n v="132"/>
    <s v="1116L-010M-132"/>
    <s v="1116UA21034"/>
    <s v="WT-02.1"/>
    <s v="Southeast"/>
    <n v="36"/>
    <n v="200"/>
    <s v="WT-02.1, REC., SBX-L, WWT ADJ-R"/>
    <s v="Rec."/>
    <s v="SBX-L"/>
    <s v="UCS GL2"/>
    <n v="0.875"/>
    <n v="0.875"/>
    <n v="0.9375"/>
    <n v="1.1875"/>
    <n v="124"/>
    <n v="2.2000000000000002"/>
    <s v="GL-02Z"/>
    <n v="10"/>
    <s v="TO-1116GLZ02-10-1857"/>
    <n v="34.25"/>
    <m/>
    <m/>
    <n v="73.875"/>
    <n v="17.570963541666668"/>
    <n v="210.8515625"/>
    <s v="RELEASED"/>
    <s v="MATCHES"/>
    <x v="108"/>
    <x v="0"/>
  </r>
  <r>
    <x v="13"/>
    <n v="1"/>
    <s v="10M"/>
    <n v="133"/>
    <s v="1116L-010M-133"/>
    <s v="1116UA12008"/>
    <s v="WT-01.2"/>
    <s v="Southeast"/>
    <n v="100"/>
    <n v="200"/>
    <s v="WT-01.2, REC., SBX, WWT-L, TYP."/>
    <s v="Rec."/>
    <s v="SBX"/>
    <s v="UCS GL1"/>
    <n v="1.375"/>
    <n v="0.875"/>
    <n v="1.1875"/>
    <n v="0.9375"/>
    <n v="76"/>
    <s v="?"/>
    <s v="GL-03Z"/>
    <n v="10"/>
    <s v="TO-1116GLZ03-10-8373"/>
    <n v="97.75"/>
    <m/>
    <m/>
    <n v="121.875"/>
    <n v="82.731119791666671"/>
    <n v="992.7734375"/>
    <s v="RELEASED"/>
    <s v="MATCHES"/>
    <x v="121"/>
    <x v="0"/>
  </r>
  <r>
    <x v="13"/>
    <n v="1"/>
    <s v="10M"/>
    <n v="133"/>
    <s v="1116L-010M-133"/>
    <s v="1116UA12008"/>
    <s v="WT-01.2"/>
    <s v="Southeast"/>
    <n v="100"/>
    <n v="200"/>
    <s v="WT-01.2, REC., SBX, WWT-L, TYP."/>
    <s v="Rec."/>
    <s v="SBX"/>
    <s v="UCS GL2"/>
    <n v="1.375"/>
    <n v="0.875"/>
    <n v="0.9375"/>
    <n v="1.1875"/>
    <n v="124"/>
    <n v="2.2000000000000002"/>
    <s v="GL-02Z"/>
    <n v="10"/>
    <s v="TO-1116GLZ02-10-5014"/>
    <n v="97.75"/>
    <m/>
    <m/>
    <n v="73.875"/>
    <n v="50.147786458333336"/>
    <n v="601.7734375"/>
    <s v="RELEASED"/>
    <s v="MATCHES"/>
    <x v="116"/>
    <x v="0"/>
  </r>
  <r>
    <x v="17"/>
    <n v="1"/>
    <s v="10M"/>
    <n v="134"/>
    <s v="1116L-010M-134"/>
    <s v="1116UA21035"/>
    <s v="WT-02.1"/>
    <s v="Southeast"/>
    <n v="36"/>
    <n v="200"/>
    <s v="WT-02.1, REC., SBX-R, WWT ADJ-R"/>
    <s v="Rec."/>
    <s v="SBX-R"/>
    <s v="UCS GL1"/>
    <n v="0.875"/>
    <n v="0.875"/>
    <n v="1.1875"/>
    <n v="0.9375"/>
    <n v="76"/>
    <s v="?"/>
    <s v="GL-25Z"/>
    <n v="10"/>
    <s v="TO-1116GLZ25-10-2998"/>
    <n v="34.25"/>
    <m/>
    <m/>
    <n v="121.875"/>
    <n v="28.987630208333332"/>
    <n v="347.8515625"/>
    <s v="RELEASED"/>
    <s v="MATCHES"/>
    <x v="107"/>
    <x v="0"/>
  </r>
  <r>
    <x v="17"/>
    <n v="1"/>
    <s v="10M"/>
    <n v="134"/>
    <s v="1116L-010M-134"/>
    <s v="1116UA21035"/>
    <s v="WT-02.1"/>
    <s v="Southeast"/>
    <n v="36"/>
    <n v="200"/>
    <s v="WT-02.1, REC., SBX-R, WWT ADJ-R"/>
    <s v="Rec."/>
    <s v="SBX-R"/>
    <s v="UCS GL2"/>
    <n v="0.875"/>
    <n v="0.875"/>
    <n v="0.9375"/>
    <n v="1.1875"/>
    <n v="124"/>
    <n v="2.2000000000000002"/>
    <s v="GL-02Z"/>
    <n v="10"/>
    <s v="TO-1116GLZ02-10-1857"/>
    <n v="34.25"/>
    <m/>
    <m/>
    <n v="73.875"/>
    <n v="17.570963541666668"/>
    <n v="210.8515625"/>
    <s v="RELEASED"/>
    <s v="MATCHES"/>
    <x v="108"/>
    <x v="0"/>
  </r>
  <r>
    <x v="13"/>
    <n v="1"/>
    <s v="10M"/>
    <n v="135"/>
    <s v="1116L-010M-135"/>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35"/>
    <s v="1116L-010M-135"/>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36"/>
    <s v="1116L-010M-136"/>
    <s v="1116UA21028"/>
    <s v="WT-02.1"/>
    <s v="Southeast"/>
    <n v="36"/>
    <n v="200"/>
    <s v="WT-02.1, REC., SBX-L, TYP."/>
    <s v="Rec."/>
    <s v="SBX-L"/>
    <s v="UCS GL1"/>
    <n v="0.875"/>
    <n v="0.875"/>
    <n v="1.1875"/>
    <n v="0.9375"/>
    <n v="76"/>
    <s v="?"/>
    <s v="GL-25Z"/>
    <n v="10"/>
    <s v="TO-1116GLZ25-10-2998"/>
    <n v="34.25"/>
    <m/>
    <m/>
    <n v="121.875"/>
    <n v="28.987630208333332"/>
    <n v="347.8515625"/>
    <s v="RELEASED"/>
    <s v="MATCHES"/>
    <x v="107"/>
    <x v="0"/>
  </r>
  <r>
    <x v="17"/>
    <n v="1"/>
    <s v="10M"/>
    <n v="136"/>
    <s v="1116L-010M-136"/>
    <s v="1116UA21028"/>
    <s v="WT-02.1"/>
    <s v="Southeast"/>
    <n v="36"/>
    <n v="200"/>
    <s v="WT-02.1, REC., SBX-L, TYP."/>
    <s v="Rec."/>
    <s v="SBX-L"/>
    <s v="UCS GL2"/>
    <n v="0.875"/>
    <n v="0.875"/>
    <n v="0.9375"/>
    <n v="1.1875"/>
    <n v="124"/>
    <n v="2.2000000000000002"/>
    <s v="GL-02Z"/>
    <n v="10"/>
    <s v="TO-1116GLZ02-10-1857"/>
    <n v="34.25"/>
    <m/>
    <m/>
    <n v="73.875"/>
    <n v="17.570963541666668"/>
    <n v="210.8515625"/>
    <s v="RELEASED"/>
    <s v="MATCHES"/>
    <x v="108"/>
    <x v="0"/>
  </r>
  <r>
    <x v="13"/>
    <n v="1"/>
    <s v="10M"/>
    <n v="137"/>
    <s v="1116L-010M-137"/>
    <s v="1116UA12006"/>
    <s v="WT-01.2"/>
    <s v="Southeast"/>
    <n v="100"/>
    <n v="200"/>
    <s v="WT-01.2, REC., SBX, TYP."/>
    <s v="Rec."/>
    <s v="SBX"/>
    <s v="UCS GL1"/>
    <n v="0.875"/>
    <n v="0.875"/>
    <n v="1.1875"/>
    <n v="0.9375"/>
    <n v="76"/>
    <s v="?"/>
    <s v="GL-03Z"/>
    <n v="10"/>
    <s v="TO-1116GLZ03-10-8315"/>
    <n v="98.25"/>
    <m/>
    <m/>
    <n v="121.875"/>
    <n v="83.154296875"/>
    <n v="997.8515625"/>
    <s v="RELEASED"/>
    <s v="MATCHES"/>
    <x v="115"/>
    <x v="0"/>
  </r>
  <r>
    <x v="13"/>
    <n v="1"/>
    <s v="10M"/>
    <n v="137"/>
    <s v="1116L-010M-137"/>
    <s v="1116UA12006"/>
    <s v="WT-01.2"/>
    <s v="Southeast"/>
    <n v="100"/>
    <n v="200"/>
    <s v="WT-01.2, REC., SBX, TYP."/>
    <s v="Rec."/>
    <s v="SBX"/>
    <s v="UCS GL2"/>
    <n v="0.875"/>
    <n v="0.875"/>
    <n v="0.9375"/>
    <n v="1.1875"/>
    <n v="124"/>
    <n v="2.2000000000000002"/>
    <s v="GL-02Z"/>
    <n v="10"/>
    <s v="TO-1116GLZ02-10-5040"/>
    <n v="98.25"/>
    <m/>
    <m/>
    <n v="73.875"/>
    <n v="50.404296875"/>
    <n v="604.8515625"/>
    <s v="RELEASED"/>
    <s v="MATCHES"/>
    <x v="114"/>
    <x v="0"/>
  </r>
  <r>
    <x v="17"/>
    <n v="1"/>
    <s v="10M"/>
    <n v="138"/>
    <s v="1116L-010M-138"/>
    <s v="1116UA21029"/>
    <s v="WT-02.1"/>
    <s v="Southeast"/>
    <n v="36"/>
    <n v="200"/>
    <s v="WT-02.1, REC., SBX-R, TYP."/>
    <s v="Rec."/>
    <s v="SBX-R"/>
    <s v="UCS GL1"/>
    <n v="0.875"/>
    <n v="0.875"/>
    <n v="1.1875"/>
    <n v="0.9375"/>
    <n v="76"/>
    <s v="?"/>
    <s v="GL-25Z"/>
    <n v="10"/>
    <s v="TO-1116GLZ25-10-2998"/>
    <n v="34.25"/>
    <m/>
    <m/>
    <n v="121.875"/>
    <n v="28.987630208333332"/>
    <n v="347.8515625"/>
    <s v="RELEASED"/>
    <s v="MATCHES"/>
    <x v="107"/>
    <x v="0"/>
  </r>
  <r>
    <x v="17"/>
    <n v="1"/>
    <s v="10M"/>
    <n v="138"/>
    <s v="1116L-010M-138"/>
    <s v="1116UA21029"/>
    <s v="WT-02.1"/>
    <s v="Southeast"/>
    <n v="36"/>
    <n v="200"/>
    <s v="WT-02.1, REC., SBX-R, TYP."/>
    <s v="Rec."/>
    <s v="SBX-R"/>
    <s v="UCS GL2"/>
    <n v="0.875"/>
    <n v="0.875"/>
    <n v="0.9375"/>
    <n v="1.1875"/>
    <n v="124"/>
    <n v="2.2000000000000002"/>
    <s v="GL-02Z"/>
    <n v="10"/>
    <s v="TO-1116GLZ02-10-1857"/>
    <n v="34.25"/>
    <m/>
    <m/>
    <n v="73.875"/>
    <n v="17.570963541666668"/>
    <n v="210.8515625"/>
    <s v="RELEASED"/>
    <s v="MATCHES"/>
    <x v="108"/>
    <x v="0"/>
  </r>
  <r>
    <x v="13"/>
    <n v="1"/>
    <s v="10M"/>
    <n v="139"/>
    <s v="1116L-010M-139"/>
    <s v="1116UA12007"/>
    <s v="WT-01.2"/>
    <s v="Southeast"/>
    <n v="92.0625"/>
    <n v="200"/>
    <s v="WT-01.2, REC., SBX, HEAVY, TYP."/>
    <s v="Rec."/>
    <s v="SBX"/>
    <s v="UCS GL1"/>
    <n v="0.875"/>
    <n v="0.93620000000000003"/>
    <n v="1.1875"/>
    <n v="0.9375"/>
    <n v="76"/>
    <s v="?"/>
    <s v="GL-03Z"/>
    <n v="10"/>
    <s v="TO-1116GLZ03-10-7638"/>
    <n v="90.251300000000001"/>
    <m/>
    <m/>
    <n v="121.875"/>
    <n v="76.384563802083335"/>
    <n v="916.61476562500002"/>
    <s v="RELEASED"/>
    <s v="MATCHES"/>
    <x v="117"/>
    <x v="0"/>
  </r>
  <r>
    <x v="13"/>
    <n v="1"/>
    <s v="10M"/>
    <n v="139"/>
    <s v="1116L-010M-139"/>
    <s v="1116UA12007"/>
    <s v="WT-01.2"/>
    <s v="Southeast"/>
    <n v="92.0625"/>
    <n v="200"/>
    <s v="WT-01.2, REC., SBX, HEAVY, TYP."/>
    <s v="Rec."/>
    <s v="SBX"/>
    <s v="UCS GL2"/>
    <n v="0.875"/>
    <n v="0.93620000000000003"/>
    <n v="0.9375"/>
    <n v="1.1875"/>
    <n v="124"/>
    <n v="2.2000000000000002"/>
    <s v="GL-02Z"/>
    <n v="10"/>
    <s v="TO-1116GLZ02-10-4630"/>
    <n v="90.251300000000001"/>
    <m/>
    <m/>
    <n v="73.875"/>
    <n v="46.300797135416673"/>
    <n v="555.60956562500007"/>
    <s v="RELEASED"/>
    <s v="MATCHES"/>
    <x v="118"/>
    <x v="0"/>
  </r>
  <r>
    <x v="16"/>
    <n v="1"/>
    <s v="10M"/>
    <n v="140"/>
    <s v="1116L-010M-140"/>
    <s v="1116UA35002"/>
    <s v="WT-03.5"/>
    <s v="Southeast"/>
    <n v="36.093000000000004"/>
    <n v="200"/>
    <s v="WT-03.5, CURVED, SBX-L, HEAVY"/>
    <s v="Curved"/>
    <s v="SBX-L"/>
    <s v="UCS GL1"/>
    <n v="0.83725000000000005"/>
    <n v="1.0375000000000001"/>
    <n v="1.1875"/>
    <n v="0.9375"/>
    <n v="76"/>
    <s v="?"/>
    <s v="GL-26Z"/>
    <n v="30"/>
    <s v="TO-1116GLZ26-30-2996"/>
    <m/>
    <n v="34.218250000000005"/>
    <n v="138"/>
    <n v="121.875"/>
    <n v="28.960758463541669"/>
    <n v="347.52910156250005"/>
    <s v="RELEASED"/>
    <s v="MATCHES"/>
    <x v="119"/>
    <x v="0"/>
  </r>
  <r>
    <x v="16"/>
    <n v="1"/>
    <s v="10M"/>
    <n v="140"/>
    <s v="1116L-010M-140"/>
    <s v="1116UA35002"/>
    <s v="WT-03.5"/>
    <s v="Southeast"/>
    <n v="36.093000000000004"/>
    <n v="200"/>
    <s v="WT-03.5, CURVED, SBX-L, HEAVY"/>
    <s v="Curved"/>
    <s v="SBX-L"/>
    <s v="UCS GL2"/>
    <n v="0.83725000000000005"/>
    <n v="1.0375000000000001"/>
    <n v="0.9375"/>
    <n v="1.1875"/>
    <n v="124"/>
    <n v="2.2000000000000002"/>
    <s v="GL-05D"/>
    <n v="30"/>
    <s v="TO-1116GLD05-30-1855"/>
    <m/>
    <n v="34.218250000000005"/>
    <n v="138"/>
    <n v="73.875"/>
    <n v="17.554675130208338"/>
    <n v="210.65610156250006"/>
    <s v="RELEASED"/>
    <s v="MATCHES"/>
    <x v="120"/>
    <x v="0"/>
  </r>
  <r>
    <x v="13"/>
    <n v="1"/>
    <s v="10M"/>
    <n v="141"/>
    <s v="1116L-010M-141"/>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1"/>
    <s v="1116L-010M-141"/>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2"/>
    <s v="1116L-010M-142"/>
    <s v="1116UA21029"/>
    <s v="WT-02.1"/>
    <s v="South"/>
    <n v="36"/>
    <n v="200"/>
    <s v="WT-02.1, REC., SBX-R, TYP."/>
    <s v="Rec."/>
    <s v="SBX-R"/>
    <s v="UCS GL1"/>
    <n v="0.875"/>
    <n v="0.875"/>
    <n v="1.1875"/>
    <n v="0.9375"/>
    <n v="76"/>
    <s v="?"/>
    <s v="GL-25Z"/>
    <n v="10"/>
    <s v="TO-1116GLZ25-10-2998"/>
    <n v="34.25"/>
    <m/>
    <m/>
    <n v="121.875"/>
    <n v="28.987630208333332"/>
    <n v="347.8515625"/>
    <s v="RELEASED"/>
    <s v="MATCHES"/>
    <x v="107"/>
    <x v="0"/>
  </r>
  <r>
    <x v="17"/>
    <n v="1"/>
    <s v="10M"/>
    <n v="142"/>
    <s v="1116L-010M-142"/>
    <s v="1116UA21029"/>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43"/>
    <s v="1116L-010M-143"/>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3"/>
    <s v="1116L-010M-143"/>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4"/>
    <s v="1116L-010M-144"/>
    <s v="1116UA21028"/>
    <s v="WT-02.1"/>
    <s v="South"/>
    <n v="36"/>
    <n v="200"/>
    <s v="WT-02.1, REC., SBX-L, TYP."/>
    <s v="Rec."/>
    <s v="SBX-L"/>
    <s v="UCS GL1"/>
    <n v="0.875"/>
    <n v="0.875"/>
    <n v="1.1875"/>
    <n v="0.9375"/>
    <n v="76"/>
    <s v="?"/>
    <s v="GL-25Z"/>
    <n v="10"/>
    <s v="TO-1116GLZ25-10-2998"/>
    <n v="34.25"/>
    <m/>
    <m/>
    <n v="121.875"/>
    <n v="28.987630208333332"/>
    <n v="347.8515625"/>
    <s v="RELEASED"/>
    <s v="MATCHES"/>
    <x v="107"/>
    <x v="0"/>
  </r>
  <r>
    <x v="17"/>
    <n v="1"/>
    <s v="10M"/>
    <n v="144"/>
    <s v="1116L-010M-144"/>
    <s v="1116UA21028"/>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45"/>
    <s v="1116L-010M-145"/>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5"/>
    <s v="1116L-010M-145"/>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6"/>
    <s v="1116L-010M-146"/>
    <s v="1116UA21029"/>
    <s v="WT-02.1"/>
    <s v="South"/>
    <n v="36"/>
    <n v="200"/>
    <s v="WT-02.1, REC., SBX-R, TYP."/>
    <s v="Rec."/>
    <s v="SBX-R"/>
    <s v="UCS GL1"/>
    <n v="0.875"/>
    <n v="0.875"/>
    <n v="1.1875"/>
    <n v="0.9375"/>
    <n v="76"/>
    <s v="?"/>
    <s v="GL-25Z"/>
    <n v="10"/>
    <s v="TO-1116GLZ25-10-2998"/>
    <n v="34.25"/>
    <m/>
    <m/>
    <n v="121.875"/>
    <n v="28.987630208333332"/>
    <n v="347.8515625"/>
    <s v="RELEASED"/>
    <s v="MATCHES"/>
    <x v="107"/>
    <x v="0"/>
  </r>
  <r>
    <x v="17"/>
    <n v="1"/>
    <s v="10M"/>
    <n v="146"/>
    <s v="1116L-010M-146"/>
    <s v="1116UA21029"/>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47"/>
    <s v="1116L-010M-147"/>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7"/>
    <s v="1116L-010M-147"/>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48"/>
    <s v="1116L-010M-148"/>
    <s v="1116UA21028"/>
    <s v="WT-02.1"/>
    <s v="South"/>
    <n v="36"/>
    <n v="200"/>
    <s v="WT-02.1, REC., SBX-L, TYP."/>
    <s v="Rec."/>
    <s v="SBX-L"/>
    <s v="UCS GL1"/>
    <n v="0.875"/>
    <n v="0.875"/>
    <n v="1.1875"/>
    <n v="0.9375"/>
    <n v="76"/>
    <s v="?"/>
    <s v="GL-25Z"/>
    <n v="10"/>
    <s v="TO-1116GLZ25-10-2998"/>
    <n v="34.25"/>
    <m/>
    <m/>
    <n v="121.875"/>
    <n v="28.987630208333332"/>
    <n v="347.8515625"/>
    <s v="RELEASED"/>
    <s v="MATCHES"/>
    <x v="107"/>
    <x v="0"/>
  </r>
  <r>
    <x v="17"/>
    <n v="1"/>
    <s v="10M"/>
    <n v="148"/>
    <s v="1116L-010M-148"/>
    <s v="1116UA21028"/>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49"/>
    <s v="1116L-010M-149"/>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49"/>
    <s v="1116L-010M-149"/>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0"/>
    <s v="1116L-010M-150"/>
    <s v="1116UA21029"/>
    <s v="WT-02.1"/>
    <s v="South"/>
    <n v="36"/>
    <n v="200"/>
    <s v="WT-02.1, REC., SBX-R, TYP."/>
    <s v="Rec."/>
    <s v="SBX-R"/>
    <s v="UCS GL1"/>
    <n v="0.875"/>
    <n v="0.875"/>
    <n v="1.1875"/>
    <n v="0.9375"/>
    <n v="76"/>
    <s v="?"/>
    <s v="GL-25Z"/>
    <n v="10"/>
    <s v="TO-1116GLZ25-10-2998"/>
    <n v="34.25"/>
    <m/>
    <m/>
    <n v="121.875"/>
    <n v="28.987630208333332"/>
    <n v="347.8515625"/>
    <s v="RELEASED"/>
    <s v="MATCHES"/>
    <x v="107"/>
    <x v="0"/>
  </r>
  <r>
    <x v="17"/>
    <n v="1"/>
    <s v="10M"/>
    <n v="150"/>
    <s v="1116L-010M-150"/>
    <s v="1116UA21029"/>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51"/>
    <s v="1116L-010M-151"/>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51"/>
    <s v="1116L-010M-151"/>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2"/>
    <s v="1116L-010M-152"/>
    <s v="1116UA21028"/>
    <s v="WT-02.1"/>
    <s v="South"/>
    <n v="36"/>
    <n v="200"/>
    <s v="WT-02.1, REC., SBX-L, TYP."/>
    <s v="Rec."/>
    <s v="SBX-L"/>
    <s v="UCS GL1"/>
    <n v="0.875"/>
    <n v="0.875"/>
    <n v="1.1875"/>
    <n v="0.9375"/>
    <n v="76"/>
    <s v="?"/>
    <s v="GL-25Z"/>
    <n v="10"/>
    <s v="TO-1116GLZ25-10-2998"/>
    <n v="34.25"/>
    <m/>
    <m/>
    <n v="121.875"/>
    <n v="28.987630208333332"/>
    <n v="347.8515625"/>
    <s v="RELEASED"/>
    <s v="MATCHES"/>
    <x v="107"/>
    <x v="0"/>
  </r>
  <r>
    <x v="17"/>
    <n v="1"/>
    <s v="10M"/>
    <n v="152"/>
    <s v="1116L-010M-152"/>
    <s v="1116UA21028"/>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53"/>
    <s v="1116L-010M-153"/>
    <s v="1116UA12006"/>
    <s v="WT-01.2"/>
    <s v="South"/>
    <n v="100"/>
    <n v="200"/>
    <s v="WT-01.2, REC., SBX, TYP."/>
    <s v="Rec."/>
    <s v="SBX"/>
    <s v="UCS GL1"/>
    <n v="0.875"/>
    <n v="0.875"/>
    <n v="1.1875"/>
    <n v="0.9375"/>
    <n v="76"/>
    <s v="?"/>
    <s v="GL-03Z"/>
    <n v="10"/>
    <s v="TO-1116GLZ03-10-8315"/>
    <n v="98.25"/>
    <m/>
    <m/>
    <n v="121.875"/>
    <n v="83.154296875"/>
    <n v="997.8515625"/>
    <s v="RELEASED"/>
    <s v="MATCHES"/>
    <x v="115"/>
    <x v="0"/>
  </r>
  <r>
    <x v="13"/>
    <n v="1"/>
    <s v="10M"/>
    <n v="153"/>
    <s v="1116L-010M-153"/>
    <s v="1116UA12006"/>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4"/>
    <s v="1116L-010M-154"/>
    <s v="1116UA21036"/>
    <s v="WT-02.1"/>
    <s v="South"/>
    <n v="36"/>
    <n v="200"/>
    <s v="WT-02.1, REC., SBX-R, TYP."/>
    <s v="Rec."/>
    <s v="SBX-R"/>
    <s v="UCS GL1"/>
    <n v="0.875"/>
    <n v="0.875"/>
    <n v="1.1875"/>
    <n v="0.9375"/>
    <n v="76"/>
    <s v="?"/>
    <s v="GL-25Z"/>
    <n v="10"/>
    <s v="TO-1116GLZ25-10-2998"/>
    <n v="34.25"/>
    <m/>
    <m/>
    <n v="121.875"/>
    <n v="28.987630208333332"/>
    <n v="347.8515625"/>
    <s v="RELEASED"/>
    <s v="MATCHES"/>
    <x v="107"/>
    <x v="0"/>
  </r>
  <r>
    <x v="17"/>
    <n v="1"/>
    <s v="10M"/>
    <n v="154"/>
    <s v="1116L-010M-154"/>
    <s v="1116UA21036"/>
    <s v="WT-02.1"/>
    <s v="South"/>
    <n v="36"/>
    <n v="200"/>
    <s v="WT-02.1, REC., SBX-R, TYP."/>
    <s v="Rec."/>
    <s v="SBX-R"/>
    <s v="UCS GL2"/>
    <n v="0.875"/>
    <n v="0.875"/>
    <n v="0.9375"/>
    <n v="1.1875"/>
    <n v="124"/>
    <n v="2.2000000000000002"/>
    <s v="GL-02Z"/>
    <n v="10"/>
    <s v="TO-1116GLZ02-10-1857"/>
    <n v="34.25"/>
    <m/>
    <m/>
    <n v="73.875"/>
    <n v="17.570963541666668"/>
    <n v="210.8515625"/>
    <s v="RELEASED"/>
    <s v="MATCHES"/>
    <x v="108"/>
    <x v="0"/>
  </r>
  <r>
    <x v="13"/>
    <n v="1"/>
    <s v="10M"/>
    <n v="155"/>
    <s v="1116L-010M-155"/>
    <s v="1116UA12009"/>
    <s v="WT-01.2"/>
    <s v="South"/>
    <n v="100"/>
    <n v="200"/>
    <s v="WT-01.2, REC., SBX, TYP."/>
    <s v="Rec."/>
    <s v="SBX"/>
    <s v="UCS GL1"/>
    <n v="0.875"/>
    <n v="0.875"/>
    <n v="1.1875"/>
    <n v="0.9375"/>
    <n v="76"/>
    <s v="?"/>
    <s v="GL-03Z"/>
    <n v="10"/>
    <s v="TO-1116GLZ03-10-8315"/>
    <n v="98.25"/>
    <m/>
    <m/>
    <n v="121.875"/>
    <n v="83.154296875"/>
    <n v="997.8515625"/>
    <s v="RELEASED"/>
    <s v="MATCHES"/>
    <x v="115"/>
    <x v="0"/>
  </r>
  <r>
    <x v="13"/>
    <n v="1"/>
    <s v="10M"/>
    <n v="155"/>
    <s v="1116L-010M-155"/>
    <s v="1116UA12009"/>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6"/>
    <s v="1116L-010M-156"/>
    <s v="1116UA21025"/>
    <s v="WT-02.1"/>
    <s v="South"/>
    <n v="36"/>
    <n v="200"/>
    <s v="WT-02.1, REC., SBX-L, TYP."/>
    <s v="Rec."/>
    <s v="SBX-L"/>
    <s v="UCS GL1"/>
    <n v="0.875"/>
    <n v="0.875"/>
    <n v="1.1875"/>
    <n v="0.9375"/>
    <n v="76"/>
    <s v="?"/>
    <s v="GL-25Z"/>
    <n v="10"/>
    <s v="TO-1116GLZ25-10-2998"/>
    <n v="34.25"/>
    <m/>
    <m/>
    <n v="121.875"/>
    <n v="28.987630208333332"/>
    <n v="347.8515625"/>
    <s v="RELEASED"/>
    <s v="MATCHES"/>
    <x v="107"/>
    <x v="0"/>
  </r>
  <r>
    <x v="17"/>
    <n v="1"/>
    <s v="10M"/>
    <n v="156"/>
    <s v="1116L-010M-156"/>
    <s v="1116UA21025"/>
    <s v="WT-02.1"/>
    <s v="South"/>
    <n v="36"/>
    <n v="200"/>
    <s v="WT-02.1, REC., SBX-L, TYP."/>
    <s v="Rec."/>
    <s v="SBX-L"/>
    <s v="UCS GL2"/>
    <n v="0.875"/>
    <n v="0.875"/>
    <n v="0.9375"/>
    <n v="1.1875"/>
    <n v="124"/>
    <n v="2.2000000000000002"/>
    <s v="GL-02Z"/>
    <n v="10"/>
    <s v="TO-1116GLZ02-10-1857"/>
    <n v="34.25"/>
    <m/>
    <m/>
    <n v="73.875"/>
    <n v="17.570963541666668"/>
    <n v="210.8515625"/>
    <s v="RELEASED"/>
    <s v="MATCHES"/>
    <x v="108"/>
    <x v="0"/>
  </r>
  <r>
    <x v="13"/>
    <n v="1"/>
    <s v="10M"/>
    <n v="157"/>
    <s v="1116L-010M-157"/>
    <s v="1116UA12009"/>
    <s v="WT-01.2"/>
    <s v="South"/>
    <n v="100"/>
    <n v="200"/>
    <s v="WT-01.2, REC., SBX, TYP."/>
    <s v="Rec."/>
    <s v="SBX"/>
    <s v="UCS GL1"/>
    <n v="0.875"/>
    <n v="0.875"/>
    <n v="1.1875"/>
    <n v="0.9375"/>
    <n v="76"/>
    <s v="?"/>
    <s v="GL-03Z"/>
    <n v="10"/>
    <s v="TO-1116GLZ03-10-8315"/>
    <n v="98.25"/>
    <m/>
    <m/>
    <n v="121.875"/>
    <n v="83.154296875"/>
    <n v="997.8515625"/>
    <s v="RELEASED"/>
    <s v="MATCHES"/>
    <x v="115"/>
    <x v="0"/>
  </r>
  <r>
    <x v="13"/>
    <n v="1"/>
    <s v="10M"/>
    <n v="157"/>
    <s v="1116L-010M-157"/>
    <s v="1116UA12009"/>
    <s v="WT-01.2"/>
    <s v="South"/>
    <n v="100"/>
    <n v="200"/>
    <s v="WT-01.2, REC., SBX, TYP."/>
    <s v="Rec."/>
    <s v="SBX"/>
    <s v="UCS GL2"/>
    <n v="0.875"/>
    <n v="0.875"/>
    <n v="0.9375"/>
    <n v="1.1875"/>
    <n v="124"/>
    <n v="2.2000000000000002"/>
    <s v="GL-02Z"/>
    <n v="10"/>
    <s v="TO-1116GLZ02-10-5040"/>
    <n v="98.25"/>
    <m/>
    <m/>
    <n v="73.875"/>
    <n v="50.404296875"/>
    <n v="604.8515625"/>
    <s v="RELEASED"/>
    <s v="MATCHES"/>
    <x v="114"/>
    <x v="0"/>
  </r>
  <r>
    <x v="17"/>
    <n v="1"/>
    <s v="10M"/>
    <n v="158"/>
    <s v="1116L-010M-158"/>
    <s v="1116UA21037"/>
    <s v="WT-02.1"/>
    <s v="South"/>
    <n v="36.125"/>
    <n v="200"/>
    <s v="WT-02.1, REC., SBX-R, HEAVY, TYP."/>
    <s v="Rec."/>
    <s v="SBX-R"/>
    <s v="UCS GL1"/>
    <n v="1"/>
    <n v="0.875"/>
    <n v="1.1875"/>
    <n v="0.9375"/>
    <n v="76"/>
    <s v="?"/>
    <s v="GL-25Z"/>
    <n v="10"/>
    <s v="TO-1116GLZ25-10-2998"/>
    <n v="34.25"/>
    <m/>
    <m/>
    <n v="121.875"/>
    <n v="28.987630208333332"/>
    <n v="347.8515625"/>
    <s v="RELEASED"/>
    <s v="MATCHES"/>
    <x v="107"/>
    <x v="0"/>
  </r>
  <r>
    <x v="17"/>
    <n v="1"/>
    <s v="10M"/>
    <n v="158"/>
    <s v="1116L-010M-158"/>
    <s v="1116UA21037"/>
    <s v="WT-02.1"/>
    <s v="South"/>
    <n v="36.125"/>
    <n v="200"/>
    <s v="WT-02.1, REC., SBX-R, HEAVY, TYP."/>
    <s v="Rec."/>
    <s v="SBX-R"/>
    <s v="UCS GL2"/>
    <n v="1"/>
    <n v="0.875"/>
    <n v="0.9375"/>
    <n v="1.1875"/>
    <n v="124"/>
    <n v="2.2000000000000002"/>
    <s v="GL-02Z"/>
    <n v="10"/>
    <s v="TO-1116GLZ02-10-1857"/>
    <n v="34.25"/>
    <m/>
    <m/>
    <n v="73.875"/>
    <n v="17.570963541666668"/>
    <n v="210.8515625"/>
    <s v="RELEASED"/>
    <s v="MATCHES"/>
    <x v="108"/>
    <x v="0"/>
  </r>
  <r>
    <x v="11"/>
    <n v="1"/>
    <n v="11"/>
    <n v="1"/>
    <s v="1116L-011-001"/>
    <s v="1116UA34009"/>
    <s v="WT-03.4"/>
    <s v="Southwest"/>
    <n v="90.544600000000003"/>
    <n v="180"/>
    <s v="WT-03.4, CURVED, SBX, HEAVY, TOP LIGHTING"/>
    <s v="Curved"/>
    <s v="SBX"/>
    <s v="UCS GL1"/>
    <n v="0.92379999999999995"/>
    <n v="0.92379999999999995"/>
    <n v="1.1875"/>
    <n v="0.9375"/>
    <n v="76"/>
    <s v="N/A"/>
    <s v="GL-04T"/>
    <n v="30"/>
    <s v="TO-1116GLT04-30-6375"/>
    <m/>
    <n v="88.697000000000003"/>
    <n v="192.5"/>
    <n v="101.875"/>
    <n v="62.750047743055561"/>
    <n v="753.00057291666667"/>
    <s v="RELEASED"/>
    <s v="MATCHES"/>
    <x v="122"/>
    <x v="0"/>
  </r>
  <r>
    <x v="11"/>
    <n v="1"/>
    <n v="11"/>
    <n v="1"/>
    <s v="1116L-011-001"/>
    <s v="1116UA34009"/>
    <s v="WT-03.4"/>
    <s v="Southwest"/>
    <n v="90.544600000000003"/>
    <n v="180"/>
    <s v="WT-03.4, CURVED, SBX, HEAVY, TOP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11"/>
    <n v="1"/>
    <n v="11"/>
    <n v="2"/>
    <s v="1116L-011-002"/>
    <s v="1116UA34010"/>
    <s v="WT-03.4"/>
    <s v="Southwest"/>
    <n v="90.508499999999998"/>
    <n v="180"/>
    <s v="WT-03.4, CURVED, SBX, ISA-R, TOP LIGHTING"/>
    <s v="Curved"/>
    <s v="SBX"/>
    <s v="UCS GL1"/>
    <n v="0.90575000000000006"/>
    <n v="0.90575000000000006"/>
    <n v="1.1875"/>
    <n v="0.9375"/>
    <n v="76"/>
    <s v="N/A"/>
    <s v="GL-04T"/>
    <n v="30"/>
    <s v="TO-1116GLT04-30-6375"/>
    <m/>
    <n v="88.697000000000003"/>
    <n v="192.5"/>
    <n v="101.875"/>
    <n v="62.750047743055561"/>
    <n v="753.00057291666667"/>
    <s v="RELEASED"/>
    <s v="MATCHES"/>
    <x v="122"/>
    <x v="0"/>
  </r>
  <r>
    <x v="11"/>
    <n v="1"/>
    <n v="11"/>
    <n v="2"/>
    <s v="1116L-011-002"/>
    <s v="1116UA34010"/>
    <s v="WT-03.4"/>
    <s v="Southwest"/>
    <n v="90.508499999999998"/>
    <n v="180"/>
    <s v="WT-03.4, CURVED, SBX, ISA-R, TOP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11"/>
    <n v="1"/>
    <n v="11"/>
    <n v="3"/>
    <s v="1116L-011-003"/>
    <s v="1116UA34010"/>
    <s v="WT-03.4"/>
    <s v="Southwest"/>
    <n v="90.522000000000006"/>
    <n v="180"/>
    <s v="WT-03.4, CURVED, SBX, ISA-R, TOP LIGHTING"/>
    <s v="Curved"/>
    <s v="SBX"/>
    <s v="UCS GL1"/>
    <n v="0.91249999999999998"/>
    <n v="0.91249999999999998"/>
    <n v="1.1875"/>
    <n v="0.9375"/>
    <n v="76"/>
    <s v="N/A"/>
    <s v="GL-04T"/>
    <n v="30"/>
    <s v="TO-1116GLT04-30-6375"/>
    <m/>
    <n v="88.697000000000003"/>
    <n v="192.5"/>
    <n v="101.875"/>
    <n v="62.750047743055561"/>
    <n v="753.00057291666667"/>
    <s v="RELEASED"/>
    <s v="MATCHES"/>
    <x v="122"/>
    <x v="0"/>
  </r>
  <r>
    <x v="11"/>
    <n v="1"/>
    <n v="11"/>
    <n v="3"/>
    <s v="1116L-011-003"/>
    <s v="1116UA34010"/>
    <s v="WT-03.4"/>
    <s v="Southwest"/>
    <n v="90.522000000000006"/>
    <n v="180"/>
    <s v="WT-03.4, CURVED, SBX, ISA-R, TOP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17"/>
    <n v="1"/>
    <n v="11"/>
    <n v="4"/>
    <s v="1116L-011-00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17"/>
    <n v="1"/>
    <n v="11"/>
    <n v="4"/>
    <s v="1116L-011-00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5"/>
    <s v="1116L-011-00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6"/>
    <s v="1116L-011-006"/>
    <s v="1116UA21039"/>
    <s v="WT-02.1"/>
    <s v="West"/>
    <n v="36"/>
    <n v="180"/>
    <s v="WT-02.1, REC., SBX-L, ISA-2X"/>
    <s v="Rec."/>
    <s v="SBX-L"/>
    <s v="UCS GL1"/>
    <n v="0.875"/>
    <n v="0.875"/>
    <n v="1.1875"/>
    <n v="0.9375"/>
    <n v="76"/>
    <s v="N/A"/>
    <s v="GL-07T"/>
    <n v="10"/>
    <s v="TO-1116GLT07-10-2423"/>
    <n v="34.25"/>
    <m/>
    <m/>
    <n v="101.875"/>
    <n v="24.230685763888889"/>
    <n v="290.76822916666669"/>
    <s v="RELEASED"/>
    <s v="MATCHES"/>
    <x v="123"/>
    <x v="0"/>
  </r>
  <r>
    <x v="17"/>
    <n v="1"/>
    <n v="11"/>
    <n v="6"/>
    <s v="1116L-011-006"/>
    <s v="1116UA21039"/>
    <s v="WT-02.1"/>
    <s v="West"/>
    <n v="36"/>
    <n v="180"/>
    <s v="WT-02.1, REC., SBX-L, ISA-2X"/>
    <s v="Rec."/>
    <s v="SBX-L"/>
    <s v="UCS GL2"/>
    <n v="0.875"/>
    <n v="0.875"/>
    <n v="0.9375"/>
    <n v="1.1875"/>
    <n v="104"/>
    <n v="2.2000000000000002"/>
    <s v="GL-02Z"/>
    <n v="10"/>
    <s v="TO-1116GLZ02-10-1857"/>
    <n v="34.25"/>
    <m/>
    <m/>
    <n v="73.875"/>
    <n v="17.570963541666668"/>
    <n v="210.8515625"/>
    <s v="RELEASED"/>
    <s v="MATCHES"/>
    <x v="108"/>
    <x v="0"/>
  </r>
  <r>
    <x v="19"/>
    <n v="1"/>
    <n v="11"/>
    <n v="7"/>
    <s v="1116L-011-00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8"/>
    <s v="1116L-011-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17"/>
    <n v="1"/>
    <n v="11"/>
    <n v="8"/>
    <s v="1116L-011-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9"/>
    <n v="1"/>
    <n v="11"/>
    <n v="9"/>
    <s v="1116L-011-00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0"/>
    <s v="1116L-011-01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10"/>
    <s v="1116L-011-01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11"/>
    <s v="1116L-011-01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2"/>
    <s v="1116L-011-01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17"/>
    <n v="1"/>
    <n v="11"/>
    <n v="12"/>
    <s v="1116L-011-01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13"/>
    <s v="1116L-011-013"/>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4"/>
    <s v="1116L-011-01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17"/>
    <n v="1"/>
    <n v="11"/>
    <n v="14"/>
    <s v="1116L-011-01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19"/>
    <n v="1"/>
    <n v="11"/>
    <n v="15"/>
    <s v="1116L-011-01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6"/>
    <s v="1116L-011-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17"/>
    <n v="1"/>
    <n v="11"/>
    <n v="16"/>
    <s v="1116L-011-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9"/>
    <n v="1"/>
    <n v="11"/>
    <n v="17"/>
    <s v="1116L-011-01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18"/>
    <s v="1116L-011-018"/>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18"/>
    <s v="1116L-011-018"/>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19"/>
    <s v="1116L-011-01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0"/>
    <s v="1116L-011-02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17"/>
    <n v="1"/>
    <n v="11"/>
    <n v="20"/>
    <s v="1116L-011-02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21"/>
    <s v="1116L-011-02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2"/>
    <s v="1116L-011-02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22"/>
    <s v="1116L-011-02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23"/>
    <s v="1116L-011-023"/>
    <s v="1116UA42010"/>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4"/>
    <s v="1116L-011-02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17"/>
    <n v="1"/>
    <n v="11"/>
    <n v="24"/>
    <s v="1116L-011-02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25"/>
    <s v="1116L-011-02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6"/>
    <s v="1116L-011-026"/>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17"/>
    <n v="1"/>
    <n v="11"/>
    <n v="26"/>
    <s v="1116L-011-026"/>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19"/>
    <n v="1"/>
    <n v="11"/>
    <n v="27"/>
    <s v="1116L-011-02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28"/>
    <s v="1116L-011-028"/>
    <s v="1116UA21116"/>
    <s v="WT-02.1"/>
    <s v="West"/>
    <n v="36"/>
    <n v="180"/>
    <s v="WT-02.1, REC., SBX-R, TYP."/>
    <s v="Rec."/>
    <s v="SBX-R"/>
    <s v="UCS GL1"/>
    <n v="0.875"/>
    <n v="0.875"/>
    <n v="1.1875"/>
    <n v="0.9375"/>
    <n v="76"/>
    <s v="N/A"/>
    <s v="GL-07T"/>
    <n v="10"/>
    <s v="TO-1116GLT07-10-2423"/>
    <n v="34.25"/>
    <m/>
    <m/>
    <n v="101.875"/>
    <n v="24.230685763888889"/>
    <n v="290.76822916666669"/>
    <s v="RELEASED"/>
    <s v="MATCHES"/>
    <x v="123"/>
    <x v="0"/>
  </r>
  <r>
    <x v="17"/>
    <n v="1"/>
    <n v="11"/>
    <n v="28"/>
    <s v="1116L-011-028"/>
    <s v="1116UA21116"/>
    <s v="WT-02.1"/>
    <s v="West"/>
    <n v="36"/>
    <n v="180"/>
    <s v="WT-02.1, REC., SBX-R, TYP."/>
    <s v="Rec."/>
    <s v="SBX-R"/>
    <s v="UCS GL2"/>
    <n v="0.875"/>
    <n v="0.875"/>
    <n v="0.9375"/>
    <n v="1.1875"/>
    <n v="104"/>
    <n v="2.2000000000000002"/>
    <s v="GL-02Z"/>
    <n v="10"/>
    <s v="TO-1116GLZ02-10-1857"/>
    <n v="34.25"/>
    <m/>
    <m/>
    <n v="73.875"/>
    <n v="17.570963541666668"/>
    <n v="210.8515625"/>
    <s v="RELEASED"/>
    <s v="MATCHES"/>
    <x v="108"/>
    <x v="0"/>
  </r>
  <r>
    <x v="19"/>
    <n v="1"/>
    <n v="11"/>
    <n v="29"/>
    <s v="1116L-011-029"/>
    <s v="1116UA42018"/>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30"/>
    <s v="1116L-011-03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17"/>
    <n v="1"/>
    <n v="11"/>
    <n v="30"/>
    <s v="1116L-011-03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31"/>
    <s v="1116L-011-03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17"/>
    <n v="1"/>
    <n v="11"/>
    <n v="32"/>
    <s v="1116L-011-03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17"/>
    <n v="1"/>
    <n v="11"/>
    <n v="32"/>
    <s v="1116L-011-03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11"/>
    <n v="1"/>
    <n v="11"/>
    <n v="33"/>
    <s v="1116L-011-033"/>
    <s v="1116UA34013"/>
    <s v="WT-03.4"/>
    <s v="Northwest"/>
    <n v="81.531999999999996"/>
    <n v="180"/>
    <s v="WT-03.4, CURVED, SBX, ISA-R, TOP LIGHTING"/>
    <s v="Curved"/>
    <s v="SBX"/>
    <s v="UCS GL1"/>
    <n v="0.87514999999999998"/>
    <n v="0.93115000000000003"/>
    <n v="1.1875"/>
    <n v="0.9375"/>
    <n v="76"/>
    <s v="N/A"/>
    <s v="GL-04T"/>
    <n v="30"/>
    <s v="TO-1116GLT04-30-5640"/>
    <m/>
    <n v="79.725700000000003"/>
    <n v="138"/>
    <n v="101.875"/>
    <n v="56.403164496527779"/>
    <n v="676.83797395833335"/>
    <s v="RELEASED"/>
    <s v="MATCHES"/>
    <x v="124"/>
    <x v="0"/>
  </r>
  <r>
    <x v="11"/>
    <n v="1"/>
    <n v="11"/>
    <n v="33"/>
    <s v="1116L-011-033"/>
    <s v="1116UA34013"/>
    <s v="WT-03.4"/>
    <s v="Northwest"/>
    <n v="81.531999999999996"/>
    <n v="180"/>
    <s v="WT-03.4, CURVED, SBX, ISA-R, TOP LIGHTING"/>
    <s v="Curved"/>
    <s v="SBX"/>
    <s v="UCS GL2"/>
    <n v="0.87514999999999998"/>
    <n v="0.93115000000000003"/>
    <n v="0.9375"/>
    <n v="1.1875"/>
    <n v="104"/>
    <n v="2.2000000000000002"/>
    <s v="GL-05B"/>
    <n v="30"/>
    <s v="TO-1116GLB05-30-4190"/>
    <m/>
    <n v="79.725700000000003"/>
    <n v="138"/>
    <n v="73.875"/>
    <n v="40.900945052083337"/>
    <n v="490.81134062500007"/>
    <s v="RELEASED"/>
    <s v="MATCHES"/>
    <x v="125"/>
    <x v="0"/>
  </r>
  <r>
    <x v="11"/>
    <n v="1"/>
    <n v="11"/>
    <n v="34"/>
    <s v="1116L-011-034"/>
    <s v="1116UA34014"/>
    <s v="WT-03.4"/>
    <s v="Northwest"/>
    <n v="81.571700000000007"/>
    <n v="180"/>
    <s v="WT-03.4, CURVED, SBX, HEAVY, ISA-L, TOP LIGHTING"/>
    <s v="Curved"/>
    <s v="SBX"/>
    <s v="UCS GL1"/>
    <n v="0.89685000000000004"/>
    <n v="0.94915000000000005"/>
    <n v="1.1875"/>
    <n v="0.9375"/>
    <n v="76"/>
    <s v="N/A"/>
    <s v="GL-04T"/>
    <n v="30"/>
    <s v="TO-1116GLT04-30-5640"/>
    <m/>
    <n v="79.725700000000003"/>
    <n v="138"/>
    <n v="101.875"/>
    <n v="56.403164496527779"/>
    <n v="676.83797395833335"/>
    <s v="RELEASED"/>
    <s v="MATCHES"/>
    <x v="124"/>
    <x v="0"/>
  </r>
  <r>
    <x v="11"/>
    <n v="1"/>
    <n v="11"/>
    <n v="34"/>
    <s v="1116L-011-034"/>
    <s v="1116UA34014"/>
    <s v="WT-03.4"/>
    <s v="Northwest"/>
    <n v="81.571700000000007"/>
    <n v="180"/>
    <s v="WT-03.4, CURVED, SBX, HEAVY, ISA-L, TOP LIGHTING"/>
    <s v="Curved"/>
    <s v="SBX"/>
    <s v="UCS GL2"/>
    <n v="0.89685000000000004"/>
    <n v="0.94915000000000005"/>
    <n v="0.9375"/>
    <n v="1.1875"/>
    <n v="104"/>
    <n v="2.2000000000000002"/>
    <s v="GL-05B"/>
    <n v="30"/>
    <s v="TO-1116GLB05-30-4190"/>
    <m/>
    <n v="79.725700000000003"/>
    <n v="138"/>
    <n v="73.875"/>
    <n v="40.900945052083337"/>
    <n v="490.81134062500007"/>
    <s v="RELEASED"/>
    <s v="MATCHES"/>
    <x v="125"/>
    <x v="0"/>
  </r>
  <r>
    <x v="17"/>
    <n v="1"/>
    <n v="11"/>
    <n v="35"/>
    <s v="1116L-011-035"/>
    <s v="1116UA21044"/>
    <s v="WT-02.1"/>
    <s v="Northwest"/>
    <n v="36.5"/>
    <n v="180"/>
    <s v="WT-02.1, REC., SBX-L, HEAVY, ISA-L"/>
    <s v="Rec."/>
    <s v="SBX-L"/>
    <s v="UCS GL1"/>
    <n v="0.875"/>
    <n v="0.875"/>
    <n v="1.1875"/>
    <n v="0.9375"/>
    <n v="76"/>
    <s v="N/A"/>
    <s v="GL-07T"/>
    <n v="10"/>
    <s v="TO-1116GLT07-10-2558"/>
    <n v="34.75"/>
    <m/>
    <m/>
    <n v="101.875"/>
    <n v="24.584418402777779"/>
    <n v="295.01302083333337"/>
    <s v="RELEASED"/>
    <s v="MATCHES"/>
    <x v="126"/>
    <x v="0"/>
  </r>
  <r>
    <x v="17"/>
    <n v="1"/>
    <n v="11"/>
    <n v="35"/>
    <s v="1116L-011-035"/>
    <s v="1116UA21044"/>
    <s v="WT-02.1"/>
    <s v="Northwest"/>
    <n v="36.5"/>
    <n v="180"/>
    <s v="WT-02.1, REC., SBX-L, HEAVY, ISA-L"/>
    <s v="Rec."/>
    <s v="SBX-L"/>
    <s v="UCS GL2"/>
    <n v="0.875"/>
    <n v="0.875"/>
    <n v="0.9375"/>
    <n v="1.1875"/>
    <n v="104"/>
    <n v="2.2000000000000002"/>
    <s v="GL-02Z"/>
    <n v="10"/>
    <s v="TO-1116GLZ02-10-1882"/>
    <n v="34.75"/>
    <m/>
    <m/>
    <n v="73.875"/>
    <n v="17.827473958333332"/>
    <n v="213.9296875"/>
    <s v="RELEASED"/>
    <s v="MATCHES"/>
    <x v="113"/>
    <x v="0"/>
  </r>
  <r>
    <x v="19"/>
    <n v="1"/>
    <n v="11"/>
    <n v="36"/>
    <s v="1116L-011-03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37"/>
    <s v="1116L-011-03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17"/>
    <n v="1"/>
    <n v="11"/>
    <n v="37"/>
    <s v="1116L-011-03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38"/>
    <s v="1116L-011-03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39"/>
    <s v="1116L-011-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17"/>
    <n v="1"/>
    <n v="11"/>
    <n v="39"/>
    <s v="1116L-011-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19"/>
    <n v="1"/>
    <n v="11"/>
    <n v="40"/>
    <s v="1116L-011-040"/>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1"/>
    <s v="1116L-011-04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17"/>
    <n v="1"/>
    <n v="11"/>
    <n v="41"/>
    <s v="1116L-011-04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42"/>
    <s v="1116L-011-042"/>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3"/>
    <s v="1116L-011-043"/>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17"/>
    <n v="1"/>
    <n v="11"/>
    <n v="43"/>
    <s v="1116L-011-043"/>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44"/>
    <s v="1116L-011-044"/>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5"/>
    <s v="1116L-011-045"/>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17"/>
    <n v="1"/>
    <n v="11"/>
    <n v="45"/>
    <s v="1116L-011-045"/>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19"/>
    <n v="1"/>
    <n v="11"/>
    <n v="46"/>
    <s v="1116L-011-04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7"/>
    <s v="1116L-011-04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17"/>
    <n v="1"/>
    <n v="11"/>
    <n v="47"/>
    <s v="1116L-011-04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19"/>
    <n v="1"/>
    <n v="11"/>
    <n v="48"/>
    <s v="1116L-011-04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49"/>
    <s v="1116L-011-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17"/>
    <n v="1"/>
    <n v="11"/>
    <n v="49"/>
    <s v="1116L-011-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19"/>
    <n v="1"/>
    <n v="11"/>
    <n v="50"/>
    <s v="1116L-011-050"/>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51"/>
    <s v="1116L-011-05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17"/>
    <n v="1"/>
    <n v="11"/>
    <n v="51"/>
    <s v="1116L-011-05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19"/>
    <n v="1"/>
    <n v="11"/>
    <n v="52"/>
    <s v="1116L-011-052"/>
    <s v="1116UA42010"/>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53"/>
    <s v="1116L-011-053"/>
    <s v="1116UA21046"/>
    <s v="WT-02.1"/>
    <s v="Northwest"/>
    <n v="36"/>
    <n v="180"/>
    <s v="WT-02.1, REC., SBX-R, WWT ADJ - L, ISA-R"/>
    <s v="Rec."/>
    <s v="SBX-R"/>
    <s v="UCS GL1"/>
    <n v="0.875"/>
    <n v="0.875"/>
    <n v="1.1875"/>
    <n v="0.9375"/>
    <n v="76"/>
    <s v="N/A"/>
    <s v="GL-07T"/>
    <n v="10"/>
    <s v="TO-1116GLT07-10-2423"/>
    <n v="34.25"/>
    <m/>
    <m/>
    <n v="101.875"/>
    <n v="24.230685763888889"/>
    <n v="290.76822916666669"/>
    <s v="RELEASED"/>
    <s v="MATCHES"/>
    <x v="123"/>
    <x v="0"/>
  </r>
  <r>
    <x v="17"/>
    <n v="1"/>
    <n v="11"/>
    <n v="53"/>
    <s v="1116L-011-053"/>
    <s v="1116UA21046"/>
    <s v="WT-02.1"/>
    <s v="Northwest"/>
    <n v="36"/>
    <n v="180"/>
    <s v="WT-02.1, REC., SBX-R, WWT ADJ - L, ISA-R"/>
    <s v="Rec."/>
    <s v="SBX-R"/>
    <s v="UCS GL2"/>
    <n v="0.875"/>
    <n v="0.875"/>
    <n v="0.9375"/>
    <n v="1.1875"/>
    <n v="104"/>
    <n v="2.2000000000000002"/>
    <s v="GL-02Z"/>
    <n v="10"/>
    <s v="TO-1116GLZ02-10-1857"/>
    <n v="34.25"/>
    <m/>
    <m/>
    <n v="73.875"/>
    <n v="17.570963541666668"/>
    <n v="210.8515625"/>
    <s v="RELEASED"/>
    <s v="MATCHES"/>
    <x v="108"/>
    <x v="0"/>
  </r>
  <r>
    <x v="19"/>
    <n v="1"/>
    <n v="11"/>
    <n v="54"/>
    <s v="1116L-011-054"/>
    <s v="1116UA42011"/>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17"/>
    <n v="1"/>
    <n v="11"/>
    <n v="55"/>
    <s v="1116L-011-055"/>
    <s v="1116UA21047"/>
    <s v="WT-02.1"/>
    <s v="Northwest"/>
    <n v="36"/>
    <n v="180"/>
    <s v="WT-02.1, REC., SBX-L, WWT ADJ - L, ISA-L"/>
    <s v="Rec."/>
    <s v="SBX-L"/>
    <s v="UCS GL1"/>
    <n v="0.875"/>
    <n v="0.875"/>
    <n v="1.1875"/>
    <n v="0.9375"/>
    <n v="76"/>
    <s v="N/A"/>
    <s v="GL-07T"/>
    <n v="10"/>
    <s v="TO-1116GLT07-10-2423"/>
    <n v="34.25"/>
    <m/>
    <m/>
    <n v="101.875"/>
    <n v="24.230685763888889"/>
    <n v="290.76822916666669"/>
    <s v="RELEASED"/>
    <s v="MATCHES"/>
    <x v="123"/>
    <x v="0"/>
  </r>
  <r>
    <x v="17"/>
    <n v="1"/>
    <n v="11"/>
    <n v="55"/>
    <s v="1116L-011-055"/>
    <s v="1116UA21047"/>
    <s v="WT-02.1"/>
    <s v="Northwest"/>
    <n v="36"/>
    <n v="180"/>
    <s v="WT-02.1, REC., SBX-L, WWT ADJ - L, ISA-L"/>
    <s v="Rec."/>
    <s v="SBX-L"/>
    <s v="UCS GL2"/>
    <n v="0.875"/>
    <n v="0.875"/>
    <n v="0.9375"/>
    <n v="1.1875"/>
    <n v="104"/>
    <n v="2.2000000000000002"/>
    <s v="GL-02Z"/>
    <n v="10"/>
    <s v="TO-1116GLZ02-10-1857"/>
    <n v="34.25"/>
    <m/>
    <m/>
    <n v="73.875"/>
    <n v="17.570963541666668"/>
    <n v="210.8515625"/>
    <s v="RELEASED"/>
    <s v="MATCHES"/>
    <x v="108"/>
    <x v="0"/>
  </r>
  <r>
    <x v="19"/>
    <n v="1"/>
    <n v="11"/>
    <n v="56"/>
    <s v="1116L-011-056"/>
    <s v="1116UA42011"/>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17"/>
    <n v="1"/>
    <n v="11"/>
    <n v="57"/>
    <s v="1116L-011-05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17"/>
    <n v="1"/>
    <n v="11"/>
    <n v="57"/>
    <s v="1116L-011-05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19"/>
    <n v="1"/>
    <n v="11"/>
    <n v="58"/>
    <s v="1116L-011-058"/>
    <s v="1116UA42010"/>
    <s v="WT-04.2"/>
    <s v="Northwest"/>
    <n v="100"/>
    <n v="180"/>
    <s v="WT-04.2, REC., LOUVER, TYP."/>
    <s v="Rec."/>
    <s v="Louver"/>
    <s v="UCS GL1"/>
    <n v="0.875"/>
    <n v="0.875"/>
    <n v="0.9375"/>
    <n v="1.1875"/>
    <n v="104"/>
    <n v="2.2000000000000002"/>
    <s v="GL-02Z"/>
    <n v="10"/>
    <s v="TO-1116GLZ02-10-5040"/>
    <n v="98.25"/>
    <m/>
    <m/>
    <n v="73.875"/>
    <n v="50.404296875"/>
    <n v="604.8515625"/>
    <s v="RELEASED"/>
    <s v="MATCHES"/>
    <x v="114"/>
    <x v="0"/>
  </r>
  <r>
    <x v="17"/>
    <n v="1"/>
    <n v="11"/>
    <n v="59"/>
    <s v="1116L-011-059"/>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17"/>
    <n v="1"/>
    <n v="11"/>
    <n v="59"/>
    <s v="1116L-011-059"/>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0"/>
    <n v="1"/>
    <n v="11"/>
    <n v="60"/>
    <s v="1116L-011-060"/>
    <s v="1116UA12010"/>
    <s v="WT-01.2"/>
    <s v="Northwest"/>
    <n v="92.0625"/>
    <n v="180"/>
    <s v="WT-01.2, REC., SBX, HEAVY, TYP."/>
    <s v="Rec."/>
    <s v="SBX"/>
    <s v="UCS GL1"/>
    <n v="0.875"/>
    <n v="0.93620000000000003"/>
    <n v="1.1875"/>
    <n v="0.9375"/>
    <n v="76"/>
    <s v="N/A"/>
    <s v="GL-01T"/>
    <n v="10"/>
    <s v="TO-1116GLT01-10-6484"/>
    <n v="90.251300000000001"/>
    <m/>
    <m/>
    <n v="101.875"/>
    <n v="63.849661024305561"/>
    <n v="766.19401680183591"/>
    <s v="RELEASED"/>
    <s v="MATCHES"/>
    <x v="127"/>
    <x v="0"/>
  </r>
  <r>
    <x v="20"/>
    <n v="1"/>
    <n v="11"/>
    <n v="60"/>
    <s v="1116L-011-060"/>
    <s v="1116UA12010"/>
    <s v="WT-01.2"/>
    <s v="Northwest"/>
    <n v="92.0625"/>
    <n v="180"/>
    <s v="WT-01.2, REC., SBX, HEAVY, TYP."/>
    <s v="Rec."/>
    <s v="SBX"/>
    <s v="UCS GL2"/>
    <n v="0.875"/>
    <n v="0.93620000000000003"/>
    <n v="0.9375"/>
    <n v="1.1875"/>
    <n v="104"/>
    <n v="2.2000000000000002"/>
    <s v="GL-02Z"/>
    <n v="10"/>
    <s v="TO-1116GLZ02-10-4630"/>
    <n v="90.251300000000001"/>
    <m/>
    <m/>
    <n v="73.875"/>
    <n v="46.300797135416673"/>
    <n v="555.60956562500007"/>
    <s v="RELEASED"/>
    <s v="MATCHES"/>
    <x v="118"/>
    <x v="0"/>
  </r>
  <r>
    <x v="16"/>
    <n v="1"/>
    <n v="11"/>
    <n v="61"/>
    <s v="1116L-011-061"/>
    <s v="1116UA35003"/>
    <s v="WT-03.5"/>
    <s v="Northwe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1"/>
    <n v="61"/>
    <s v="1116L-011-061"/>
    <s v="1116UA35003"/>
    <s v="WT-03.5"/>
    <s v="Northwe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0"/>
    <n v="1"/>
    <n v="11"/>
    <n v="62"/>
    <s v="1116L-011-062"/>
    <s v="1116UA12011"/>
    <s v="WT-01.2"/>
    <s v="North "/>
    <n v="100"/>
    <n v="180"/>
    <s v="WT-01.2, REC., SBX, ISA-R"/>
    <s v="Rec."/>
    <s v="SBX"/>
    <s v="UCS GL1"/>
    <n v="0.875"/>
    <n v="0.875"/>
    <n v="1.1875"/>
    <n v="0.9375"/>
    <n v="76"/>
    <s v="N/A"/>
    <s v="GL-01T"/>
    <n v="10"/>
    <s v="TO-1116GLT01-10-7050"/>
    <n v="98.25"/>
    <m/>
    <m/>
    <n v="101.875"/>
    <n v="69.508463541666671"/>
    <n v="834.1015625"/>
    <s v="RELEASED"/>
    <s v="MATCHES"/>
    <x v="129"/>
    <x v="0"/>
  </r>
  <r>
    <x v="20"/>
    <n v="1"/>
    <n v="11"/>
    <n v="62"/>
    <s v="1116L-011-062"/>
    <s v="1116UA12011"/>
    <s v="WT-01.2"/>
    <s v="North "/>
    <n v="100"/>
    <n v="180"/>
    <s v="WT-01.2, REC., SBX, ISA-R"/>
    <s v="Rec."/>
    <s v="SBX"/>
    <s v="UCS GL2"/>
    <n v="0.875"/>
    <n v="0.875"/>
    <n v="0.9375"/>
    <n v="1.1875"/>
    <n v="104"/>
    <n v="2.2000000000000002"/>
    <s v="GL-02Z"/>
    <n v="10"/>
    <s v="TO-1116GLZ02-10-5040"/>
    <n v="98.25"/>
    <m/>
    <m/>
    <n v="73.875"/>
    <n v="50.404296875"/>
    <n v="604.8515625"/>
    <s v="RELEASED"/>
    <s v="MATCHES"/>
    <x v="114"/>
    <x v="0"/>
  </r>
  <r>
    <x v="17"/>
    <n v="1"/>
    <n v="11"/>
    <n v="63"/>
    <s v="1116L-011-063"/>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17"/>
    <n v="1"/>
    <n v="11"/>
    <n v="63"/>
    <s v="1116L-011-063"/>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19"/>
    <n v="1"/>
    <n v="11"/>
    <n v="64"/>
    <s v="1116L-011-064"/>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65"/>
    <s v="1116L-011-065"/>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17"/>
    <n v="1"/>
    <n v="11"/>
    <n v="65"/>
    <s v="1116L-011-065"/>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19"/>
    <n v="1"/>
    <n v="11"/>
    <n v="66"/>
    <s v="1116L-011-066"/>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67"/>
    <s v="1116L-011-06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17"/>
    <n v="1"/>
    <n v="11"/>
    <n v="67"/>
    <s v="1116L-011-06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19"/>
    <n v="1"/>
    <n v="11"/>
    <n v="68"/>
    <s v="1116L-011-068"/>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69"/>
    <s v="1116L-011-069"/>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17"/>
    <n v="1"/>
    <n v="11"/>
    <n v="69"/>
    <s v="1116L-011-069"/>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19"/>
    <n v="1"/>
    <n v="11"/>
    <n v="70"/>
    <s v="1116L-011-070"/>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71"/>
    <s v="1116L-011-071"/>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17"/>
    <n v="1"/>
    <n v="11"/>
    <n v="71"/>
    <s v="1116L-011-071"/>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19"/>
    <n v="1"/>
    <n v="11"/>
    <n v="72"/>
    <s v="1116L-011-072"/>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17"/>
    <n v="1"/>
    <n v="11"/>
    <n v="73"/>
    <s v="1116L-011-073"/>
    <s v="1116UA21038"/>
    <s v="WT-02.1"/>
    <s v="North "/>
    <n v="36"/>
    <n v="180"/>
    <s v="WT-02.1, REC., SBX-R, ISA-L"/>
    <s v="Rec."/>
    <s v="SBX-R"/>
    <s v="UCS GL1"/>
    <n v="0.875"/>
    <n v="0.875"/>
    <n v="1.1875"/>
    <n v="0.9375"/>
    <n v="76"/>
    <s v="N/A"/>
    <s v="GL-07T"/>
    <n v="10"/>
    <s v="TO-1116GLT07-10-2423"/>
    <n v="34.25"/>
    <m/>
    <m/>
    <n v="101.875"/>
    <n v="24.230685763888889"/>
    <n v="290.76822916666669"/>
    <s v="RELEASED"/>
    <s v="MATCHES"/>
    <x v="123"/>
    <x v="0"/>
  </r>
  <r>
    <x v="17"/>
    <n v="1"/>
    <n v="11"/>
    <n v="73"/>
    <s v="1116L-011-073"/>
    <s v="1116UA21038"/>
    <s v="WT-02.1"/>
    <s v="North "/>
    <n v="36"/>
    <n v="180"/>
    <s v="WT-02.1, REC., SBX-R, ISA-L"/>
    <s v="Rec."/>
    <s v="SBX-R"/>
    <s v="UCS GL2"/>
    <n v="0.875"/>
    <n v="0.875"/>
    <n v="0.9375"/>
    <n v="1.1875"/>
    <n v="104"/>
    <n v="2.2000000000000002"/>
    <s v="GL-02Z"/>
    <n v="10"/>
    <s v="TO-1116GLZ02-10-1857"/>
    <n v="34.25"/>
    <m/>
    <m/>
    <n v="73.875"/>
    <n v="17.570963541666668"/>
    <n v="210.8515625"/>
    <s v="RELEASED"/>
    <s v="MATCHES"/>
    <x v="108"/>
    <x v="0"/>
  </r>
  <r>
    <x v="20"/>
    <n v="1"/>
    <n v="11"/>
    <n v="74"/>
    <s v="1116L-011-074"/>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1"/>
    <n v="74"/>
    <s v="1116L-011-07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17"/>
    <n v="1"/>
    <n v="11"/>
    <n v="75"/>
    <s v="1116L-011-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17"/>
    <n v="1"/>
    <n v="11"/>
    <n v="75"/>
    <s v="1116L-011-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1"/>
    <n v="76"/>
    <s v="1116L-011-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1"/>
    <n v="76"/>
    <s v="1116L-011-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17"/>
    <n v="1"/>
    <n v="11"/>
    <n v="77"/>
    <s v="1116L-011-07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17"/>
    <n v="1"/>
    <n v="11"/>
    <n v="77"/>
    <s v="1116L-011-07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0"/>
    <n v="1"/>
    <n v="11"/>
    <n v="78"/>
    <s v="1116L-011-078"/>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1"/>
    <n v="78"/>
    <s v="1116L-011-078"/>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17"/>
    <n v="1"/>
    <n v="11"/>
    <n v="79"/>
    <s v="1116L-011-079"/>
    <s v="1116UA21048"/>
    <s v="WT-02.1"/>
    <s v="North "/>
    <n v="36.125"/>
    <n v="180"/>
    <s v="WT-02.1, REC., SBX-L, HEAVY, ISA-R"/>
    <s v="Rec."/>
    <s v="SBX-L"/>
    <s v="UCS GL1"/>
    <n v="1"/>
    <n v="0.875"/>
    <n v="1.1875"/>
    <n v="0.9375"/>
    <n v="76"/>
    <s v="N/A"/>
    <s v="GL-07T"/>
    <n v="10"/>
    <s v="TO-1116GLT07-10-2423"/>
    <n v="34.25"/>
    <m/>
    <m/>
    <n v="101.875"/>
    <n v="24.230685763888889"/>
    <n v="290.76822916666669"/>
    <s v="RELEASED"/>
    <s v="MATCHES"/>
    <x v="123"/>
    <x v="0"/>
  </r>
  <r>
    <x v="17"/>
    <n v="1"/>
    <n v="11"/>
    <n v="79"/>
    <s v="1116L-011-079"/>
    <s v="1116UA21048"/>
    <s v="WT-02.1"/>
    <s v="North "/>
    <n v="36.125"/>
    <n v="180"/>
    <s v="WT-02.1, REC., SBX-L, HEAVY, ISA-R"/>
    <s v="Rec."/>
    <s v="SBX-L"/>
    <s v="UCS GL2"/>
    <n v="1"/>
    <n v="0.875"/>
    <n v="0.9375"/>
    <n v="1.1875"/>
    <n v="104"/>
    <n v="2.2000000000000002"/>
    <s v="GL-02Z"/>
    <n v="10"/>
    <s v="TO-1116GLZ02-10-1857"/>
    <n v="34.25"/>
    <m/>
    <m/>
    <n v="73.875"/>
    <n v="17.570963541666668"/>
    <n v="210.8515625"/>
    <s v="RELEASED"/>
    <s v="MATCHES"/>
    <x v="108"/>
    <x v="0"/>
  </r>
  <r>
    <x v="11"/>
    <n v="1"/>
    <n v="11"/>
    <n v="80"/>
    <s v="1116L-011-080"/>
    <s v="1116UA34009"/>
    <s v="WT-03.4"/>
    <s v="Northeast"/>
    <n v="90.544600000000003"/>
    <n v="180"/>
    <s v="WT-03.4, CURVED, SBX, HEAVY, TOP LIGHTING"/>
    <s v="Curved"/>
    <s v="SBX"/>
    <s v="UCS GL1"/>
    <n v="0.92379999999999995"/>
    <n v="0.92379999999999995"/>
    <n v="1.1875"/>
    <n v="0.9375"/>
    <n v="76"/>
    <s v="N/A"/>
    <s v="GL-04T"/>
    <n v="30"/>
    <s v="TO-1116GLT04-30-6375"/>
    <m/>
    <n v="88.697000000000003"/>
    <n v="192.5"/>
    <n v="101.875"/>
    <n v="62.750047743055561"/>
    <n v="753.00057291666667"/>
    <s v="RELEASED"/>
    <s v="MATCHES"/>
    <x v="122"/>
    <x v="0"/>
  </r>
  <r>
    <x v="11"/>
    <n v="1"/>
    <n v="11"/>
    <n v="80"/>
    <s v="1116L-011-080"/>
    <s v="1116UA34009"/>
    <s v="WT-03.4"/>
    <s v="Northeast"/>
    <n v="90.544600000000003"/>
    <n v="180"/>
    <s v="WT-03.4, CURVED, SBX, HEAVY, TOP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11"/>
    <n v="1"/>
    <n v="11"/>
    <n v="81"/>
    <s v="1116L-011-081"/>
    <s v="1116UA34010"/>
    <s v="WT-03.4"/>
    <s v="Northeast"/>
    <n v="90.508499999999998"/>
    <n v="180"/>
    <s v="WT-03.4, CURVED, SBX, ISA-R, TOP LIGHTING"/>
    <s v="Curved"/>
    <s v="SBX"/>
    <s v="UCS GL1"/>
    <n v="0.90575000000000006"/>
    <n v="0.90575000000000006"/>
    <n v="1.1875"/>
    <n v="0.9375"/>
    <n v="76"/>
    <s v="N/A"/>
    <s v="GL-04T"/>
    <n v="30"/>
    <s v="TO-1116GLT04-30-6375"/>
    <m/>
    <n v="88.697000000000003"/>
    <n v="192.5"/>
    <n v="101.875"/>
    <n v="62.750047743055561"/>
    <n v="753.00057291666667"/>
    <s v="RELEASED"/>
    <s v="MATCHES"/>
    <x v="122"/>
    <x v="0"/>
  </r>
  <r>
    <x v="11"/>
    <n v="1"/>
    <n v="11"/>
    <n v="81"/>
    <s v="1116L-011-081"/>
    <s v="1116UA34010"/>
    <s v="WT-03.4"/>
    <s v="Northeast"/>
    <n v="90.508499999999998"/>
    <n v="180"/>
    <s v="WT-03.4, CURVED, SBX, ISA-R, TOP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11"/>
    <n v="1"/>
    <n v="11"/>
    <n v="82"/>
    <s v="1116L-011-082"/>
    <s v="1116UA34010"/>
    <s v="WT-03.4"/>
    <s v="Northeast"/>
    <n v="90.522000000000006"/>
    <n v="180"/>
    <s v="WT-03.4, CURVED, SBX, ISA-R, TOP LIGHTING"/>
    <s v="Curved"/>
    <s v="SBX"/>
    <s v="UCS GL1"/>
    <n v="0.91249999999999998"/>
    <n v="0.91249999999999998"/>
    <n v="1.1875"/>
    <n v="0.9375"/>
    <n v="76"/>
    <s v="N/A"/>
    <s v="GL-04T"/>
    <n v="30"/>
    <s v="TO-1116GLT04-30-6375"/>
    <m/>
    <n v="88.697000000000003"/>
    <n v="192.5"/>
    <n v="101.875"/>
    <n v="62.750047743055561"/>
    <n v="753.00057291666667"/>
    <s v="RELEASED"/>
    <s v="MATCHES"/>
    <x v="122"/>
    <x v="0"/>
  </r>
  <r>
    <x v="11"/>
    <n v="1"/>
    <n v="11"/>
    <n v="82"/>
    <s v="1116L-011-082"/>
    <s v="1116UA34010"/>
    <s v="WT-03.4"/>
    <s v="Northeast"/>
    <n v="90.522000000000006"/>
    <n v="180"/>
    <s v="WT-03.4, CURVED, SBX, ISA-R, TOP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17"/>
    <n v="1"/>
    <n v="11"/>
    <n v="83"/>
    <s v="1116L-011-08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83"/>
    <s v="1116L-011-08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19"/>
    <n v="1"/>
    <n v="11"/>
    <n v="84"/>
    <s v="1116L-011-08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17"/>
    <n v="1"/>
    <n v="11"/>
    <n v="85"/>
    <s v="1116L-011-08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85"/>
    <s v="1116L-011-08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0"/>
    <n v="1"/>
    <n v="11"/>
    <n v="86"/>
    <s v="1116L-011-08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86"/>
    <s v="1116L-011-08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87"/>
    <s v="1116L-011-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17"/>
    <n v="1"/>
    <n v="11"/>
    <n v="87"/>
    <s v="1116L-011-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1"/>
    <n v="88"/>
    <s v="1116L-011-08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88"/>
    <s v="1116L-011-08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89"/>
    <s v="1116L-011-08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89"/>
    <s v="1116L-011-08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0"/>
    <n v="1"/>
    <n v="11"/>
    <n v="90"/>
    <s v="1116L-011-090"/>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0"/>
    <s v="1116L-011-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1"/>
    <s v="1116L-011-09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17"/>
    <n v="1"/>
    <n v="11"/>
    <n v="91"/>
    <s v="1116L-011-09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0"/>
    <n v="1"/>
    <n v="11"/>
    <n v="92"/>
    <s v="1116L-011-092"/>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2"/>
    <s v="1116L-011-09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3"/>
    <s v="1116L-011-09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17"/>
    <n v="1"/>
    <n v="11"/>
    <n v="93"/>
    <s v="1116L-011-09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0"/>
    <n v="1"/>
    <n v="11"/>
    <n v="94"/>
    <s v="1116L-011-094"/>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4"/>
    <s v="1116L-011-094"/>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5"/>
    <s v="1116L-011-095"/>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95"/>
    <s v="1116L-011-095"/>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0"/>
    <n v="1"/>
    <n v="11"/>
    <n v="96"/>
    <s v="1116L-011-09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6"/>
    <s v="1116L-011-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7"/>
    <s v="1116L-011-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17"/>
    <n v="1"/>
    <n v="11"/>
    <n v="97"/>
    <s v="1116L-011-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1"/>
    <n v="98"/>
    <s v="1116L-011-09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98"/>
    <s v="1116L-011-09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99"/>
    <s v="1116L-011-09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17"/>
    <n v="1"/>
    <n v="11"/>
    <n v="99"/>
    <s v="1116L-011-09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0"/>
    <n v="1"/>
    <n v="11"/>
    <n v="100"/>
    <s v="1116L-011-100"/>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0"/>
    <s v="1116L-011-10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1"/>
    <s v="1116L-011-101"/>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17"/>
    <n v="1"/>
    <n v="11"/>
    <n v="101"/>
    <s v="1116L-011-101"/>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0"/>
    <n v="1"/>
    <n v="11"/>
    <n v="102"/>
    <s v="1116L-011-102"/>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2"/>
    <s v="1116L-011-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3"/>
    <s v="1116L-011-10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103"/>
    <s v="1116L-011-10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0"/>
    <n v="1"/>
    <n v="11"/>
    <n v="104"/>
    <s v="1116L-011-104"/>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4"/>
    <s v="1116L-011-104"/>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5"/>
    <s v="1116L-011-10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105"/>
    <s v="1116L-011-10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0"/>
    <n v="1"/>
    <n v="11"/>
    <n v="106"/>
    <s v="1116L-011-10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6"/>
    <s v="1116L-011-10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7"/>
    <s v="1116L-011-107"/>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17"/>
    <n v="1"/>
    <n v="11"/>
    <n v="107"/>
    <s v="1116L-011-107"/>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0"/>
    <n v="1"/>
    <n v="11"/>
    <n v="108"/>
    <s v="1116L-011-10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1"/>
    <n v="108"/>
    <s v="1116L-011-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17"/>
    <n v="1"/>
    <n v="11"/>
    <n v="109"/>
    <s v="1116L-011-10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17"/>
    <n v="1"/>
    <n v="11"/>
    <n v="109"/>
    <s v="1116L-011-10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19"/>
    <n v="1"/>
    <n v="11"/>
    <n v="110"/>
    <s v="1116L-011-11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17"/>
    <n v="1"/>
    <n v="11"/>
    <n v="111"/>
    <s v="1116L-011-11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17"/>
    <n v="1"/>
    <n v="11"/>
    <n v="111"/>
    <s v="1116L-011-11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11"/>
    <n v="1"/>
    <n v="11"/>
    <n v="112"/>
    <s v="1116L-011-112"/>
    <s v="1116UA34013"/>
    <s v="WT-03.4"/>
    <s v="Southeast"/>
    <n v="81.625900000000001"/>
    <n v="180"/>
    <s v="WT-03.4, CURVED, SBX, ISA-R, TOP LIGHTING"/>
    <s v="Curved"/>
    <s v="SBX"/>
    <s v="UCS GL1"/>
    <n v="0.92210000000000003"/>
    <n v="0.97809999999999997"/>
    <n v="1.1875"/>
    <n v="0.9375"/>
    <n v="76"/>
    <s v="N/A"/>
    <s v="GL-04T"/>
    <n v="30"/>
    <s v="TO-1116GLT04-30-5640"/>
    <m/>
    <n v="79.725700000000003"/>
    <n v="138"/>
    <n v="101.875"/>
    <n v="56.403164496527779"/>
    <n v="676.83797395833335"/>
    <s v="RELEASED"/>
    <s v="MATCHES"/>
    <x v="124"/>
    <x v="0"/>
  </r>
  <r>
    <x v="11"/>
    <n v="1"/>
    <n v="11"/>
    <n v="112"/>
    <s v="1116L-011-112"/>
    <s v="1116UA34013"/>
    <s v="WT-03.4"/>
    <s v="Southeast"/>
    <n v="81.625900000000001"/>
    <n v="180"/>
    <s v="WT-03.4, CURVED, SBX, ISA-R, TOP LIGHTING"/>
    <s v="Curved"/>
    <s v="SBX"/>
    <s v="UCS GL2"/>
    <n v="0.92210000000000003"/>
    <n v="0.97809999999999997"/>
    <n v="0.9375"/>
    <n v="1.1875"/>
    <n v="104"/>
    <n v="2.2000000000000002"/>
    <s v="GL-05B"/>
    <n v="30"/>
    <s v="TO-1116GLB05-30-4190"/>
    <m/>
    <n v="79.725700000000003"/>
    <n v="138"/>
    <n v="73.875"/>
    <n v="40.900945052083337"/>
    <n v="490.81134062500007"/>
    <s v="RELEASED"/>
    <s v="MATCHES"/>
    <x v="125"/>
    <x v="0"/>
  </r>
  <r>
    <x v="11"/>
    <n v="1"/>
    <n v="11"/>
    <n v="113"/>
    <s v="1116L-011-113"/>
    <s v="1116UA34014"/>
    <s v="WT-03.4"/>
    <s v="Southeast"/>
    <n v="81.527600000000007"/>
    <n v="180"/>
    <s v="WT-03.4, CURVED, SBX, HEAVY, ISA-L, TOP LIGHTING"/>
    <s v="Curved"/>
    <s v="SBX"/>
    <s v="UCS GL1"/>
    <n v="0.87450000000000006"/>
    <n v="0.9274"/>
    <n v="1.1875"/>
    <n v="0.9375"/>
    <n v="76"/>
    <s v="N/A"/>
    <s v="GL-04T"/>
    <n v="30"/>
    <s v="TO-1116GLT04-30-5640"/>
    <m/>
    <n v="79.725700000000003"/>
    <n v="138"/>
    <n v="101.875"/>
    <n v="56.403164496527779"/>
    <n v="676.83797395833335"/>
    <s v="RELEASED"/>
    <s v="MATCHES"/>
    <x v="124"/>
    <x v="0"/>
  </r>
  <r>
    <x v="11"/>
    <n v="1"/>
    <n v="11"/>
    <n v="113"/>
    <s v="1116L-011-113"/>
    <s v="1116UA34014"/>
    <s v="WT-03.4"/>
    <s v="Southeast"/>
    <n v="81.527600000000007"/>
    <n v="180"/>
    <s v="WT-03.4, CURVED, SBX, HEAVY, ISA-L, TOP LIGHTING"/>
    <s v="Curved"/>
    <s v="SBX"/>
    <s v="UCS GL2"/>
    <n v="0.87450000000000006"/>
    <n v="0.9274"/>
    <n v="0.9375"/>
    <n v="1.1875"/>
    <n v="104"/>
    <n v="2.2000000000000002"/>
    <s v="GL-05B"/>
    <n v="30"/>
    <s v="TO-1116GLB05-30-4190"/>
    <m/>
    <n v="79.725700000000003"/>
    <n v="138"/>
    <n v="73.875"/>
    <n v="40.900945052083337"/>
    <n v="490.81134062500007"/>
    <s v="RELEASED"/>
    <s v="MATCHES"/>
    <x v="125"/>
    <x v="0"/>
  </r>
  <r>
    <x v="17"/>
    <n v="1"/>
    <n v="11"/>
    <n v="114"/>
    <s v="1116L-011-114"/>
    <s v="1116UA21049"/>
    <s v="WT-02.1"/>
    <s v="Southeast"/>
    <n v="36"/>
    <n v="180"/>
    <s v="WT-02.1, REC., SBX-L, HEAVY, ISA-L"/>
    <s v="Rec."/>
    <s v="SBX-L"/>
    <s v="UCS GL1"/>
    <n v="0.875"/>
    <n v="0.875"/>
    <n v="1.1875"/>
    <n v="0.9375"/>
    <n v="76"/>
    <s v="N/A"/>
    <s v="GL-07T"/>
    <n v="10"/>
    <s v="TO-1116GLT07-10-2423"/>
    <n v="34.25"/>
    <m/>
    <m/>
    <n v="101.875"/>
    <n v="24.230685763888889"/>
    <n v="290.76822916666669"/>
    <s v="RELEASED"/>
    <s v="MATCHES"/>
    <x v="123"/>
    <x v="0"/>
  </r>
  <r>
    <x v="17"/>
    <n v="1"/>
    <n v="11"/>
    <n v="114"/>
    <s v="1116L-011-114"/>
    <s v="1116UA21049"/>
    <s v="WT-02.1"/>
    <s v="Southeast"/>
    <n v="36"/>
    <n v="180"/>
    <s v="WT-02.1, REC., SBX-L, HEAVY, ISA-L"/>
    <s v="Rec."/>
    <s v="SBX-L"/>
    <s v="UCS GL2"/>
    <n v="0.875"/>
    <n v="0.875"/>
    <n v="0.9375"/>
    <n v="1.1875"/>
    <n v="104"/>
    <n v="2.2000000000000002"/>
    <s v="GL-02Z"/>
    <n v="10"/>
    <s v="TO-1116GLZ02-10-1857"/>
    <n v="34.25"/>
    <m/>
    <m/>
    <n v="73.875"/>
    <n v="17.570963541666668"/>
    <n v="210.8515625"/>
    <s v="RELEASED"/>
    <s v="MATCHES"/>
    <x v="108"/>
    <x v="0"/>
  </r>
  <r>
    <x v="19"/>
    <n v="1"/>
    <n v="11"/>
    <n v="115"/>
    <s v="1116L-011-11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16"/>
    <s v="1116L-011-11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17"/>
    <n v="1"/>
    <n v="11"/>
    <n v="116"/>
    <s v="1116L-011-11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19"/>
    <n v="1"/>
    <n v="11"/>
    <n v="117"/>
    <s v="1116L-011-11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18"/>
    <s v="1116L-011-11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17"/>
    <n v="1"/>
    <n v="11"/>
    <n v="118"/>
    <s v="1116L-011-11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19"/>
    <n v="1"/>
    <n v="11"/>
    <n v="119"/>
    <s v="1116L-011-11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0"/>
    <s v="1116L-011-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17"/>
    <n v="1"/>
    <n v="11"/>
    <n v="120"/>
    <s v="1116L-011-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19"/>
    <n v="1"/>
    <n v="11"/>
    <n v="121"/>
    <s v="1116L-011-121"/>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2"/>
    <s v="1116L-011-122"/>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17"/>
    <n v="1"/>
    <n v="11"/>
    <n v="122"/>
    <s v="1116L-011-122"/>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19"/>
    <n v="1"/>
    <n v="11"/>
    <n v="123"/>
    <s v="1116L-011-123"/>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4"/>
    <s v="1116L-011-124"/>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17"/>
    <n v="1"/>
    <n v="11"/>
    <n v="124"/>
    <s v="1116L-011-124"/>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19"/>
    <n v="1"/>
    <n v="11"/>
    <n v="125"/>
    <s v="1116L-011-12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6"/>
    <s v="1116L-011-12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17"/>
    <n v="1"/>
    <n v="11"/>
    <n v="126"/>
    <s v="1116L-011-12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19"/>
    <n v="1"/>
    <n v="11"/>
    <n v="127"/>
    <s v="1116L-011-12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28"/>
    <s v="1116L-011-12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17"/>
    <n v="1"/>
    <n v="11"/>
    <n v="128"/>
    <s v="1116L-011-12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19"/>
    <n v="1"/>
    <n v="11"/>
    <n v="129"/>
    <s v="1116L-011-12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30"/>
    <s v="1116L-011-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17"/>
    <n v="1"/>
    <n v="11"/>
    <n v="130"/>
    <s v="1116L-011-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19"/>
    <n v="1"/>
    <n v="11"/>
    <n v="131"/>
    <s v="1116L-011-131"/>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17"/>
    <n v="1"/>
    <n v="11"/>
    <n v="132"/>
    <s v="1116L-011-132"/>
    <s v="1116UA21050"/>
    <s v="WT-02.1"/>
    <s v="Southeast"/>
    <n v="36"/>
    <n v="180"/>
    <s v="WT-02.1, REC., SBX-R, WWT ADJ-R, ISA-R"/>
    <s v="Rec."/>
    <s v="SBX-R"/>
    <s v="UCS GL1"/>
    <n v="0.875"/>
    <n v="0.875"/>
    <n v="1.1875"/>
    <n v="0.9375"/>
    <n v="76"/>
    <s v="N/A"/>
    <s v="GL-07T"/>
    <n v="10"/>
    <s v="TO-1116GLT07-10-2423"/>
    <n v="34.25"/>
    <m/>
    <m/>
    <n v="101.875"/>
    <n v="24.230685763888889"/>
    <n v="290.76822916666669"/>
    <s v="RELEASED"/>
    <s v="MATCHES"/>
    <x v="123"/>
    <x v="0"/>
  </r>
  <r>
    <x v="17"/>
    <n v="1"/>
    <n v="11"/>
    <n v="132"/>
    <s v="1116L-011-132"/>
    <s v="1116UA21050"/>
    <s v="WT-02.1"/>
    <s v="Southeast"/>
    <n v="36"/>
    <n v="180"/>
    <s v="WT-02.1, REC., SBX-R, WWT ADJ-R, ISA-R"/>
    <s v="Rec."/>
    <s v="SBX-R"/>
    <s v="UCS GL2"/>
    <n v="0.875"/>
    <n v="0.875"/>
    <n v="0.9375"/>
    <n v="1.1875"/>
    <n v="104"/>
    <n v="2.2000000000000002"/>
    <s v="GL-02Z"/>
    <n v="10"/>
    <s v="TO-1116GLZ02-10-1857"/>
    <n v="34.25"/>
    <m/>
    <m/>
    <n v="73.875"/>
    <n v="17.570963541666668"/>
    <n v="210.8515625"/>
    <s v="RELEASED"/>
    <s v="MATCHES"/>
    <x v="108"/>
    <x v="0"/>
  </r>
  <r>
    <x v="19"/>
    <n v="1"/>
    <n v="11"/>
    <n v="133"/>
    <s v="1116L-011-133"/>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17"/>
    <n v="1"/>
    <n v="11"/>
    <n v="134"/>
    <s v="1116L-011-134"/>
    <s v="1116UA21051"/>
    <s v="WT-02.1"/>
    <s v="Southeast"/>
    <n v="36"/>
    <n v="180"/>
    <s v="WT-02.1, REC., SBX-L, WWT ADJ-R, ISA-L, WWT"/>
    <s v="Rec."/>
    <s v="SBX-L"/>
    <s v="UCS GL1"/>
    <n v="0.875"/>
    <n v="0.875"/>
    <n v="1.1875"/>
    <n v="0.9375"/>
    <n v="76"/>
    <s v="N/A"/>
    <s v="GL-07T"/>
    <n v="10"/>
    <s v="TO-1116GLT07-10-2423"/>
    <n v="34.25"/>
    <m/>
    <m/>
    <n v="101.875"/>
    <n v="24.230685763888889"/>
    <n v="290.76822916666669"/>
    <s v="RELEASED"/>
    <s v="MATCHES"/>
    <x v="123"/>
    <x v="0"/>
  </r>
  <r>
    <x v="17"/>
    <n v="1"/>
    <n v="11"/>
    <n v="134"/>
    <s v="1116L-011-134"/>
    <s v="1116UA21051"/>
    <s v="WT-02.1"/>
    <s v="Southeast"/>
    <n v="36"/>
    <n v="180"/>
    <s v="WT-02.1, REC., SBX-L, WWT ADJ-R, ISA-L, WWT"/>
    <s v="Rec."/>
    <s v="SBX-L"/>
    <s v="UCS GL2"/>
    <n v="0.875"/>
    <n v="0.875"/>
    <n v="0.9375"/>
    <n v="1.1875"/>
    <n v="104"/>
    <n v="2.2000000000000002"/>
    <s v="GL-02Z"/>
    <n v="10"/>
    <s v="TO-1116GLZ02-10-1857"/>
    <n v="34.25"/>
    <m/>
    <m/>
    <n v="73.875"/>
    <n v="17.570963541666668"/>
    <n v="210.8515625"/>
    <s v="RELEASED"/>
    <s v="MATCHES"/>
    <x v="108"/>
    <x v="0"/>
  </r>
  <r>
    <x v="19"/>
    <n v="1"/>
    <n v="11"/>
    <n v="135"/>
    <s v="1116L-011-13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36"/>
    <s v="1116L-011-136"/>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17"/>
    <n v="1"/>
    <n v="11"/>
    <n v="136"/>
    <s v="1116L-011-136"/>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19"/>
    <n v="1"/>
    <n v="11"/>
    <n v="137"/>
    <s v="1116L-011-13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17"/>
    <n v="1"/>
    <n v="11"/>
    <n v="138"/>
    <s v="1116L-011-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17"/>
    <n v="1"/>
    <n v="11"/>
    <n v="138"/>
    <s v="1116L-011-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1"/>
    <n v="139"/>
    <s v="1116L-011-139"/>
    <s v="1116UA12013"/>
    <s v="WT-01.2"/>
    <s v="Southeast"/>
    <n v="92.0625"/>
    <n v="180"/>
    <s v="WT-01.2, REC., SBX, HEAVY, ISA-R"/>
    <s v="Rec."/>
    <s v="SBX"/>
    <s v="UCS GL1"/>
    <n v="0.875"/>
    <n v="0.93620000000000003"/>
    <n v="1.1875"/>
    <n v="0.9375"/>
    <n v="76"/>
    <s v="N/A"/>
    <s v="GL-01T"/>
    <n v="10"/>
    <s v="TO-1116GLT01-10-6484"/>
    <n v="90.251300000000001"/>
    <m/>
    <m/>
    <n v="101.875"/>
    <n v="63.849661024305561"/>
    <n v="766.19401680183591"/>
    <s v="RELEASED"/>
    <s v="MATCHES"/>
    <x v="127"/>
    <x v="0"/>
  </r>
  <r>
    <x v="20"/>
    <n v="1"/>
    <n v="11"/>
    <n v="139"/>
    <s v="1116L-011-139"/>
    <s v="1116UA12013"/>
    <s v="WT-01.2"/>
    <s v="Southeast"/>
    <n v="92.0625"/>
    <n v="180"/>
    <s v="WT-01.2, REC., SBX, HEAVY, ISA-R"/>
    <s v="Rec."/>
    <s v="SBX"/>
    <s v="UCS GL2"/>
    <n v="0.875"/>
    <n v="0.93620000000000003"/>
    <n v="0.9375"/>
    <n v="1.1875"/>
    <n v="104"/>
    <n v="2.2000000000000002"/>
    <s v="GL-02Z"/>
    <n v="10"/>
    <s v="TO-1116GLZ02-10-4630"/>
    <n v="90.251300000000001"/>
    <m/>
    <m/>
    <n v="73.875"/>
    <n v="46.300797135416673"/>
    <n v="555.60956562500007"/>
    <s v="RELEASED"/>
    <s v="MATCHES"/>
    <x v="118"/>
    <x v="0"/>
  </r>
  <r>
    <x v="16"/>
    <n v="1"/>
    <n v="11"/>
    <n v="140"/>
    <s v="1116L-011-140"/>
    <s v="1116UA35003"/>
    <s v="WT-03.5"/>
    <s v="Southea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1"/>
    <n v="140"/>
    <s v="1116L-011-140"/>
    <s v="1116UA35003"/>
    <s v="WT-03.5"/>
    <s v="Southea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0"/>
    <n v="1"/>
    <n v="11"/>
    <n v="141"/>
    <s v="1116L-011-141"/>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1"/>
    <s v="1116L-011-141"/>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2"/>
    <s v="1116L-011-142"/>
    <s v="1116UA21043"/>
    <s v="WT-02.1"/>
    <s v="South"/>
    <n v="36"/>
    <n v="180"/>
    <s v="WT-02.1, REC., SBX-L, ISA-L"/>
    <s v="Rec."/>
    <s v="SBX-L"/>
    <s v="UCS GL1"/>
    <n v="0.875"/>
    <n v="0.875"/>
    <n v="1.1875"/>
    <n v="0.9375"/>
    <n v="76"/>
    <s v="N/A"/>
    <s v="GL-07T"/>
    <n v="10"/>
    <s v="TO-1116GLT07-10-2423"/>
    <n v="34.25"/>
    <m/>
    <m/>
    <n v="101.875"/>
    <n v="24.230685763888889"/>
    <n v="290.76822916666669"/>
    <s v="RELEASED"/>
    <s v="MATCHES"/>
    <x v="123"/>
    <x v="0"/>
  </r>
  <r>
    <x v="17"/>
    <n v="1"/>
    <n v="11"/>
    <n v="142"/>
    <s v="1116L-011-142"/>
    <s v="1116UA21043"/>
    <s v="WT-02.1"/>
    <s v="South"/>
    <n v="36"/>
    <n v="180"/>
    <s v="WT-02.1, REC., SBX-L, ISA-L"/>
    <s v="Rec."/>
    <s v="SBX-L"/>
    <s v="UCS GL2"/>
    <n v="0.875"/>
    <n v="0.875"/>
    <n v="0.9375"/>
    <n v="1.1875"/>
    <n v="104"/>
    <n v="2.2000000000000002"/>
    <s v="GL-02Z"/>
    <n v="10"/>
    <s v="TO-1116GLZ02-10-1857"/>
    <n v="34.25"/>
    <m/>
    <m/>
    <n v="73.875"/>
    <n v="17.570963541666668"/>
    <n v="210.8515625"/>
    <s v="RELEASED"/>
    <s v="MATCHES"/>
    <x v="108"/>
    <x v="0"/>
  </r>
  <r>
    <x v="20"/>
    <n v="1"/>
    <n v="11"/>
    <n v="143"/>
    <s v="1116L-011-143"/>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3"/>
    <s v="1116L-011-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4"/>
    <s v="1116L-011-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17"/>
    <n v="1"/>
    <n v="11"/>
    <n v="144"/>
    <s v="1116L-011-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1"/>
    <n v="145"/>
    <s v="1116L-011-145"/>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5"/>
    <s v="1116L-011-14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6"/>
    <s v="1116L-011-14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17"/>
    <n v="1"/>
    <n v="11"/>
    <n v="146"/>
    <s v="1116L-011-14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0"/>
    <n v="1"/>
    <n v="11"/>
    <n v="147"/>
    <s v="1116L-011-147"/>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7"/>
    <s v="1116L-011-147"/>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48"/>
    <s v="1116L-011-148"/>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17"/>
    <n v="1"/>
    <n v="11"/>
    <n v="148"/>
    <s v="1116L-011-148"/>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0"/>
    <n v="1"/>
    <n v="11"/>
    <n v="149"/>
    <s v="1116L-011-149"/>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49"/>
    <s v="1116L-011-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50"/>
    <s v="1116L-011-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17"/>
    <n v="1"/>
    <n v="11"/>
    <n v="150"/>
    <s v="1116L-011-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1"/>
    <n v="151"/>
    <s v="1116L-011-151"/>
    <s v="1116UA12011"/>
    <s v="WT-01.2"/>
    <s v="South"/>
    <n v="100"/>
    <n v="180"/>
    <s v="WT-01.2, REC., SBX, ISA-R"/>
    <s v="Rec."/>
    <s v="SBX"/>
    <s v="UCS GL1"/>
    <n v="0.875"/>
    <n v="0.875"/>
    <n v="1.1875"/>
    <n v="0.9375"/>
    <n v="76"/>
    <s v="N/A"/>
    <s v="GL-01T"/>
    <n v="10"/>
    <s v="TO-1116GLT01-10-7050"/>
    <n v="98.25"/>
    <m/>
    <m/>
    <n v="101.875"/>
    <n v="69.508463541666671"/>
    <n v="834.1015625"/>
    <s v="RELEASED"/>
    <s v="MATCHES"/>
    <x v="129"/>
    <x v="0"/>
  </r>
  <r>
    <x v="20"/>
    <n v="1"/>
    <n v="11"/>
    <n v="151"/>
    <s v="1116L-011-151"/>
    <s v="1116UA12011"/>
    <s v="WT-01.2"/>
    <s v="South"/>
    <n v="100"/>
    <n v="180"/>
    <s v="WT-01.2, REC., SBX, ISA-R"/>
    <s v="Rec."/>
    <s v="SBX"/>
    <s v="UCS GL2"/>
    <n v="0.875"/>
    <n v="0.875"/>
    <n v="0.9375"/>
    <n v="1.1875"/>
    <n v="104"/>
    <n v="2.2000000000000002"/>
    <s v="GL-02Z"/>
    <n v="10"/>
    <s v="TO-1116GLZ02-10-5040"/>
    <n v="98.25"/>
    <m/>
    <m/>
    <n v="73.875"/>
    <n v="50.404296875"/>
    <n v="604.8515625"/>
    <s v="RELEASED"/>
    <s v="MATCHES"/>
    <x v="114"/>
    <x v="0"/>
  </r>
  <r>
    <x v="17"/>
    <n v="1"/>
    <n v="11"/>
    <n v="152"/>
    <s v="1116L-011-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17"/>
    <n v="1"/>
    <n v="11"/>
    <n v="152"/>
    <s v="1116L-011-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1"/>
    <n v="153"/>
    <s v="1116L-011-153"/>
    <s v="1116UA12011"/>
    <s v="WT-01.2"/>
    <s v="South"/>
    <n v="100"/>
    <n v="180"/>
    <s v="WT-01.2, REC., SBX, ISA-R"/>
    <s v="Rec."/>
    <s v="SBX"/>
    <s v="UCS GL1"/>
    <n v="0.875"/>
    <n v="0.875"/>
    <n v="1.1875"/>
    <n v="0.9375"/>
    <n v="76"/>
    <s v="N/A"/>
    <s v="GL-01T"/>
    <n v="10"/>
    <s v="TO-1116GLT01-10-7050"/>
    <n v="98.25"/>
    <m/>
    <m/>
    <n v="101.875"/>
    <n v="69.508463541666671"/>
    <n v="834.1015625"/>
    <s v="RELEASED"/>
    <s v="MATCHES"/>
    <x v="129"/>
    <x v="0"/>
  </r>
  <r>
    <x v="20"/>
    <n v="1"/>
    <n v="11"/>
    <n v="153"/>
    <s v="1116L-011-153"/>
    <s v="1116UA12011"/>
    <s v="WT-01.2"/>
    <s v="South"/>
    <n v="100"/>
    <n v="180"/>
    <s v="WT-01.2, REC., SBX, ISA-R"/>
    <s v="Rec."/>
    <s v="SBX"/>
    <s v="UCS GL2"/>
    <n v="0.875"/>
    <n v="0.875"/>
    <n v="0.9375"/>
    <n v="1.1875"/>
    <n v="104"/>
    <n v="2.2000000000000002"/>
    <s v="GL-02Z"/>
    <n v="10"/>
    <s v="TO-1116GLZ02-10-5040"/>
    <n v="98.25"/>
    <m/>
    <m/>
    <n v="73.875"/>
    <n v="50.404296875"/>
    <n v="604.8515625"/>
    <s v="RELEASED"/>
    <s v="MATCHES"/>
    <x v="114"/>
    <x v="0"/>
  </r>
  <r>
    <x v="17"/>
    <n v="1"/>
    <n v="11"/>
    <n v="154"/>
    <s v="1116L-011-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17"/>
    <n v="1"/>
    <n v="11"/>
    <n v="154"/>
    <s v="1116L-011-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1"/>
    <n v="155"/>
    <s v="1116L-011-155"/>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55"/>
    <s v="1116L-011-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56"/>
    <s v="1116L-011-15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17"/>
    <n v="1"/>
    <n v="11"/>
    <n v="156"/>
    <s v="1116L-011-15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0"/>
    <n v="1"/>
    <n v="11"/>
    <n v="157"/>
    <s v="1116L-011-157"/>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1"/>
    <n v="157"/>
    <s v="1116L-011-157"/>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17"/>
    <n v="1"/>
    <n v="11"/>
    <n v="158"/>
    <s v="1116L-011-158"/>
    <s v="1116UA21048"/>
    <s v="WT-02.1"/>
    <s v="South"/>
    <n v="36.125"/>
    <n v="180"/>
    <s v="WT-02.1, REC., SBX-L, HEAVY, ISA-R"/>
    <s v="Rec."/>
    <s v="SBX-L"/>
    <s v="UCS GL1"/>
    <n v="1"/>
    <n v="0.875"/>
    <n v="1.1875"/>
    <n v="0.9375"/>
    <n v="76"/>
    <s v="N/A"/>
    <s v="GL-07T"/>
    <n v="10"/>
    <s v="TO-1116GLT07-10-2423"/>
    <n v="34.25"/>
    <m/>
    <m/>
    <n v="101.875"/>
    <n v="24.230685763888889"/>
    <n v="290.76822916666669"/>
    <s v="RELEASED"/>
    <s v="MATCHES"/>
    <x v="123"/>
    <x v="0"/>
  </r>
  <r>
    <x v="17"/>
    <n v="1"/>
    <n v="11"/>
    <n v="158"/>
    <s v="1116L-011-158"/>
    <s v="1116UA21048"/>
    <s v="WT-02.1"/>
    <s v="South"/>
    <n v="36.125"/>
    <n v="180"/>
    <s v="WT-02.1, REC., SBX-L, HEAVY, ISA-R"/>
    <s v="Rec."/>
    <s v="SBX-L"/>
    <s v="UCS GL2"/>
    <n v="1"/>
    <n v="0.875"/>
    <n v="0.9375"/>
    <n v="1.1875"/>
    <n v="104"/>
    <n v="2.2000000000000002"/>
    <s v="GL-02Z"/>
    <n v="10"/>
    <s v="TO-1116GLZ02-10-1857"/>
    <n v="34.25"/>
    <m/>
    <m/>
    <n v="73.875"/>
    <n v="17.570963541666668"/>
    <n v="210.8515625"/>
    <s v="RELEASED"/>
    <s v="MATCHES"/>
    <x v="108"/>
    <x v="0"/>
  </r>
  <r>
    <x v="11"/>
    <n v="1"/>
    <n v="14"/>
    <n v="1"/>
    <s v="1116L-014-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4"/>
    <n v="1"/>
    <s v="1116L-014-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4"/>
    <n v="2"/>
    <s v="1116L-014-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4"/>
    <n v="2"/>
    <s v="1116L-014-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4"/>
    <n v="3"/>
    <s v="1116L-014-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4"/>
    <n v="3"/>
    <s v="1116L-014-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4"/>
    <n v="4"/>
    <s v="1116L-014-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4"/>
    <s v="1116L-014-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5"/>
    <s v="1116L-014-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0"/>
    <n v="1"/>
    <n v="14"/>
    <n v="5"/>
    <s v="1116L-014-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4"/>
    <n v="6"/>
    <s v="1116L-014-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6"/>
    <s v="1116L-014-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7"/>
    <s v="1116L-014-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0"/>
    <n v="1"/>
    <n v="14"/>
    <n v="7"/>
    <s v="1116L-014-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4"/>
    <n v="8"/>
    <s v="1116L-014-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8"/>
    <s v="1116L-014-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9"/>
    <s v="1116L-014-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9"/>
    <s v="1116L-014-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
    <s v="1116L-014-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10"/>
    <s v="1116L-014-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11"/>
    <s v="1116L-014-011"/>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11"/>
    <s v="1116L-014-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12"/>
    <s v="1116L-014-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12"/>
    <s v="1116L-014-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13"/>
    <s v="1116L-014-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13"/>
    <s v="1116L-014-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
    <s v="1116L-014-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14"/>
    <s v="1116L-014-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15"/>
    <s v="1116L-014-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15"/>
    <s v="1116L-014-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6"/>
    <s v="1116L-014-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16"/>
    <s v="1116L-014-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17"/>
    <s v="1116L-014-017"/>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17"/>
    <s v="1116L-014-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18"/>
    <s v="1116L-014-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18"/>
    <s v="1116L-014-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19"/>
    <s v="1116L-014-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19"/>
    <s v="1116L-014-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0"/>
    <s v="1116L-014-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20"/>
    <s v="1116L-014-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21"/>
    <s v="1116L-014-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21"/>
    <s v="1116L-014-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2"/>
    <s v="1116L-014-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22"/>
    <s v="1116L-014-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23"/>
    <s v="1116L-014-023"/>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23"/>
    <s v="1116L-014-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24"/>
    <s v="1116L-014-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24"/>
    <s v="1116L-014-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25"/>
    <s v="1116L-014-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25"/>
    <s v="1116L-014-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6"/>
    <s v="1116L-014-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26"/>
    <s v="1116L-014-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27"/>
    <s v="1116L-014-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27"/>
    <s v="1116L-014-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28"/>
    <s v="1116L-014-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28"/>
    <s v="1116L-014-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0"/>
    <n v="1"/>
    <n v="14"/>
    <n v="29"/>
    <s v="1116L-014-029"/>
    <s v="1116UA12012"/>
    <s v="WT-01.2"/>
    <s v="West"/>
    <n v="100"/>
    <n v="180"/>
    <s v="WT-01.2, REC., SBX, TYP."/>
    <s v="Rec."/>
    <s v="SBX"/>
    <s v="UCS GL1"/>
    <n v="0.875"/>
    <n v="0.875"/>
    <n v="1.1875"/>
    <n v="0.9375"/>
    <n v="76"/>
    <s v="N/A"/>
    <s v="GL-01T"/>
    <n v="10"/>
    <s v="TO-1116GLT01-10-7050"/>
    <n v="98.25"/>
    <m/>
    <m/>
    <n v="101.875"/>
    <n v="69.508463541666671"/>
    <n v="834.1015625"/>
    <s v="RELEASED"/>
    <s v="MATCHES"/>
    <x v="129"/>
    <x v="0"/>
  </r>
  <r>
    <x v="20"/>
    <n v="1"/>
    <n v="14"/>
    <n v="29"/>
    <s v="1116L-014-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4"/>
    <n v="30"/>
    <s v="1116L-014-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4"/>
    <n v="30"/>
    <s v="1116L-014-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0"/>
    <n v="1"/>
    <n v="14"/>
    <n v="31"/>
    <s v="1116L-014-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0"/>
    <n v="1"/>
    <n v="14"/>
    <n v="31"/>
    <s v="1116L-014-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32"/>
    <s v="1116L-014-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4"/>
    <n v="32"/>
    <s v="1116L-014-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14"/>
    <n v="33"/>
    <s v="1116L-014-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14"/>
    <n v="33"/>
    <s v="1116L-014-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14"/>
    <n v="34"/>
    <s v="1116L-014-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14"/>
    <n v="34"/>
    <s v="1116L-014-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21"/>
    <n v="1"/>
    <n v="14"/>
    <n v="35"/>
    <s v="1116L-014-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21"/>
    <n v="1"/>
    <n v="14"/>
    <n v="35"/>
    <s v="1116L-014-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20"/>
    <n v="1"/>
    <n v="14"/>
    <n v="36"/>
    <s v="1116L-014-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0"/>
    <n v="1"/>
    <n v="14"/>
    <n v="36"/>
    <s v="1116L-014-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4"/>
    <n v="37"/>
    <s v="1116L-014-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37"/>
    <s v="1116L-014-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38"/>
    <s v="1116L-014-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0"/>
    <n v="1"/>
    <n v="14"/>
    <n v="38"/>
    <s v="1116L-014-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4"/>
    <n v="39"/>
    <s v="1116L-014-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39"/>
    <s v="1116L-014-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40"/>
    <s v="1116L-014-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40"/>
    <s v="1116L-014-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41"/>
    <s v="1116L-014-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41"/>
    <s v="1116L-014-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42"/>
    <s v="1116L-014-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0"/>
    <n v="1"/>
    <n v="14"/>
    <n v="42"/>
    <s v="1116L-014-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4"/>
    <n v="43"/>
    <s v="1116L-014-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43"/>
    <s v="1116L-014-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44"/>
    <s v="1116L-014-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44"/>
    <s v="1116L-014-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45"/>
    <s v="1116L-014-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45"/>
    <s v="1116L-014-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46"/>
    <s v="1116L-014-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46"/>
    <s v="1116L-014-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47"/>
    <s v="1116L-014-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47"/>
    <s v="1116L-014-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48"/>
    <s v="1116L-014-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0"/>
    <n v="1"/>
    <n v="14"/>
    <n v="48"/>
    <s v="1116L-014-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4"/>
    <n v="49"/>
    <s v="1116L-014-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49"/>
    <s v="1116L-014-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50"/>
    <s v="1116L-014-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50"/>
    <s v="1116L-014-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51"/>
    <s v="1116L-014-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51"/>
    <s v="1116L-014-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52"/>
    <s v="1116L-014-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0"/>
    <n v="1"/>
    <n v="14"/>
    <n v="52"/>
    <s v="1116L-014-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53"/>
    <s v="1116L-014-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1"/>
    <n v="1"/>
    <n v="14"/>
    <n v="53"/>
    <s v="1116L-014-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0"/>
    <n v="1"/>
    <n v="14"/>
    <n v="54"/>
    <s v="1116L-014-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0"/>
    <n v="1"/>
    <n v="14"/>
    <n v="54"/>
    <s v="1116L-014-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1"/>
    <n v="1"/>
    <n v="14"/>
    <n v="55"/>
    <s v="1116L-014-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1"/>
    <n v="1"/>
    <n v="14"/>
    <n v="55"/>
    <s v="1116L-014-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0"/>
    <n v="1"/>
    <n v="14"/>
    <n v="56"/>
    <s v="1116L-014-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0"/>
    <n v="1"/>
    <n v="14"/>
    <n v="56"/>
    <s v="1116L-014-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1"/>
    <n v="1"/>
    <n v="14"/>
    <n v="57"/>
    <s v="1116L-014-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4"/>
    <n v="57"/>
    <s v="1116L-014-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0"/>
    <n v="1"/>
    <n v="14"/>
    <n v="58"/>
    <s v="1116L-014-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0"/>
    <n v="1"/>
    <n v="14"/>
    <n v="58"/>
    <s v="1116L-014-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4"/>
    <n v="59"/>
    <s v="1116L-014-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4"/>
    <n v="59"/>
    <s v="1116L-014-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0"/>
    <n v="1"/>
    <n v="14"/>
    <n v="60"/>
    <s v="1116L-014-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0"/>
    <n v="1"/>
    <n v="14"/>
    <n v="60"/>
    <s v="1116L-014-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4"/>
    <n v="61"/>
    <s v="1116L-014-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4"/>
    <n v="61"/>
    <s v="1116L-014-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0"/>
    <n v="1"/>
    <n v="14"/>
    <n v="62"/>
    <s v="1116L-014-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62"/>
    <s v="1116L-014-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63"/>
    <s v="1116L-014-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63"/>
    <s v="1116L-014-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64"/>
    <s v="1116L-014-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4"/>
    <n v="64"/>
    <s v="1116L-014-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4"/>
    <n v="65"/>
    <s v="1116L-014-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65"/>
    <s v="1116L-014-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66"/>
    <s v="1116L-014-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66"/>
    <s v="1116L-014-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67"/>
    <s v="1116L-014-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67"/>
    <s v="1116L-014-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68"/>
    <s v="1116L-014-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68"/>
    <s v="1116L-014-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69"/>
    <s v="1116L-014-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69"/>
    <s v="1116L-014-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70"/>
    <s v="1116L-014-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4"/>
    <n v="70"/>
    <s v="1116L-014-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4"/>
    <n v="71"/>
    <s v="1116L-014-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71"/>
    <s v="1116L-014-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72"/>
    <s v="1116L-014-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72"/>
    <s v="1116L-014-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73"/>
    <s v="1116L-014-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73"/>
    <s v="1116L-014-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74"/>
    <s v="1116L-014-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74"/>
    <s v="1116L-014-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75"/>
    <s v="1116L-014-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4"/>
    <n v="75"/>
    <s v="1116L-014-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0"/>
    <n v="1"/>
    <n v="14"/>
    <n v="76"/>
    <s v="1116L-014-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0"/>
    <n v="1"/>
    <n v="14"/>
    <n v="76"/>
    <s v="1116L-014-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4"/>
    <n v="77"/>
    <s v="1116L-014-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4"/>
    <n v="77"/>
    <s v="1116L-014-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0"/>
    <n v="1"/>
    <n v="14"/>
    <n v="78"/>
    <s v="1116L-014-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0"/>
    <n v="1"/>
    <n v="14"/>
    <n v="78"/>
    <s v="1116L-014-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79"/>
    <s v="1116L-014-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21"/>
    <n v="1"/>
    <n v="14"/>
    <n v="79"/>
    <s v="1116L-014-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11"/>
    <n v="1"/>
    <n v="14"/>
    <n v="80"/>
    <s v="1116L-014-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4"/>
    <n v="80"/>
    <s v="1116L-014-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4"/>
    <n v="81"/>
    <s v="1116L-014-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4"/>
    <n v="81"/>
    <s v="1116L-014-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4"/>
    <n v="82"/>
    <s v="1116L-014-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4"/>
    <n v="82"/>
    <s v="1116L-014-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4"/>
    <n v="83"/>
    <s v="1116L-014-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83"/>
    <s v="1116L-014-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84"/>
    <s v="1116L-014-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0"/>
    <n v="1"/>
    <n v="14"/>
    <n v="84"/>
    <s v="1116L-014-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4"/>
    <n v="85"/>
    <s v="1116L-014-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85"/>
    <s v="1116L-014-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86"/>
    <s v="1116L-014-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0"/>
    <n v="1"/>
    <n v="14"/>
    <n v="86"/>
    <s v="1116L-014-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4"/>
    <n v="87"/>
    <s v="1116L-014-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87"/>
    <s v="1116L-014-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88"/>
    <s v="1116L-014-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88"/>
    <s v="1116L-014-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89"/>
    <s v="1116L-014-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89"/>
    <s v="1116L-014-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90"/>
    <s v="1116L-014-090"/>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90"/>
    <s v="1116L-014-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91"/>
    <s v="1116L-014-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91"/>
    <s v="1116L-014-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92"/>
    <s v="1116L-014-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92"/>
    <s v="1116L-014-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93"/>
    <s v="1116L-014-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93"/>
    <s v="1116L-014-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94"/>
    <s v="1116L-014-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94"/>
    <s v="1116L-014-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95"/>
    <s v="1116L-014-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95"/>
    <s v="1116L-014-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96"/>
    <s v="1116L-014-096"/>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96"/>
    <s v="1116L-014-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97"/>
    <s v="1116L-014-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97"/>
    <s v="1116L-014-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98"/>
    <s v="1116L-014-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98"/>
    <s v="1116L-014-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99"/>
    <s v="1116L-014-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99"/>
    <s v="1116L-014-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00"/>
    <s v="1116L-014-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00"/>
    <s v="1116L-014-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1"/>
    <s v="1116L-014-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101"/>
    <s v="1116L-014-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02"/>
    <s v="1116L-014-102"/>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102"/>
    <s v="1116L-014-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103"/>
    <s v="1116L-014-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103"/>
    <s v="1116L-014-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04"/>
    <s v="1116L-014-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04"/>
    <s v="1116L-014-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5"/>
    <s v="1116L-014-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105"/>
    <s v="1116L-014-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06"/>
    <s v="1116L-014-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06"/>
    <s v="1116L-014-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07"/>
    <s v="1116L-014-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107"/>
    <s v="1116L-014-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08"/>
    <s v="1116L-014-108"/>
    <s v="1116UA12012"/>
    <s v="WT-01.2"/>
    <s v="East"/>
    <n v="100"/>
    <n v="180"/>
    <s v="WT-01.2, REC., SBX, TYP."/>
    <s v="Rec."/>
    <s v="SBX"/>
    <s v="UCS GL1"/>
    <n v="0.875"/>
    <n v="0.875"/>
    <n v="1.1875"/>
    <n v="0.9375"/>
    <n v="76"/>
    <s v="N/A"/>
    <s v="GL-01T"/>
    <n v="10"/>
    <s v="TO-1116GLT01-10-7050"/>
    <n v="98.25"/>
    <m/>
    <m/>
    <n v="101.875"/>
    <n v="69.508463541666671"/>
    <n v="834.1015625"/>
    <s v="RELEASED"/>
    <s v="MATCHES"/>
    <x v="129"/>
    <x v="0"/>
  </r>
  <r>
    <x v="20"/>
    <n v="1"/>
    <n v="14"/>
    <n v="108"/>
    <s v="1116L-014-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4"/>
    <n v="109"/>
    <s v="1116L-014-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4"/>
    <n v="109"/>
    <s v="1116L-014-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10"/>
    <s v="1116L-014-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0"/>
    <n v="1"/>
    <n v="14"/>
    <n v="110"/>
    <s v="1116L-014-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11"/>
    <s v="1116L-014-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4"/>
    <n v="111"/>
    <s v="1116L-014-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14"/>
    <n v="112"/>
    <s v="1116L-014-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14"/>
    <n v="112"/>
    <s v="1116L-014-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14"/>
    <n v="113"/>
    <s v="1116L-014-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14"/>
    <n v="113"/>
    <s v="1116L-014-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21"/>
    <n v="1"/>
    <n v="14"/>
    <n v="114"/>
    <s v="1116L-014-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21"/>
    <n v="1"/>
    <n v="14"/>
    <n v="114"/>
    <s v="1116L-014-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20"/>
    <n v="1"/>
    <n v="14"/>
    <n v="115"/>
    <s v="1116L-014-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0"/>
    <n v="1"/>
    <n v="14"/>
    <n v="115"/>
    <s v="1116L-014-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4"/>
    <n v="116"/>
    <s v="1116L-014-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16"/>
    <s v="1116L-014-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17"/>
    <s v="1116L-014-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0"/>
    <n v="1"/>
    <n v="14"/>
    <n v="117"/>
    <s v="1116L-014-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4"/>
    <n v="118"/>
    <s v="1116L-014-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18"/>
    <s v="1116L-014-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19"/>
    <s v="1116L-014-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19"/>
    <s v="1116L-014-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20"/>
    <s v="1116L-014-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20"/>
    <s v="1116L-014-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21"/>
    <s v="1116L-014-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0"/>
    <n v="1"/>
    <n v="14"/>
    <n v="121"/>
    <s v="1116L-014-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4"/>
    <n v="122"/>
    <s v="1116L-014-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22"/>
    <s v="1116L-014-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23"/>
    <s v="1116L-014-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23"/>
    <s v="1116L-014-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24"/>
    <s v="1116L-014-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24"/>
    <s v="1116L-014-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25"/>
    <s v="1116L-014-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25"/>
    <s v="1116L-014-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26"/>
    <s v="1116L-014-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26"/>
    <s v="1116L-014-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27"/>
    <s v="1116L-014-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0"/>
    <n v="1"/>
    <n v="14"/>
    <n v="127"/>
    <s v="1116L-014-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4"/>
    <n v="128"/>
    <s v="1116L-014-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28"/>
    <s v="1116L-014-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29"/>
    <s v="1116L-014-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29"/>
    <s v="1116L-014-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30"/>
    <s v="1116L-014-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30"/>
    <s v="1116L-014-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31"/>
    <s v="1116L-014-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0"/>
    <n v="1"/>
    <n v="14"/>
    <n v="131"/>
    <s v="1116L-014-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1"/>
    <n v="1"/>
    <n v="14"/>
    <n v="132"/>
    <s v="1116L-014-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1"/>
    <n v="1"/>
    <n v="14"/>
    <n v="132"/>
    <s v="1116L-014-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0"/>
    <n v="1"/>
    <n v="14"/>
    <n v="133"/>
    <s v="1116L-014-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0"/>
    <n v="1"/>
    <n v="14"/>
    <n v="133"/>
    <s v="1116L-014-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1"/>
    <n v="1"/>
    <n v="14"/>
    <n v="134"/>
    <s v="1116L-014-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1"/>
    <n v="1"/>
    <n v="14"/>
    <n v="134"/>
    <s v="1116L-014-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0"/>
    <n v="1"/>
    <n v="14"/>
    <n v="135"/>
    <s v="1116L-014-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0"/>
    <n v="1"/>
    <n v="14"/>
    <n v="135"/>
    <s v="1116L-014-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36"/>
    <s v="1116L-014-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4"/>
    <n v="136"/>
    <s v="1116L-014-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0"/>
    <n v="1"/>
    <n v="14"/>
    <n v="137"/>
    <s v="1116L-014-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0"/>
    <n v="1"/>
    <n v="14"/>
    <n v="137"/>
    <s v="1116L-014-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4"/>
    <n v="138"/>
    <s v="1116L-014-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4"/>
    <n v="138"/>
    <s v="1116L-014-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0"/>
    <n v="1"/>
    <n v="14"/>
    <n v="139"/>
    <s v="1116L-014-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0"/>
    <n v="1"/>
    <n v="14"/>
    <n v="139"/>
    <s v="1116L-014-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4"/>
    <n v="140"/>
    <s v="1116L-014-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4"/>
    <n v="140"/>
    <s v="1116L-014-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0"/>
    <n v="1"/>
    <n v="14"/>
    <n v="141"/>
    <s v="1116L-014-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41"/>
    <s v="1116L-014-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2"/>
    <s v="1116L-014-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42"/>
    <s v="1116L-014-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43"/>
    <s v="1116L-014-143"/>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4"/>
    <n v="143"/>
    <s v="1116L-014-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4"/>
    <n v="144"/>
    <s v="1116L-014-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44"/>
    <s v="1116L-014-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45"/>
    <s v="1116L-014-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45"/>
    <s v="1116L-014-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6"/>
    <s v="1116L-014-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46"/>
    <s v="1116L-014-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47"/>
    <s v="1116L-014-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47"/>
    <s v="1116L-014-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48"/>
    <s v="1116L-014-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48"/>
    <s v="1116L-014-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49"/>
    <s v="1116L-014-149"/>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4"/>
    <n v="149"/>
    <s v="1116L-014-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4"/>
    <n v="150"/>
    <s v="1116L-014-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50"/>
    <s v="1116L-014-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51"/>
    <s v="1116L-014-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51"/>
    <s v="1116L-014-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52"/>
    <s v="1116L-014-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52"/>
    <s v="1116L-014-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53"/>
    <s v="1116L-014-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53"/>
    <s v="1116L-014-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54"/>
    <s v="1116L-014-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4"/>
    <n v="154"/>
    <s v="1116L-014-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0"/>
    <n v="1"/>
    <n v="14"/>
    <n v="155"/>
    <s v="1116L-014-155"/>
    <s v="1116UA12012"/>
    <s v="WT-01.2"/>
    <s v="South"/>
    <n v="100"/>
    <n v="180"/>
    <s v="WT-01.2, REC., SBX, TYP."/>
    <s v="Rec."/>
    <s v="SBX"/>
    <s v="UCS GL1"/>
    <n v="0.875"/>
    <n v="0.875"/>
    <n v="1.1875"/>
    <n v="0.9375"/>
    <n v="76"/>
    <s v="N/A"/>
    <s v="GL-01T"/>
    <n v="10"/>
    <s v="TO-1116GLT01-10-7050"/>
    <n v="98.25"/>
    <m/>
    <m/>
    <n v="101.875"/>
    <n v="69.508463541666671"/>
    <n v="834.1015625"/>
    <s v="RELEASED"/>
    <s v="MATCHES"/>
    <x v="129"/>
    <x v="0"/>
  </r>
  <r>
    <x v="20"/>
    <n v="1"/>
    <n v="14"/>
    <n v="155"/>
    <s v="1116L-014-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4"/>
    <n v="156"/>
    <s v="1116L-014-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4"/>
    <n v="156"/>
    <s v="1116L-014-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0"/>
    <n v="1"/>
    <n v="14"/>
    <n v="157"/>
    <s v="1116L-014-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0"/>
    <n v="1"/>
    <n v="14"/>
    <n v="157"/>
    <s v="1116L-014-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4"/>
    <n v="158"/>
    <s v="1116L-014-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21"/>
    <n v="1"/>
    <n v="14"/>
    <n v="158"/>
    <s v="1116L-014-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11"/>
    <n v="1"/>
    <n v="15"/>
    <n v="1"/>
    <s v="1116L-015-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5"/>
    <n v="1"/>
    <s v="1116L-015-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5"/>
    <n v="2"/>
    <s v="1116L-015-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5"/>
    <n v="2"/>
    <s v="1116L-015-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5"/>
    <n v="3"/>
    <s v="1116L-015-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5"/>
    <n v="3"/>
    <s v="1116L-015-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5"/>
    <n v="4"/>
    <s v="1116L-015-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4"/>
    <s v="1116L-015-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5"/>
    <s v="1116L-015-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2"/>
    <n v="1"/>
    <n v="15"/>
    <n v="5"/>
    <s v="1116L-015-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5"/>
    <n v="6"/>
    <s v="1116L-015-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6"/>
    <s v="1116L-015-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7"/>
    <s v="1116L-015-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2"/>
    <n v="1"/>
    <n v="15"/>
    <n v="7"/>
    <s v="1116L-015-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1"/>
    <n v="1"/>
    <n v="15"/>
    <n v="8"/>
    <s v="1116L-015-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8"/>
    <s v="1116L-015-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9"/>
    <s v="1116L-015-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9"/>
    <s v="1116L-015-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
    <s v="1116L-015-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10"/>
    <s v="1116L-015-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11"/>
    <s v="1116L-015-011"/>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11"/>
    <s v="1116L-015-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12"/>
    <s v="1116L-015-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12"/>
    <s v="1116L-015-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13"/>
    <s v="1116L-015-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13"/>
    <s v="1116L-015-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
    <s v="1116L-015-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14"/>
    <s v="1116L-015-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15"/>
    <s v="1116L-015-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15"/>
    <s v="1116L-015-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6"/>
    <s v="1116L-015-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16"/>
    <s v="1116L-015-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17"/>
    <s v="1116L-015-017"/>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17"/>
    <s v="1116L-015-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18"/>
    <s v="1116L-015-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18"/>
    <s v="1116L-015-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19"/>
    <s v="1116L-015-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19"/>
    <s v="1116L-015-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0"/>
    <s v="1116L-015-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20"/>
    <s v="1116L-015-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21"/>
    <s v="1116L-015-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21"/>
    <s v="1116L-015-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2"/>
    <s v="1116L-015-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22"/>
    <s v="1116L-015-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23"/>
    <s v="1116L-015-023"/>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23"/>
    <s v="1116L-015-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24"/>
    <s v="1116L-015-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24"/>
    <s v="1116L-015-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25"/>
    <s v="1116L-015-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25"/>
    <s v="1116L-015-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6"/>
    <s v="1116L-015-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26"/>
    <s v="1116L-015-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27"/>
    <s v="1116L-015-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27"/>
    <s v="1116L-015-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28"/>
    <s v="1116L-015-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28"/>
    <s v="1116L-015-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2"/>
    <n v="1"/>
    <n v="15"/>
    <n v="29"/>
    <s v="1116L-015-029"/>
    <s v="1116UA12012"/>
    <s v="WT-01.2"/>
    <s v="West"/>
    <n v="100"/>
    <n v="180"/>
    <s v="WT-01.2, REC., SBX, TYP."/>
    <s v="Rec."/>
    <s v="SBX"/>
    <s v="UCS GL1"/>
    <n v="0.875"/>
    <n v="0.875"/>
    <n v="1.1875"/>
    <n v="0.9375"/>
    <n v="76"/>
    <s v="N/A"/>
    <s v="GL-01T"/>
    <n v="10"/>
    <s v="TO-1116GLT01-10-7050"/>
    <n v="98.25"/>
    <m/>
    <m/>
    <n v="101.875"/>
    <n v="69.508463541666671"/>
    <n v="834.1015625"/>
    <s v="RELEASED"/>
    <s v="MATCHES"/>
    <x v="129"/>
    <x v="0"/>
  </r>
  <r>
    <x v="22"/>
    <n v="1"/>
    <n v="15"/>
    <n v="29"/>
    <s v="1116L-015-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1"/>
    <n v="1"/>
    <n v="15"/>
    <n v="30"/>
    <s v="1116L-015-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1"/>
    <n v="1"/>
    <n v="15"/>
    <n v="30"/>
    <s v="1116L-015-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2"/>
    <n v="1"/>
    <n v="15"/>
    <n v="31"/>
    <s v="1116L-015-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2"/>
    <n v="1"/>
    <n v="15"/>
    <n v="31"/>
    <s v="1116L-015-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32"/>
    <s v="1116L-015-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1"/>
    <n v="1"/>
    <n v="15"/>
    <n v="32"/>
    <s v="1116L-015-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1"/>
    <n v="1"/>
    <n v="15"/>
    <n v="33"/>
    <s v="1116L-015-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11"/>
    <n v="1"/>
    <n v="15"/>
    <n v="33"/>
    <s v="1116L-015-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11"/>
    <n v="1"/>
    <n v="15"/>
    <n v="34"/>
    <s v="1116L-015-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11"/>
    <n v="1"/>
    <n v="15"/>
    <n v="34"/>
    <s v="1116L-015-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21"/>
    <n v="1"/>
    <n v="15"/>
    <n v="35"/>
    <s v="1116L-015-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21"/>
    <n v="1"/>
    <n v="15"/>
    <n v="35"/>
    <s v="1116L-015-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22"/>
    <n v="1"/>
    <n v="15"/>
    <n v="36"/>
    <s v="1116L-015-036"/>
    <s v="1116UA11009"/>
    <s v="WT-01.1"/>
    <s v="Northwest"/>
    <n v="100"/>
    <n v="180"/>
    <s v="WT-01.1, REC., VISION, REMOVABLE ADJACENT"/>
    <s v="Rec."/>
    <s v="Vision"/>
    <s v="UCS GL1"/>
    <n v="0.875"/>
    <n v="0.875"/>
    <n v="1.1875"/>
    <n v="0.9375"/>
    <n v="76"/>
    <s v="N/A"/>
    <s v="GL-01Z"/>
    <n v="10"/>
    <s v="TO-1116GLZ01-10-7050"/>
    <n v="98.25"/>
    <m/>
    <m/>
    <n v="101.875"/>
    <n v="69.508463541666671"/>
    <n v="834.1015625"/>
    <s v="RELEASED"/>
    <s v="MATCHES"/>
    <x v="131"/>
    <x v="0"/>
  </r>
  <r>
    <x v="22"/>
    <n v="1"/>
    <n v="15"/>
    <n v="36"/>
    <s v="1116L-015-036"/>
    <s v="1116UA11009"/>
    <s v="WT-01.1"/>
    <s v="Northwest"/>
    <n v="100"/>
    <n v="180"/>
    <s v="WT-01.1, REC., VISION, REMOVABLE ADJACENT"/>
    <s v="Rec."/>
    <s v="Vision"/>
    <s v="UCS GL2"/>
    <n v="0.875"/>
    <n v="0.875"/>
    <n v="0.9375"/>
    <n v="1.1875"/>
    <n v="104"/>
    <n v="2.2000000000000002"/>
    <s v="GL-02Z"/>
    <n v="10"/>
    <s v="TO-1116GLZ02-10-5040"/>
    <n v="98.25"/>
    <m/>
    <m/>
    <n v="73.875"/>
    <n v="50.404296875"/>
    <n v="604.8515625"/>
    <s v="RELEASED"/>
    <s v="MATCHES"/>
    <x v="114"/>
    <x v="0"/>
  </r>
  <r>
    <x v="21"/>
    <n v="1"/>
    <n v="15"/>
    <n v="37"/>
    <s v="1116L-015-037"/>
    <s v="1116UA21113"/>
    <s v="WT-02.1"/>
    <s v="Northwest"/>
    <n v="36"/>
    <n v="180"/>
    <s v="WT-02.1, REC., SBX-R, REMOVABLE"/>
    <s v="Rec."/>
    <s v="SBX-R"/>
    <s v="UCS GL1"/>
    <n v="0.875"/>
    <n v="0.875"/>
    <n v="1.1875"/>
    <n v="0.9375"/>
    <n v="76"/>
    <s v="N/A"/>
    <s v="GL-07T"/>
    <n v="10"/>
    <s v="TO-1116GLT07-10-2423"/>
    <n v="34.25"/>
    <m/>
    <m/>
    <n v="101.875"/>
    <n v="24.230685763888889"/>
    <n v="290.76822916666669"/>
    <s v="RELEASED"/>
    <s v="MATCHES"/>
    <x v="123"/>
    <x v="0"/>
  </r>
  <r>
    <x v="21"/>
    <n v="1"/>
    <n v="15"/>
    <n v="37"/>
    <s v="1116L-015-037"/>
    <s v="1116UA21113"/>
    <s v="WT-02.1"/>
    <s v="Northwest"/>
    <n v="36"/>
    <n v="180"/>
    <s v="WT-02.1, REC., SBX-R, REMOVABLE"/>
    <s v="Rec."/>
    <s v="SBX-R"/>
    <s v="UCS GL2"/>
    <n v="0.875"/>
    <n v="0.875"/>
    <n v="0.9375"/>
    <n v="1.1875"/>
    <n v="104"/>
    <n v="2.2000000000000002"/>
    <s v="GL-02Z"/>
    <n v="10"/>
    <s v="TO-1116GLZ02-10-1857"/>
    <n v="34.25"/>
    <m/>
    <m/>
    <n v="73.875"/>
    <n v="17.570963541666668"/>
    <n v="210.8515625"/>
    <s v="RELEASED"/>
    <s v="MATCHES"/>
    <x v="108"/>
    <x v="0"/>
  </r>
  <r>
    <x v="22"/>
    <n v="1"/>
    <n v="15"/>
    <n v="38"/>
    <s v="1116L-015-038"/>
    <s v="1116UA11014"/>
    <s v="WT-01.1"/>
    <s v="Northwest"/>
    <n v="100"/>
    <n v="180"/>
    <s v="WT-01.1, REC., VISION, REMOVABLE"/>
    <s v="Rec."/>
    <s v="Vision"/>
    <s v="UCS GL1"/>
    <n v="0.875"/>
    <n v="0.875"/>
    <n v="1.1875"/>
    <n v="0.9375"/>
    <n v="76"/>
    <s v="N/A"/>
    <s v="GL-01Z"/>
    <n v="10"/>
    <s v="TO-1116GLZ01-10-7050"/>
    <n v="98.25"/>
    <m/>
    <m/>
    <n v="101.875"/>
    <n v="69.508463541666671"/>
    <n v="834.1015625"/>
    <s v="RELEASED"/>
    <s v="MATCHES"/>
    <x v="131"/>
    <x v="0"/>
  </r>
  <r>
    <x v="22"/>
    <n v="1"/>
    <n v="15"/>
    <n v="38"/>
    <s v="1116L-015-038"/>
    <s v="1116UA11014"/>
    <s v="WT-01.1"/>
    <s v="Northwest"/>
    <n v="100"/>
    <n v="180"/>
    <s v="WT-01.1, REC., VISION, REMOVABLE"/>
    <s v="Rec."/>
    <s v="Vision"/>
    <s v="UCS GL2"/>
    <n v="0.875"/>
    <n v="0.875"/>
    <n v="0.9375"/>
    <n v="1.1875"/>
    <n v="104"/>
    <n v="2.2000000000000002"/>
    <s v="GL-02Z"/>
    <n v="10"/>
    <s v="TO-1116GLZ02-10-5040"/>
    <n v="98.25"/>
    <m/>
    <m/>
    <n v="73.875"/>
    <n v="50.404296875"/>
    <n v="604.8515625"/>
    <s v="RELEASED"/>
    <s v="MATCHES"/>
    <x v="114"/>
    <x v="0"/>
  </r>
  <r>
    <x v="21"/>
    <n v="1"/>
    <n v="15"/>
    <n v="39"/>
    <s v="1116L-015-039"/>
    <s v="1116UA21114"/>
    <s v="WT-02.1"/>
    <s v="Northwest"/>
    <n v="36"/>
    <n v="180"/>
    <s v="WT-02.1, REC., SBX-L, REMOVABLE ADJACENT"/>
    <s v="Rec."/>
    <s v="SBX-L"/>
    <s v="UCS GL1"/>
    <n v="0.875"/>
    <n v="0.875"/>
    <n v="1.1875"/>
    <n v="0.9375"/>
    <n v="76"/>
    <s v="N/A"/>
    <s v="GL-07T"/>
    <n v="10"/>
    <s v="TO-1116GLT07-10-2423"/>
    <n v="34.25"/>
    <m/>
    <m/>
    <n v="101.875"/>
    <n v="24.230685763888889"/>
    <n v="290.76822916666669"/>
    <s v="RELEASED"/>
    <s v="MATCHES"/>
    <x v="123"/>
    <x v="0"/>
  </r>
  <r>
    <x v="21"/>
    <n v="1"/>
    <n v="15"/>
    <n v="39"/>
    <s v="1116L-015-039"/>
    <s v="1116UA21114"/>
    <s v="WT-02.1"/>
    <s v="Northwest"/>
    <n v="36"/>
    <n v="180"/>
    <s v="WT-02.1, REC., SBX-L, REMOVABLE ADJACENT"/>
    <s v="Rec."/>
    <s v="SBX-L"/>
    <s v="UCS GL2"/>
    <n v="0.875"/>
    <n v="0.875"/>
    <n v="0.9375"/>
    <n v="1.1875"/>
    <n v="104"/>
    <n v="2.2000000000000002"/>
    <s v="GL-02Z"/>
    <n v="10"/>
    <s v="TO-1116GLZ02-10-1857"/>
    <n v="34.25"/>
    <m/>
    <m/>
    <n v="73.875"/>
    <n v="17.570963541666668"/>
    <n v="210.8515625"/>
    <s v="RELEASED"/>
    <s v="MATCHES"/>
    <x v="108"/>
    <x v="0"/>
  </r>
  <r>
    <x v="22"/>
    <n v="1"/>
    <n v="15"/>
    <n v="40"/>
    <s v="1116L-015-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40"/>
    <s v="1116L-015-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41"/>
    <s v="1116L-015-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41"/>
    <s v="1116L-015-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42"/>
    <s v="1116L-015-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2"/>
    <n v="1"/>
    <n v="15"/>
    <n v="42"/>
    <s v="1116L-015-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5"/>
    <n v="43"/>
    <s v="1116L-015-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43"/>
    <s v="1116L-015-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44"/>
    <s v="1116L-015-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44"/>
    <s v="1116L-015-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45"/>
    <s v="1116L-015-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45"/>
    <s v="1116L-015-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46"/>
    <s v="1116L-015-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46"/>
    <s v="1116L-015-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47"/>
    <s v="1116L-015-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47"/>
    <s v="1116L-015-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48"/>
    <s v="1116L-015-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2"/>
    <n v="1"/>
    <n v="15"/>
    <n v="48"/>
    <s v="1116L-015-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1"/>
    <n v="1"/>
    <n v="15"/>
    <n v="49"/>
    <s v="1116L-015-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49"/>
    <s v="1116L-015-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50"/>
    <s v="1116L-015-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50"/>
    <s v="1116L-015-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51"/>
    <s v="1116L-015-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51"/>
    <s v="1116L-015-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52"/>
    <s v="1116L-015-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2"/>
    <n v="1"/>
    <n v="15"/>
    <n v="52"/>
    <s v="1116L-015-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53"/>
    <s v="1116L-015-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1"/>
    <n v="1"/>
    <n v="15"/>
    <n v="53"/>
    <s v="1116L-015-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2"/>
    <n v="1"/>
    <n v="15"/>
    <n v="54"/>
    <s v="1116L-015-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2"/>
    <n v="1"/>
    <n v="15"/>
    <n v="54"/>
    <s v="1116L-015-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1"/>
    <n v="1"/>
    <n v="15"/>
    <n v="55"/>
    <s v="1116L-015-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1"/>
    <n v="1"/>
    <n v="15"/>
    <n v="55"/>
    <s v="1116L-015-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2"/>
    <n v="1"/>
    <n v="15"/>
    <n v="56"/>
    <s v="1116L-015-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2"/>
    <n v="1"/>
    <n v="15"/>
    <n v="56"/>
    <s v="1116L-015-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1"/>
    <n v="1"/>
    <n v="15"/>
    <n v="57"/>
    <s v="1116L-015-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1"/>
    <n v="1"/>
    <n v="15"/>
    <n v="57"/>
    <s v="1116L-015-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2"/>
    <n v="1"/>
    <n v="15"/>
    <n v="58"/>
    <s v="1116L-015-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2"/>
    <n v="1"/>
    <n v="15"/>
    <n v="58"/>
    <s v="1116L-015-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1"/>
    <n v="1"/>
    <n v="15"/>
    <n v="59"/>
    <s v="1116L-015-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1"/>
    <n v="1"/>
    <n v="15"/>
    <n v="59"/>
    <s v="1116L-015-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2"/>
    <n v="1"/>
    <n v="15"/>
    <n v="60"/>
    <s v="1116L-015-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2"/>
    <n v="1"/>
    <n v="15"/>
    <n v="60"/>
    <s v="1116L-015-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5"/>
    <n v="61"/>
    <s v="1116L-015-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5"/>
    <n v="61"/>
    <s v="1116L-015-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2"/>
    <n v="1"/>
    <n v="15"/>
    <n v="62"/>
    <s v="1116L-015-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62"/>
    <s v="1116L-015-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63"/>
    <s v="1116L-015-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63"/>
    <s v="1116L-015-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64"/>
    <s v="1116L-015-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2"/>
    <n v="1"/>
    <n v="15"/>
    <n v="64"/>
    <s v="1116L-015-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5"/>
    <n v="65"/>
    <s v="1116L-015-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65"/>
    <s v="1116L-015-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66"/>
    <s v="1116L-015-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66"/>
    <s v="1116L-015-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67"/>
    <s v="1116L-015-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67"/>
    <s v="1116L-015-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68"/>
    <s v="1116L-015-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68"/>
    <s v="1116L-015-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69"/>
    <s v="1116L-015-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69"/>
    <s v="1116L-015-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70"/>
    <s v="1116L-015-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2"/>
    <n v="1"/>
    <n v="15"/>
    <n v="70"/>
    <s v="1116L-015-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5"/>
    <n v="71"/>
    <s v="1116L-015-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71"/>
    <s v="1116L-015-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72"/>
    <s v="1116L-015-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72"/>
    <s v="1116L-015-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73"/>
    <s v="1116L-015-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73"/>
    <s v="1116L-015-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74"/>
    <s v="1116L-015-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74"/>
    <s v="1116L-015-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75"/>
    <s v="1116L-015-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1"/>
    <n v="1"/>
    <n v="15"/>
    <n v="75"/>
    <s v="1116L-015-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2"/>
    <n v="1"/>
    <n v="15"/>
    <n v="76"/>
    <s v="1116L-015-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2"/>
    <n v="1"/>
    <n v="15"/>
    <n v="76"/>
    <s v="1116L-015-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1"/>
    <n v="1"/>
    <n v="15"/>
    <n v="77"/>
    <s v="1116L-015-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1"/>
    <n v="1"/>
    <n v="15"/>
    <n v="77"/>
    <s v="1116L-015-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2"/>
    <n v="1"/>
    <n v="15"/>
    <n v="78"/>
    <s v="1116L-015-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2"/>
    <n v="1"/>
    <n v="15"/>
    <n v="78"/>
    <s v="1116L-015-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79"/>
    <s v="1116L-015-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21"/>
    <n v="1"/>
    <n v="15"/>
    <n v="79"/>
    <s v="1116L-015-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11"/>
    <n v="1"/>
    <n v="15"/>
    <n v="80"/>
    <s v="1116L-015-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5"/>
    <n v="80"/>
    <s v="1116L-015-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5"/>
    <n v="81"/>
    <s v="1116L-015-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5"/>
    <n v="81"/>
    <s v="1116L-015-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5"/>
    <n v="82"/>
    <s v="1116L-015-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5"/>
    <n v="82"/>
    <s v="1116L-015-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1"/>
    <n v="1"/>
    <n v="15"/>
    <n v="83"/>
    <s v="1116L-015-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83"/>
    <s v="1116L-015-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84"/>
    <s v="1116L-015-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2"/>
    <n v="1"/>
    <n v="15"/>
    <n v="84"/>
    <s v="1116L-015-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5"/>
    <n v="85"/>
    <s v="1116L-015-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85"/>
    <s v="1116L-015-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86"/>
    <s v="1116L-015-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2"/>
    <n v="1"/>
    <n v="15"/>
    <n v="86"/>
    <s v="1116L-015-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1"/>
    <n v="1"/>
    <n v="15"/>
    <n v="87"/>
    <s v="1116L-015-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87"/>
    <s v="1116L-015-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88"/>
    <s v="1116L-015-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88"/>
    <s v="1116L-015-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89"/>
    <s v="1116L-015-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89"/>
    <s v="1116L-015-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90"/>
    <s v="1116L-015-090"/>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90"/>
    <s v="1116L-015-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91"/>
    <s v="1116L-015-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91"/>
    <s v="1116L-015-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92"/>
    <s v="1116L-015-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92"/>
    <s v="1116L-015-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93"/>
    <s v="1116L-015-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93"/>
    <s v="1116L-015-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94"/>
    <s v="1116L-015-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94"/>
    <s v="1116L-015-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95"/>
    <s v="1116L-015-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95"/>
    <s v="1116L-015-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96"/>
    <s v="1116L-015-096"/>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96"/>
    <s v="1116L-015-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97"/>
    <s v="1116L-015-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97"/>
    <s v="1116L-015-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98"/>
    <s v="1116L-015-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98"/>
    <s v="1116L-015-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99"/>
    <s v="1116L-015-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99"/>
    <s v="1116L-015-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00"/>
    <s v="1116L-015-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00"/>
    <s v="1116L-015-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1"/>
    <s v="1116L-015-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101"/>
    <s v="1116L-015-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02"/>
    <s v="1116L-015-102"/>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102"/>
    <s v="1116L-015-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103"/>
    <s v="1116L-015-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103"/>
    <s v="1116L-015-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04"/>
    <s v="1116L-015-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04"/>
    <s v="1116L-015-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5"/>
    <s v="1116L-015-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105"/>
    <s v="1116L-015-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06"/>
    <s v="1116L-015-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06"/>
    <s v="1116L-015-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07"/>
    <s v="1116L-015-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107"/>
    <s v="1116L-015-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08"/>
    <s v="1116L-015-108"/>
    <s v="1116UA12012"/>
    <s v="WT-01.2"/>
    <s v="East"/>
    <n v="100"/>
    <n v="180"/>
    <s v="WT-01.2, REC., SBX, TYP."/>
    <s v="Rec."/>
    <s v="SBX"/>
    <s v="UCS GL1"/>
    <n v="0.875"/>
    <n v="0.875"/>
    <n v="1.1875"/>
    <n v="0.9375"/>
    <n v="76"/>
    <s v="N/A"/>
    <s v="GL-01T"/>
    <n v="10"/>
    <s v="TO-1116GLT01-10-7050"/>
    <n v="98.25"/>
    <m/>
    <m/>
    <n v="101.875"/>
    <n v="69.508463541666671"/>
    <n v="834.1015625"/>
    <s v="RELEASED"/>
    <s v="MATCHES"/>
    <x v="129"/>
    <x v="0"/>
  </r>
  <r>
    <x v="22"/>
    <n v="1"/>
    <n v="15"/>
    <n v="108"/>
    <s v="1116L-015-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1"/>
    <n v="1"/>
    <n v="15"/>
    <n v="109"/>
    <s v="1116L-015-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1"/>
    <n v="1"/>
    <n v="15"/>
    <n v="109"/>
    <s v="1116L-015-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10"/>
    <s v="1116L-015-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2"/>
    <n v="1"/>
    <n v="15"/>
    <n v="110"/>
    <s v="1116L-015-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11"/>
    <s v="1116L-015-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1"/>
    <n v="1"/>
    <n v="15"/>
    <n v="111"/>
    <s v="1116L-015-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11"/>
    <n v="1"/>
    <n v="15"/>
    <n v="112"/>
    <s v="1116L-015-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11"/>
    <n v="1"/>
    <n v="15"/>
    <n v="112"/>
    <s v="1116L-015-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11"/>
    <n v="1"/>
    <n v="15"/>
    <n v="113"/>
    <s v="1116L-015-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11"/>
    <n v="1"/>
    <n v="15"/>
    <n v="113"/>
    <s v="1116L-015-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21"/>
    <n v="1"/>
    <n v="15"/>
    <n v="114"/>
    <s v="1116L-015-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21"/>
    <n v="1"/>
    <n v="15"/>
    <n v="114"/>
    <s v="1116L-015-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22"/>
    <n v="1"/>
    <n v="15"/>
    <n v="115"/>
    <s v="1116L-015-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2"/>
    <n v="1"/>
    <n v="15"/>
    <n v="115"/>
    <s v="1116L-015-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5"/>
    <n v="116"/>
    <s v="1116L-015-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16"/>
    <s v="1116L-015-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17"/>
    <s v="1116L-015-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2"/>
    <n v="1"/>
    <n v="15"/>
    <n v="117"/>
    <s v="1116L-015-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5"/>
    <n v="118"/>
    <s v="1116L-015-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18"/>
    <s v="1116L-015-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19"/>
    <s v="1116L-015-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19"/>
    <s v="1116L-015-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20"/>
    <s v="1116L-015-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20"/>
    <s v="1116L-015-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21"/>
    <s v="1116L-015-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2"/>
    <n v="1"/>
    <n v="15"/>
    <n v="121"/>
    <s v="1116L-015-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5"/>
    <n v="122"/>
    <s v="1116L-015-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22"/>
    <s v="1116L-015-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23"/>
    <s v="1116L-015-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23"/>
    <s v="1116L-015-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24"/>
    <s v="1116L-015-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24"/>
    <s v="1116L-015-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25"/>
    <s v="1116L-015-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25"/>
    <s v="1116L-015-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26"/>
    <s v="1116L-015-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26"/>
    <s v="1116L-015-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27"/>
    <s v="1116L-015-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2"/>
    <n v="1"/>
    <n v="15"/>
    <n v="127"/>
    <s v="1116L-015-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1"/>
    <n v="1"/>
    <n v="15"/>
    <n v="128"/>
    <s v="1116L-015-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28"/>
    <s v="1116L-015-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29"/>
    <s v="1116L-015-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29"/>
    <s v="1116L-015-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30"/>
    <s v="1116L-015-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30"/>
    <s v="1116L-015-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31"/>
    <s v="1116L-015-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2"/>
    <n v="1"/>
    <n v="15"/>
    <n v="131"/>
    <s v="1116L-015-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1"/>
    <n v="1"/>
    <n v="15"/>
    <n v="132"/>
    <s v="1116L-015-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1"/>
    <n v="1"/>
    <n v="15"/>
    <n v="132"/>
    <s v="1116L-015-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2"/>
    <n v="1"/>
    <n v="15"/>
    <n v="133"/>
    <s v="1116L-015-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2"/>
    <n v="1"/>
    <n v="15"/>
    <n v="133"/>
    <s v="1116L-015-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1"/>
    <n v="1"/>
    <n v="15"/>
    <n v="134"/>
    <s v="1116L-015-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1"/>
    <n v="1"/>
    <n v="15"/>
    <n v="134"/>
    <s v="1116L-015-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2"/>
    <n v="1"/>
    <n v="15"/>
    <n v="135"/>
    <s v="1116L-015-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2"/>
    <n v="1"/>
    <n v="15"/>
    <n v="135"/>
    <s v="1116L-015-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36"/>
    <s v="1116L-015-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1"/>
    <n v="1"/>
    <n v="15"/>
    <n v="136"/>
    <s v="1116L-015-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2"/>
    <n v="1"/>
    <n v="15"/>
    <n v="137"/>
    <s v="1116L-015-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2"/>
    <n v="1"/>
    <n v="15"/>
    <n v="137"/>
    <s v="1116L-015-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1"/>
    <n v="1"/>
    <n v="15"/>
    <n v="138"/>
    <s v="1116L-015-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1"/>
    <n v="1"/>
    <n v="15"/>
    <n v="138"/>
    <s v="1116L-015-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2"/>
    <n v="1"/>
    <n v="15"/>
    <n v="139"/>
    <s v="1116L-015-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2"/>
    <n v="1"/>
    <n v="15"/>
    <n v="139"/>
    <s v="1116L-015-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5"/>
    <n v="140"/>
    <s v="1116L-015-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5"/>
    <n v="140"/>
    <s v="1116L-015-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2"/>
    <n v="1"/>
    <n v="15"/>
    <n v="141"/>
    <s v="1116L-015-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41"/>
    <s v="1116L-015-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2"/>
    <s v="1116L-015-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42"/>
    <s v="1116L-015-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43"/>
    <s v="1116L-015-143"/>
    <s v="1116UA12012"/>
    <s v="WT-01.2"/>
    <s v="South"/>
    <n v="100"/>
    <n v="180"/>
    <s v="WT-01.2, REC., SBX, TYP."/>
    <s v="Rec."/>
    <s v="SBX"/>
    <s v="UCS GL1"/>
    <n v="0.875"/>
    <n v="0.875"/>
    <n v="1.1875"/>
    <n v="0.9375"/>
    <n v="76"/>
    <s v="N/A"/>
    <s v="GL-01T"/>
    <n v="10"/>
    <s v="TO-1116GLT01-10-7050"/>
    <n v="98.25"/>
    <m/>
    <m/>
    <n v="101.875"/>
    <n v="69.508463541666671"/>
    <n v="834.1015625"/>
    <s v="RELEASED"/>
    <s v="MATCHES"/>
    <x v="129"/>
    <x v="0"/>
  </r>
  <r>
    <x v="22"/>
    <n v="1"/>
    <n v="15"/>
    <n v="143"/>
    <s v="1116L-015-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5"/>
    <n v="144"/>
    <s v="1116L-015-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44"/>
    <s v="1116L-015-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45"/>
    <s v="1116L-015-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45"/>
    <s v="1116L-015-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6"/>
    <s v="1116L-015-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46"/>
    <s v="1116L-015-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47"/>
    <s v="1116L-015-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47"/>
    <s v="1116L-015-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48"/>
    <s v="1116L-015-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48"/>
    <s v="1116L-015-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49"/>
    <s v="1116L-015-149"/>
    <s v="1116UA12012"/>
    <s v="WT-01.2"/>
    <s v="South"/>
    <n v="100"/>
    <n v="180"/>
    <s v="WT-01.2, REC., SBX, TYP."/>
    <s v="Rec."/>
    <s v="SBX"/>
    <s v="UCS GL1"/>
    <n v="0.875"/>
    <n v="0.875"/>
    <n v="1.1875"/>
    <n v="0.9375"/>
    <n v="76"/>
    <s v="N/A"/>
    <s v="GL-01T"/>
    <n v="10"/>
    <s v="TO-1116GLT01-10-7050"/>
    <n v="98.25"/>
    <m/>
    <m/>
    <n v="101.875"/>
    <n v="69.508463541666671"/>
    <n v="834.1015625"/>
    <s v="RELEASED"/>
    <s v="MATCHES"/>
    <x v="129"/>
    <x v="0"/>
  </r>
  <r>
    <x v="22"/>
    <n v="1"/>
    <n v="15"/>
    <n v="149"/>
    <s v="1116L-015-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5"/>
    <n v="150"/>
    <s v="1116L-015-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50"/>
    <s v="1116L-015-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51"/>
    <s v="1116L-015-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51"/>
    <s v="1116L-015-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52"/>
    <s v="1116L-015-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52"/>
    <s v="1116L-015-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53"/>
    <s v="1116L-015-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53"/>
    <s v="1116L-015-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54"/>
    <s v="1116L-015-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1"/>
    <n v="1"/>
    <n v="15"/>
    <n v="154"/>
    <s v="1116L-015-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2"/>
    <n v="1"/>
    <n v="15"/>
    <n v="155"/>
    <s v="1116L-015-155"/>
    <s v="1116UA12012"/>
    <s v="WT-01.2"/>
    <s v="South"/>
    <n v="100"/>
    <n v="180"/>
    <s v="WT-01.2, REC., SBX, TYP."/>
    <s v="Rec."/>
    <s v="SBX"/>
    <s v="UCS GL1"/>
    <n v="0.875"/>
    <n v="0.875"/>
    <n v="1.1875"/>
    <n v="0.9375"/>
    <n v="76"/>
    <s v="N/A"/>
    <s v="GL-01T"/>
    <n v="10"/>
    <s v="TO-1116GLT01-10-7050"/>
    <n v="98.25"/>
    <m/>
    <m/>
    <n v="101.875"/>
    <n v="69.508463541666671"/>
    <n v="834.1015625"/>
    <s v="RELEASED"/>
    <s v="MATCHES"/>
    <x v="129"/>
    <x v="0"/>
  </r>
  <r>
    <x v="22"/>
    <n v="1"/>
    <n v="15"/>
    <n v="155"/>
    <s v="1116L-015-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1"/>
    <n v="1"/>
    <n v="15"/>
    <n v="156"/>
    <s v="1116L-015-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1"/>
    <n v="1"/>
    <n v="15"/>
    <n v="156"/>
    <s v="1116L-015-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2"/>
    <n v="1"/>
    <n v="15"/>
    <n v="157"/>
    <s v="1116L-015-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2"/>
    <n v="1"/>
    <n v="15"/>
    <n v="157"/>
    <s v="1116L-015-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1"/>
    <n v="1"/>
    <n v="15"/>
    <n v="158"/>
    <s v="1116L-015-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21"/>
    <n v="1"/>
    <n v="15"/>
    <n v="158"/>
    <s v="1116L-015-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11"/>
    <n v="1"/>
    <n v="16"/>
    <n v="1"/>
    <s v="1116L-016-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6"/>
    <n v="1"/>
    <s v="1116L-016-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6"/>
    <n v="2"/>
    <s v="1116L-016-002"/>
    <s v="1116UA33011"/>
    <s v="WT-03.3"/>
    <s v="Southwe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6"/>
    <n v="2"/>
    <s v="1116L-016-002"/>
    <s v="1116UA33011"/>
    <s v="WT-03.3"/>
    <s v="Southwe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6"/>
    <n v="3"/>
    <s v="1116L-016-003"/>
    <s v="1116UA33011"/>
    <s v="WT-03.3"/>
    <s v="Southwe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6"/>
    <n v="3"/>
    <s v="1116L-016-003"/>
    <s v="1116UA33011"/>
    <s v="WT-03.3"/>
    <s v="Southwe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6"/>
    <n v="4"/>
    <s v="1116L-016-00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3"/>
    <n v="1"/>
    <n v="16"/>
    <n v="4"/>
    <s v="1116L-016-00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5"/>
    <s v="1116L-016-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4"/>
    <n v="1"/>
    <n v="16"/>
    <n v="5"/>
    <s v="1116L-016-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6"/>
    <n v="6"/>
    <s v="1116L-016-006"/>
    <s v="1116UA21062"/>
    <s v="WT-02.1"/>
    <s v="West"/>
    <n v="36"/>
    <n v="180"/>
    <s v="WT-02.1, REC., SBX-R, ISA-2X"/>
    <s v="Rec."/>
    <s v="SBX-R"/>
    <s v="UCS GL1"/>
    <n v="0.875"/>
    <n v="0.875"/>
    <n v="1.1875"/>
    <n v="0.9375"/>
    <n v="76"/>
    <s v="N/A"/>
    <s v="GL-07T"/>
    <n v="10"/>
    <s v="TO-1116GLT07-10-2423"/>
    <n v="34.25"/>
    <m/>
    <m/>
    <n v="101.875"/>
    <n v="24.230685763888889"/>
    <n v="290.76822916666669"/>
    <s v="RELEASED"/>
    <s v="MATCHES"/>
    <x v="123"/>
    <x v="0"/>
  </r>
  <r>
    <x v="23"/>
    <n v="1"/>
    <n v="16"/>
    <n v="6"/>
    <s v="1116L-016-006"/>
    <s v="1116UA21062"/>
    <s v="WT-02.1"/>
    <s v="West"/>
    <n v="36"/>
    <n v="180"/>
    <s v="WT-02.1, REC., SBX-R, ISA-2X"/>
    <s v="Rec."/>
    <s v="SBX-R"/>
    <s v="UCS GL2"/>
    <n v="0.875"/>
    <n v="0.875"/>
    <n v="0.9375"/>
    <n v="1.1875"/>
    <n v="104"/>
    <n v="2.2000000000000002"/>
    <s v="GL-02Z"/>
    <n v="10"/>
    <s v="TO-1116GLZ02-10-1857"/>
    <n v="34.25"/>
    <m/>
    <m/>
    <n v="73.875"/>
    <n v="17.570963541666668"/>
    <n v="210.8515625"/>
    <s v="RELEASED"/>
    <s v="MATCHES"/>
    <x v="108"/>
    <x v="0"/>
  </r>
  <r>
    <x v="24"/>
    <n v="1"/>
    <n v="16"/>
    <n v="7"/>
    <s v="1116L-016-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4"/>
    <n v="1"/>
    <n v="16"/>
    <n v="7"/>
    <s v="1116L-016-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6"/>
    <n v="8"/>
    <s v="1116L-016-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6"/>
    <n v="8"/>
    <s v="1116L-016-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4"/>
    <n v="1"/>
    <n v="16"/>
    <n v="9"/>
    <s v="1116L-016-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9"/>
    <s v="1116L-016-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
    <s v="1116L-016-01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10"/>
    <s v="1116L-016-01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11"/>
    <s v="1116L-016-011"/>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11"/>
    <s v="1116L-016-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12"/>
    <s v="1116L-016-01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3"/>
    <n v="1"/>
    <n v="16"/>
    <n v="12"/>
    <s v="1116L-016-01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13"/>
    <s v="1116L-016-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13"/>
    <s v="1116L-016-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
    <s v="1116L-016-01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3"/>
    <n v="1"/>
    <n v="16"/>
    <n v="14"/>
    <s v="1116L-016-01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15"/>
    <s v="1116L-016-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15"/>
    <s v="1116L-016-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6"/>
    <s v="1116L-016-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6"/>
    <n v="16"/>
    <s v="1116L-016-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4"/>
    <n v="1"/>
    <n v="16"/>
    <n v="17"/>
    <s v="1116L-016-017"/>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17"/>
    <s v="1116L-016-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18"/>
    <s v="1116L-016-018"/>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18"/>
    <s v="1116L-016-018"/>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19"/>
    <s v="1116L-016-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19"/>
    <s v="1116L-016-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0"/>
    <s v="1116L-016-02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3"/>
    <n v="1"/>
    <n v="16"/>
    <n v="20"/>
    <s v="1116L-016-02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21"/>
    <s v="1116L-016-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21"/>
    <s v="1116L-016-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2"/>
    <s v="1116L-016-02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22"/>
    <s v="1116L-016-02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23"/>
    <s v="1116L-016-023"/>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23"/>
    <s v="1116L-016-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24"/>
    <s v="1116L-016-02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3"/>
    <n v="1"/>
    <n v="16"/>
    <n v="24"/>
    <s v="1116L-016-02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25"/>
    <s v="1116L-016-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25"/>
    <s v="1116L-016-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6"/>
    <s v="1116L-016-026"/>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3"/>
    <n v="1"/>
    <n v="16"/>
    <n v="26"/>
    <s v="1116L-016-026"/>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27"/>
    <s v="1116L-016-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27"/>
    <s v="1116L-016-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28"/>
    <s v="1116L-016-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6"/>
    <n v="28"/>
    <s v="1116L-016-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4"/>
    <n v="1"/>
    <n v="16"/>
    <n v="29"/>
    <s v="1116L-016-029"/>
    <s v="1116UA12012"/>
    <s v="WT-01.2"/>
    <s v="West"/>
    <n v="100"/>
    <n v="180"/>
    <s v="WT-01.2, REC., SBX, TYP."/>
    <s v="Rec."/>
    <s v="SBX"/>
    <s v="UCS GL1"/>
    <n v="0.875"/>
    <n v="0.875"/>
    <n v="1.1875"/>
    <n v="0.9375"/>
    <n v="76"/>
    <s v="N/A"/>
    <s v="GL-01T"/>
    <n v="10"/>
    <s v="TO-1116GLT01-10-7050"/>
    <n v="98.25"/>
    <m/>
    <m/>
    <n v="101.875"/>
    <n v="69.508463541666671"/>
    <n v="834.1015625"/>
    <s v="RELEASED"/>
    <s v="MATCHES"/>
    <x v="129"/>
    <x v="0"/>
  </r>
  <r>
    <x v="24"/>
    <n v="1"/>
    <n v="16"/>
    <n v="29"/>
    <s v="1116L-016-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6"/>
    <n v="30"/>
    <s v="1116L-016-03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3"/>
    <n v="1"/>
    <n v="16"/>
    <n v="30"/>
    <s v="1116L-016-03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31"/>
    <s v="1116L-016-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4"/>
    <n v="1"/>
    <n v="16"/>
    <n v="31"/>
    <s v="1116L-016-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32"/>
    <s v="1116L-016-03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3"/>
    <n v="1"/>
    <n v="16"/>
    <n v="32"/>
    <s v="1116L-016-03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4"/>
    <n v="1"/>
    <n v="16"/>
    <n v="33"/>
    <s v="1116L-016-033"/>
    <s v="1116UA31011"/>
    <s v="WT-03.1"/>
    <s v="Northwest"/>
    <n v="81.531999999999996"/>
    <n v="180"/>
    <s v="WT-03.1, CURVED, VISION, ISA-R"/>
    <s v="Curved"/>
    <s v="Vision"/>
    <s v="UCS GL1"/>
    <n v="0.87514999999999998"/>
    <n v="0.93115000000000003"/>
    <n v="1.1875"/>
    <n v="0.9375"/>
    <n v="76"/>
    <s v="N/A"/>
    <s v="GL-04Z"/>
    <n v="30"/>
    <s v="TO-1116GLZ04-30-5640"/>
    <m/>
    <n v="79.725700000000003"/>
    <n v="138"/>
    <n v="101.875"/>
    <n v="56.403164496527779"/>
    <n v="676.83797395833335"/>
    <s v="RELEASED"/>
    <s v="MATCHES"/>
    <x v="133"/>
    <x v="0"/>
  </r>
  <r>
    <x v="14"/>
    <n v="1"/>
    <n v="16"/>
    <n v="33"/>
    <s v="1116L-016-033"/>
    <s v="1116UA31011"/>
    <s v="WT-03.1"/>
    <s v="Northwest"/>
    <n v="81.531999999999996"/>
    <n v="180"/>
    <s v="WT-03.1, CURVED, VISION, ISA-R"/>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16"/>
    <n v="34"/>
    <s v="1116L-016-034"/>
    <s v="1116UA31012"/>
    <s v="WT-03.1"/>
    <s v="Northwest"/>
    <n v="81.571700000000007"/>
    <n v="180"/>
    <s v="WT-03.1, CURVED, VISION, HEAVY, ISA-L"/>
    <s v="Curved"/>
    <s v="Vision"/>
    <s v="UCS GL1"/>
    <n v="0.89685000000000004"/>
    <n v="0.94915000000000005"/>
    <n v="1.1875"/>
    <n v="0.9375"/>
    <n v="76"/>
    <s v="N/A"/>
    <s v="GL-04Z"/>
    <n v="30"/>
    <s v="TO-1116GLZ04-30-5640"/>
    <m/>
    <n v="79.725700000000003"/>
    <n v="138"/>
    <n v="101.875"/>
    <n v="56.403164496527779"/>
    <n v="676.83797395833335"/>
    <s v="RELEASED"/>
    <s v="MATCHES"/>
    <x v="133"/>
    <x v="0"/>
  </r>
  <r>
    <x v="14"/>
    <n v="1"/>
    <n v="16"/>
    <n v="34"/>
    <s v="1116L-016-034"/>
    <s v="1116UA31012"/>
    <s v="WT-03.1"/>
    <s v="Northwest"/>
    <n v="81.571700000000007"/>
    <n v="180"/>
    <s v="WT-03.1, CURVED, VISION, HEAVY, ISA-L"/>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23"/>
    <n v="1"/>
    <n v="16"/>
    <n v="35"/>
    <s v="1116L-016-035"/>
    <s v="1116UA21063"/>
    <s v="WT-02.1"/>
    <s v="Northwest"/>
    <n v="36.5"/>
    <n v="180"/>
    <s v="WT-02.1, REC., SBX-R, HEAVY, ISA-L"/>
    <s v="Rec."/>
    <s v="SBX-R"/>
    <s v="UCS GL1"/>
    <n v="0.875"/>
    <n v="0.875"/>
    <n v="1.1875"/>
    <n v="0.9375"/>
    <n v="76"/>
    <s v="N/A"/>
    <s v="GL-07T"/>
    <n v="10"/>
    <s v="TO-1116GLT07-10-2558"/>
    <n v="34.75"/>
    <m/>
    <m/>
    <n v="101.875"/>
    <n v="24.584418402777779"/>
    <n v="295.01302083333337"/>
    <s v="RELEASED"/>
    <s v="MATCHES"/>
    <x v="126"/>
    <x v="0"/>
  </r>
  <r>
    <x v="23"/>
    <n v="1"/>
    <n v="16"/>
    <n v="35"/>
    <s v="1116L-016-035"/>
    <s v="1116UA21063"/>
    <s v="WT-02.1"/>
    <s v="Northwest"/>
    <n v="36.5"/>
    <n v="180"/>
    <s v="WT-02.1, REC., SBX-R, HEAVY, ISA-L"/>
    <s v="Rec."/>
    <s v="SBX-R"/>
    <s v="UCS GL2"/>
    <n v="0.875"/>
    <n v="0.875"/>
    <n v="0.9375"/>
    <n v="1.1875"/>
    <n v="104"/>
    <n v="2.2000000000000002"/>
    <s v="GL-02Z"/>
    <n v="10"/>
    <s v="TO-1116GLZ02-10-1882"/>
    <n v="34.75"/>
    <m/>
    <m/>
    <n v="73.875"/>
    <n v="17.827473958333332"/>
    <n v="213.9296875"/>
    <s v="RELEASED"/>
    <s v="MATCHES"/>
    <x v="113"/>
    <x v="0"/>
  </r>
  <r>
    <x v="24"/>
    <n v="1"/>
    <n v="16"/>
    <n v="36"/>
    <s v="1116L-016-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4"/>
    <n v="1"/>
    <n v="16"/>
    <n v="36"/>
    <s v="1116L-016-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6"/>
    <n v="37"/>
    <s v="1116L-016-03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3"/>
    <n v="1"/>
    <n v="16"/>
    <n v="37"/>
    <s v="1116L-016-03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38"/>
    <s v="1116L-016-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4"/>
    <n v="1"/>
    <n v="16"/>
    <n v="38"/>
    <s v="1116L-016-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6"/>
    <n v="39"/>
    <s v="1116L-016-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6"/>
    <n v="39"/>
    <s v="1116L-016-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4"/>
    <n v="1"/>
    <n v="16"/>
    <n v="40"/>
    <s v="1116L-016-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40"/>
    <s v="1116L-016-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41"/>
    <s v="1116L-016-04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3"/>
    <n v="1"/>
    <n v="16"/>
    <n v="41"/>
    <s v="1116L-016-04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42"/>
    <s v="1116L-016-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4"/>
    <n v="1"/>
    <n v="16"/>
    <n v="42"/>
    <s v="1116L-016-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6"/>
    <n v="43"/>
    <s v="1116L-016-043"/>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3"/>
    <n v="1"/>
    <n v="16"/>
    <n v="43"/>
    <s v="1116L-016-043"/>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44"/>
    <s v="1116L-016-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44"/>
    <s v="1116L-016-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45"/>
    <s v="1116L-016-045"/>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3"/>
    <n v="1"/>
    <n v="16"/>
    <n v="45"/>
    <s v="1116L-016-045"/>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4"/>
    <n v="1"/>
    <n v="16"/>
    <n v="46"/>
    <s v="1116L-016-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46"/>
    <s v="1116L-016-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47"/>
    <s v="1116L-016-04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3"/>
    <n v="1"/>
    <n v="16"/>
    <n v="47"/>
    <s v="1116L-016-04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48"/>
    <s v="1116L-016-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4"/>
    <n v="1"/>
    <n v="16"/>
    <n v="48"/>
    <s v="1116L-016-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6"/>
    <n v="49"/>
    <s v="1116L-016-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6"/>
    <n v="49"/>
    <s v="1116L-016-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4"/>
    <n v="1"/>
    <n v="16"/>
    <n v="50"/>
    <s v="1116L-016-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50"/>
    <s v="1116L-016-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51"/>
    <s v="1116L-016-05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3"/>
    <n v="1"/>
    <n v="16"/>
    <n v="51"/>
    <s v="1116L-016-05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4"/>
    <n v="1"/>
    <n v="16"/>
    <n v="52"/>
    <s v="1116L-016-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4"/>
    <n v="1"/>
    <n v="16"/>
    <n v="52"/>
    <s v="1116L-016-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53"/>
    <s v="1116L-016-053"/>
    <s v="1116UA21064"/>
    <s v="WT-02.1"/>
    <s v="Northwest"/>
    <n v="36"/>
    <n v="180"/>
    <s v="WT-02.1, REC., SBX-L, WWT ADJ - L, ISA-R"/>
    <s v="Rec."/>
    <s v="SBX-L"/>
    <s v="UCS GL1"/>
    <n v="0.875"/>
    <n v="0.875"/>
    <n v="1.1875"/>
    <n v="0.9375"/>
    <n v="76"/>
    <s v="N/A"/>
    <s v="GL-07T"/>
    <n v="10"/>
    <s v="TO-1116GLT07-10-2423"/>
    <n v="34.25"/>
    <m/>
    <m/>
    <n v="101.875"/>
    <n v="24.230685763888889"/>
    <n v="290.76822916666669"/>
    <s v="RELEASED"/>
    <s v="MATCHES"/>
    <x v="123"/>
    <x v="0"/>
  </r>
  <r>
    <x v="23"/>
    <n v="1"/>
    <n v="16"/>
    <n v="53"/>
    <s v="1116L-016-053"/>
    <s v="1116UA21064"/>
    <s v="WT-02.1"/>
    <s v="Northwest"/>
    <n v="36"/>
    <n v="180"/>
    <s v="WT-02.1, REC., SBX-L, WWT ADJ - L, ISA-R"/>
    <s v="Rec."/>
    <s v="SBX-L"/>
    <s v="UCS GL2"/>
    <n v="0.875"/>
    <n v="0.875"/>
    <n v="0.9375"/>
    <n v="1.1875"/>
    <n v="104"/>
    <n v="2.2000000000000002"/>
    <s v="GL-02Z"/>
    <n v="10"/>
    <s v="TO-1116GLZ02-10-1857"/>
    <n v="34.25"/>
    <m/>
    <m/>
    <n v="73.875"/>
    <n v="17.570963541666668"/>
    <n v="210.8515625"/>
    <s v="RELEASED"/>
    <s v="MATCHES"/>
    <x v="108"/>
    <x v="0"/>
  </r>
  <r>
    <x v="24"/>
    <n v="1"/>
    <n v="16"/>
    <n v="54"/>
    <s v="1116L-016-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4"/>
    <n v="1"/>
    <n v="16"/>
    <n v="54"/>
    <s v="1116L-016-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3"/>
    <n v="1"/>
    <n v="16"/>
    <n v="55"/>
    <s v="1116L-016-055"/>
    <s v="1116UA21065"/>
    <s v="WT-02.1"/>
    <s v="Northwest"/>
    <n v="36"/>
    <n v="180"/>
    <s v="WT-02.1, REC., SBX-R, WWT ADJ - L, ISA-L"/>
    <s v="Rec."/>
    <s v="SBX-R"/>
    <s v="UCS GL1"/>
    <n v="0.875"/>
    <n v="0.875"/>
    <n v="1.1875"/>
    <n v="0.9375"/>
    <n v="76"/>
    <s v="N/A"/>
    <s v="GL-07T"/>
    <n v="10"/>
    <s v="TO-1116GLT07-10-2423"/>
    <n v="34.25"/>
    <m/>
    <m/>
    <n v="101.875"/>
    <n v="24.230685763888889"/>
    <n v="290.76822916666669"/>
    <s v="RELEASED"/>
    <s v="MATCHES"/>
    <x v="123"/>
    <x v="0"/>
  </r>
  <r>
    <x v="23"/>
    <n v="1"/>
    <n v="16"/>
    <n v="55"/>
    <s v="1116L-016-055"/>
    <s v="1116UA21065"/>
    <s v="WT-02.1"/>
    <s v="Northwest"/>
    <n v="36"/>
    <n v="180"/>
    <s v="WT-02.1, REC., SBX-R, WWT ADJ - L, ISA-L"/>
    <s v="Rec."/>
    <s v="SBX-R"/>
    <s v="UCS GL2"/>
    <n v="0.875"/>
    <n v="0.875"/>
    <n v="0.9375"/>
    <n v="1.1875"/>
    <n v="104"/>
    <n v="2.2000000000000002"/>
    <s v="GL-02Z"/>
    <n v="10"/>
    <s v="TO-1116GLZ02-10-1857"/>
    <n v="34.25"/>
    <m/>
    <m/>
    <n v="73.875"/>
    <n v="17.570963541666668"/>
    <n v="210.8515625"/>
    <s v="RELEASED"/>
    <s v="MATCHES"/>
    <x v="108"/>
    <x v="0"/>
  </r>
  <r>
    <x v="24"/>
    <n v="1"/>
    <n v="16"/>
    <n v="56"/>
    <s v="1116L-016-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4"/>
    <n v="1"/>
    <n v="16"/>
    <n v="56"/>
    <s v="1116L-016-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3"/>
    <n v="1"/>
    <n v="16"/>
    <n v="57"/>
    <s v="1116L-016-05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3"/>
    <n v="1"/>
    <n v="16"/>
    <n v="57"/>
    <s v="1116L-016-05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4"/>
    <n v="1"/>
    <n v="16"/>
    <n v="58"/>
    <s v="1116L-016-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4"/>
    <n v="1"/>
    <n v="16"/>
    <n v="58"/>
    <s v="1116L-016-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6"/>
    <n v="59"/>
    <s v="1116L-016-059"/>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3"/>
    <n v="1"/>
    <n v="16"/>
    <n v="59"/>
    <s v="1116L-016-059"/>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4"/>
    <n v="1"/>
    <n v="16"/>
    <n v="60"/>
    <s v="1116L-016-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4"/>
    <n v="1"/>
    <n v="16"/>
    <n v="60"/>
    <s v="1116L-016-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6"/>
    <n v="61"/>
    <s v="1116L-016-061"/>
    <s v="1116UA35006"/>
    <s v="WT-03.5"/>
    <s v="Northwe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16"/>
    <n v="61"/>
    <s v="1116L-016-061"/>
    <s v="1116UA35006"/>
    <s v="WT-03.5"/>
    <s v="Northwe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24"/>
    <n v="1"/>
    <n v="16"/>
    <n v="62"/>
    <s v="1116L-016-062"/>
    <s v="1116UA11015"/>
    <s v="WT-01.1"/>
    <s v="North "/>
    <n v="100"/>
    <n v="180"/>
    <s v="WT-01.1, REC., VISION, ISA-R, ACOUSTIC GL"/>
    <s v="Rec."/>
    <s v="Vision"/>
    <s v="UCS GL1"/>
    <n v="0.875"/>
    <n v="0.875"/>
    <n v="1.1875"/>
    <n v="0.9375"/>
    <n v="76"/>
    <s v="N/A"/>
    <s v="GL-06Z"/>
    <n v="10"/>
    <s v="TO-1116GLZ06-10-7050"/>
    <n v="98.25"/>
    <m/>
    <m/>
    <n v="101.875"/>
    <n v="69.508463541666671"/>
    <n v="834.1015625"/>
    <s v="RELEASED"/>
    <s v="MATCHES"/>
    <x v="132"/>
    <x v="0"/>
  </r>
  <r>
    <x v="24"/>
    <n v="1"/>
    <n v="16"/>
    <n v="62"/>
    <s v="1116L-016-062"/>
    <s v="1116UA11015"/>
    <s v="WT-01.1"/>
    <s v="North "/>
    <n v="100"/>
    <n v="180"/>
    <s v="WT-01.1, REC., VISION, ISA-R, ACOUSTIC GL"/>
    <s v="Rec."/>
    <s v="Vision"/>
    <s v="UCS GL2"/>
    <n v="0.875"/>
    <n v="0.875"/>
    <n v="0.9375"/>
    <n v="1.1875"/>
    <n v="104"/>
    <n v="2.2000000000000002"/>
    <s v="GL-02Z"/>
    <n v="10"/>
    <s v="TO-1116GLZ02-10-5040"/>
    <n v="98.25"/>
    <m/>
    <m/>
    <n v="73.875"/>
    <n v="50.404296875"/>
    <n v="604.8515625"/>
    <s v="RELEASED"/>
    <s v="MATCHES"/>
    <x v="114"/>
    <x v="0"/>
  </r>
  <r>
    <x v="23"/>
    <n v="1"/>
    <n v="16"/>
    <n v="63"/>
    <s v="1116L-016-063"/>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6"/>
    <n v="63"/>
    <s v="1116L-016-063"/>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24"/>
    <n v="1"/>
    <n v="16"/>
    <n v="64"/>
    <s v="1116L-016-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4"/>
    <n v="1"/>
    <n v="16"/>
    <n v="64"/>
    <s v="1116L-016-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6"/>
    <n v="65"/>
    <s v="1116L-016-065"/>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6"/>
    <n v="65"/>
    <s v="1116L-016-065"/>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24"/>
    <n v="1"/>
    <n v="16"/>
    <n v="66"/>
    <s v="1116L-016-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66"/>
    <s v="1116L-016-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67"/>
    <s v="1116L-016-06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3"/>
    <n v="1"/>
    <n v="16"/>
    <n v="67"/>
    <s v="1116L-016-06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4"/>
    <n v="1"/>
    <n v="16"/>
    <n v="68"/>
    <s v="1116L-016-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68"/>
    <s v="1116L-016-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69"/>
    <s v="1116L-016-069"/>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3"/>
    <n v="1"/>
    <n v="16"/>
    <n v="69"/>
    <s v="1116L-016-069"/>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4"/>
    <n v="1"/>
    <n v="16"/>
    <n v="70"/>
    <s v="1116L-016-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4"/>
    <n v="1"/>
    <n v="16"/>
    <n v="70"/>
    <s v="1116L-016-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6"/>
    <n v="71"/>
    <s v="1116L-016-071"/>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3"/>
    <n v="1"/>
    <n v="16"/>
    <n v="71"/>
    <s v="1116L-016-071"/>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4"/>
    <n v="1"/>
    <n v="16"/>
    <n v="72"/>
    <s v="1116L-016-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72"/>
    <s v="1116L-016-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73"/>
    <s v="1116L-016-073"/>
    <s v="1116UA21043"/>
    <s v="WT-02.1"/>
    <s v="North "/>
    <n v="36"/>
    <n v="180"/>
    <s v="WT-02.1, REC., SBX-L, ISA-L"/>
    <s v="Rec."/>
    <s v="SBX-L"/>
    <s v="UCS GL1"/>
    <n v="0.875"/>
    <n v="0.875"/>
    <n v="1.1875"/>
    <n v="0.9375"/>
    <n v="76"/>
    <s v="N/A"/>
    <s v="GL-07T"/>
    <n v="10"/>
    <s v="TO-1116GLT07-10-2423"/>
    <n v="34.25"/>
    <m/>
    <m/>
    <n v="101.875"/>
    <n v="24.230685763888889"/>
    <n v="290.76822916666669"/>
    <s v="RELEASED"/>
    <s v="MATCHES"/>
    <x v="123"/>
    <x v="0"/>
  </r>
  <r>
    <x v="23"/>
    <n v="1"/>
    <n v="16"/>
    <n v="73"/>
    <s v="1116L-016-073"/>
    <s v="1116UA21043"/>
    <s v="WT-02.1"/>
    <s v="North "/>
    <n v="36"/>
    <n v="180"/>
    <s v="WT-02.1, REC., SBX-L, ISA-L"/>
    <s v="Rec."/>
    <s v="SBX-L"/>
    <s v="UCS GL2"/>
    <n v="0.875"/>
    <n v="0.875"/>
    <n v="0.9375"/>
    <n v="1.1875"/>
    <n v="104"/>
    <n v="2.2000000000000002"/>
    <s v="GL-02Z"/>
    <n v="10"/>
    <s v="TO-1116GLZ02-10-1857"/>
    <n v="34.25"/>
    <m/>
    <m/>
    <n v="73.875"/>
    <n v="17.570963541666668"/>
    <n v="210.8515625"/>
    <s v="RELEASED"/>
    <s v="MATCHES"/>
    <x v="108"/>
    <x v="0"/>
  </r>
  <r>
    <x v="24"/>
    <n v="1"/>
    <n v="16"/>
    <n v="74"/>
    <s v="1116L-016-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74"/>
    <s v="1116L-016-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75"/>
    <s v="1116L-016-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6"/>
    <n v="75"/>
    <s v="1116L-016-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4"/>
    <n v="1"/>
    <n v="16"/>
    <n v="76"/>
    <s v="1116L-016-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4"/>
    <n v="1"/>
    <n v="16"/>
    <n v="76"/>
    <s v="1116L-016-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6"/>
    <n v="77"/>
    <s v="1116L-016-07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3"/>
    <n v="1"/>
    <n v="16"/>
    <n v="77"/>
    <s v="1116L-016-07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4"/>
    <n v="1"/>
    <n v="16"/>
    <n v="78"/>
    <s v="1116L-016-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4"/>
    <n v="1"/>
    <n v="16"/>
    <n v="78"/>
    <s v="1116L-016-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79"/>
    <s v="1116L-016-079"/>
    <s v="1116UA21066"/>
    <s v="WT-02.1"/>
    <s v="North "/>
    <n v="36.125"/>
    <n v="180"/>
    <s v="WT-02.1, REC., SBX-R, HEAVY, ISA-R"/>
    <s v="Rec."/>
    <s v="SBX-R"/>
    <s v="UCS GL1"/>
    <n v="1"/>
    <n v="0.875"/>
    <n v="1.1875"/>
    <n v="0.9375"/>
    <n v="76"/>
    <s v="N/A"/>
    <s v="GL-07T"/>
    <n v="10"/>
    <s v="TO-1116GLT07-10-2423"/>
    <n v="34.25"/>
    <m/>
    <m/>
    <n v="101.875"/>
    <n v="24.230685763888889"/>
    <n v="290.76822916666669"/>
    <s v="RELEASED"/>
    <s v="MATCHES"/>
    <x v="123"/>
    <x v="0"/>
  </r>
  <r>
    <x v="23"/>
    <n v="1"/>
    <n v="16"/>
    <n v="79"/>
    <s v="1116L-016-079"/>
    <s v="1116UA21066"/>
    <s v="WT-02.1"/>
    <s v="North "/>
    <n v="36.125"/>
    <n v="180"/>
    <s v="WT-02.1, REC., SBX-R, HEAVY, ISA-R"/>
    <s v="Rec."/>
    <s v="SBX-R"/>
    <s v="UCS GL2"/>
    <n v="1"/>
    <n v="0.875"/>
    <n v="0.9375"/>
    <n v="1.1875"/>
    <n v="104"/>
    <n v="2.2000000000000002"/>
    <s v="GL-02Z"/>
    <n v="10"/>
    <s v="TO-1116GLZ02-10-1857"/>
    <n v="34.25"/>
    <m/>
    <m/>
    <n v="73.875"/>
    <n v="17.570963541666668"/>
    <n v="210.8515625"/>
    <s v="RELEASED"/>
    <s v="MATCHES"/>
    <x v="108"/>
    <x v="0"/>
  </r>
  <r>
    <x v="11"/>
    <n v="1"/>
    <n v="16"/>
    <n v="80"/>
    <s v="1116L-016-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6"/>
    <n v="80"/>
    <s v="1116L-016-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6"/>
    <n v="81"/>
    <s v="1116L-016-081"/>
    <s v="1116UA33011"/>
    <s v="WT-03.3"/>
    <s v="Northea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6"/>
    <n v="81"/>
    <s v="1116L-016-081"/>
    <s v="1116UA33011"/>
    <s v="WT-03.3"/>
    <s v="Northea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6"/>
    <n v="82"/>
    <s v="1116L-016-082"/>
    <s v="1116UA33011"/>
    <s v="WT-03.3"/>
    <s v="Northea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6"/>
    <n v="82"/>
    <s v="1116L-016-082"/>
    <s v="1116UA33011"/>
    <s v="WT-03.3"/>
    <s v="Northea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6"/>
    <n v="83"/>
    <s v="1116L-016-08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83"/>
    <s v="1116L-016-08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84"/>
    <s v="1116L-016-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4"/>
    <n v="1"/>
    <n v="16"/>
    <n v="84"/>
    <s v="1116L-016-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6"/>
    <n v="85"/>
    <s v="1116L-016-08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85"/>
    <s v="1116L-016-08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86"/>
    <s v="1116L-016-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4"/>
    <n v="1"/>
    <n v="16"/>
    <n v="86"/>
    <s v="1116L-016-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6"/>
    <n v="87"/>
    <s v="1116L-016-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6"/>
    <n v="87"/>
    <s v="1116L-016-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4"/>
    <n v="1"/>
    <n v="16"/>
    <n v="88"/>
    <s v="1116L-016-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88"/>
    <s v="1116L-016-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89"/>
    <s v="1116L-016-08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89"/>
    <s v="1116L-016-08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90"/>
    <s v="1116L-016-090"/>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90"/>
    <s v="1116L-016-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91"/>
    <s v="1116L-016-09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3"/>
    <n v="1"/>
    <n v="16"/>
    <n v="91"/>
    <s v="1116L-016-09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92"/>
    <s v="1116L-016-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92"/>
    <s v="1116L-016-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93"/>
    <s v="1116L-016-09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3"/>
    <n v="1"/>
    <n v="16"/>
    <n v="93"/>
    <s v="1116L-016-09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94"/>
    <s v="1116L-016-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94"/>
    <s v="1116L-016-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95"/>
    <s v="1116L-016-095"/>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95"/>
    <s v="1116L-016-095"/>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96"/>
    <s v="1116L-016-096"/>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96"/>
    <s v="1116L-016-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97"/>
    <s v="1116L-016-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6"/>
    <n v="97"/>
    <s v="1116L-016-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4"/>
    <n v="1"/>
    <n v="16"/>
    <n v="98"/>
    <s v="1116L-016-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98"/>
    <s v="1116L-016-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99"/>
    <s v="1116L-016-09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3"/>
    <n v="1"/>
    <n v="16"/>
    <n v="99"/>
    <s v="1116L-016-09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100"/>
    <s v="1116L-016-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00"/>
    <s v="1116L-016-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1"/>
    <s v="1116L-016-101"/>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3"/>
    <n v="1"/>
    <n v="16"/>
    <n v="101"/>
    <s v="1116L-016-101"/>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102"/>
    <s v="1116L-016-102"/>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102"/>
    <s v="1116L-016-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103"/>
    <s v="1116L-016-10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103"/>
    <s v="1116L-016-10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04"/>
    <s v="1116L-016-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04"/>
    <s v="1116L-016-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5"/>
    <s v="1116L-016-10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105"/>
    <s v="1116L-016-10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106"/>
    <s v="1116L-016-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06"/>
    <s v="1116L-016-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07"/>
    <s v="1116L-016-107"/>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3"/>
    <n v="1"/>
    <n v="16"/>
    <n v="107"/>
    <s v="1116L-016-107"/>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08"/>
    <s v="1116L-016-108"/>
    <s v="1116UA12012"/>
    <s v="WT-01.2"/>
    <s v="East"/>
    <n v="100"/>
    <n v="180"/>
    <s v="WT-01.2, REC., SBX, TYP."/>
    <s v="Rec."/>
    <s v="SBX"/>
    <s v="UCS GL1"/>
    <n v="0.875"/>
    <n v="0.875"/>
    <n v="1.1875"/>
    <n v="0.9375"/>
    <n v="76"/>
    <s v="N/A"/>
    <s v="GL-01T"/>
    <n v="10"/>
    <s v="TO-1116GLT01-10-7050"/>
    <n v="98.25"/>
    <m/>
    <m/>
    <n v="101.875"/>
    <n v="69.508463541666671"/>
    <n v="834.1015625"/>
    <s v="RELEASED"/>
    <s v="MATCHES"/>
    <x v="129"/>
    <x v="0"/>
  </r>
  <r>
    <x v="24"/>
    <n v="1"/>
    <n v="16"/>
    <n v="108"/>
    <s v="1116L-016-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6"/>
    <n v="109"/>
    <s v="1116L-016-10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3"/>
    <n v="1"/>
    <n v="16"/>
    <n v="109"/>
    <s v="1116L-016-10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110"/>
    <s v="1116L-016-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4"/>
    <n v="1"/>
    <n v="16"/>
    <n v="110"/>
    <s v="1116L-016-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11"/>
    <s v="1116L-016-11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3"/>
    <n v="1"/>
    <n v="16"/>
    <n v="111"/>
    <s v="1116L-016-11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14"/>
    <n v="1"/>
    <n v="16"/>
    <n v="112"/>
    <s v="1116L-016-112"/>
    <s v="1116UA31011"/>
    <s v="WT-03.1"/>
    <s v="Southeast"/>
    <n v="81.625900000000001"/>
    <n v="180"/>
    <s v="WT-03.1, CURVED, VISION, ISA-R"/>
    <s v="Curved"/>
    <s v="Vision"/>
    <s v="UCS GL1"/>
    <n v="0.92210000000000003"/>
    <n v="0.97809999999999997"/>
    <n v="1.1875"/>
    <n v="0.9375"/>
    <n v="76"/>
    <s v="N/A"/>
    <s v="GL-04Z"/>
    <n v="30"/>
    <s v="TO-1116GLZ04-30-5640"/>
    <m/>
    <n v="79.725700000000003"/>
    <n v="138"/>
    <n v="101.875"/>
    <n v="56.403164496527779"/>
    <n v="676.83797395833335"/>
    <s v="RELEASED"/>
    <s v="MATCHES"/>
    <x v="133"/>
    <x v="0"/>
  </r>
  <r>
    <x v="14"/>
    <n v="1"/>
    <n v="16"/>
    <n v="112"/>
    <s v="1116L-016-112"/>
    <s v="1116UA31011"/>
    <s v="WT-03.1"/>
    <s v="Southeast"/>
    <n v="81.625900000000001"/>
    <n v="180"/>
    <s v="WT-03.1, CURVED, VISION, ISA-R"/>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16"/>
    <n v="113"/>
    <s v="1116L-016-113"/>
    <s v="1116UA31012"/>
    <s v="WT-03.1"/>
    <s v="Southeast"/>
    <n v="81.527600000000007"/>
    <n v="180"/>
    <s v="WT-03.1, CURVED, VISION, HEAVY, ISA-L"/>
    <s v="Curved"/>
    <s v="Vision"/>
    <s v="UCS GL1"/>
    <n v="0.87450000000000006"/>
    <n v="0.9274"/>
    <n v="1.1875"/>
    <n v="0.9375"/>
    <n v="76"/>
    <s v="N/A"/>
    <s v="GL-04Z"/>
    <n v="30"/>
    <s v="TO-1116GLZ04-30-5640"/>
    <m/>
    <n v="79.725700000000003"/>
    <n v="138"/>
    <n v="101.875"/>
    <n v="56.403164496527779"/>
    <n v="676.83797395833335"/>
    <s v="RELEASED"/>
    <s v="MATCHES"/>
    <x v="133"/>
    <x v="0"/>
  </r>
  <r>
    <x v="14"/>
    <n v="1"/>
    <n v="16"/>
    <n v="113"/>
    <s v="1116L-016-113"/>
    <s v="1116UA31012"/>
    <s v="WT-03.1"/>
    <s v="Southeast"/>
    <n v="81.527600000000007"/>
    <n v="180"/>
    <s v="WT-03.1, CURVED, VISION, HEAVY, ISA-L"/>
    <s v="Curved"/>
    <s v="Vision"/>
    <s v="UCS GL2"/>
    <n v="0.87450000000000006"/>
    <n v="0.9274"/>
    <n v="0.9375"/>
    <n v="1.1875"/>
    <n v="104"/>
    <n v="2.2000000000000002"/>
    <s v="GL-05Z"/>
    <n v="30"/>
    <s v="TO-1116GLZ05-30-4190"/>
    <m/>
    <n v="79.725700000000003"/>
    <n v="138"/>
    <n v="73.875"/>
    <n v="40.900945052083337"/>
    <n v="490.81134062500007"/>
    <s v="RELEASED"/>
    <s v="MATCHES"/>
    <x v="111"/>
    <x v="0"/>
  </r>
  <r>
    <x v="23"/>
    <n v="1"/>
    <n v="16"/>
    <n v="114"/>
    <s v="1116L-016-114"/>
    <s v="1116UA21067"/>
    <s v="WT-02.1"/>
    <s v="Southeast"/>
    <n v="36"/>
    <n v="180"/>
    <s v="WT-02.1, REC., SBX-R, HEAVY, ISA-L"/>
    <s v="Rec."/>
    <s v="SBX-R"/>
    <s v="UCS GL1"/>
    <n v="0.875"/>
    <n v="0.875"/>
    <n v="1.1875"/>
    <n v="0.9375"/>
    <n v="76"/>
    <s v="N/A"/>
    <s v="GL-07T"/>
    <n v="10"/>
    <s v="TO-1116GLT07-10-2423"/>
    <n v="34.25"/>
    <m/>
    <m/>
    <n v="101.875"/>
    <n v="24.230685763888889"/>
    <n v="290.76822916666669"/>
    <s v="RELEASED"/>
    <s v="MATCHES"/>
    <x v="123"/>
    <x v="0"/>
  </r>
  <r>
    <x v="23"/>
    <n v="1"/>
    <n v="16"/>
    <n v="114"/>
    <s v="1116L-016-114"/>
    <s v="1116UA21067"/>
    <s v="WT-02.1"/>
    <s v="Southeast"/>
    <n v="36"/>
    <n v="180"/>
    <s v="WT-02.1, REC., SBX-R, HEAVY, ISA-L"/>
    <s v="Rec."/>
    <s v="SBX-R"/>
    <s v="UCS GL2"/>
    <n v="0.875"/>
    <n v="0.875"/>
    <n v="0.9375"/>
    <n v="1.1875"/>
    <n v="104"/>
    <n v="2.2000000000000002"/>
    <s v="GL-02Z"/>
    <n v="10"/>
    <s v="TO-1116GLZ02-10-1857"/>
    <n v="34.25"/>
    <m/>
    <m/>
    <n v="73.875"/>
    <n v="17.570963541666668"/>
    <n v="210.8515625"/>
    <s v="RELEASED"/>
    <s v="MATCHES"/>
    <x v="108"/>
    <x v="0"/>
  </r>
  <r>
    <x v="24"/>
    <n v="1"/>
    <n v="16"/>
    <n v="115"/>
    <s v="1116L-016-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4"/>
    <n v="1"/>
    <n v="16"/>
    <n v="115"/>
    <s v="1116L-016-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6"/>
    <n v="116"/>
    <s v="1116L-016-11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3"/>
    <n v="1"/>
    <n v="16"/>
    <n v="116"/>
    <s v="1116L-016-11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17"/>
    <s v="1116L-016-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4"/>
    <n v="1"/>
    <n v="16"/>
    <n v="117"/>
    <s v="1116L-016-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6"/>
    <n v="118"/>
    <s v="1116L-016-11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3"/>
    <n v="1"/>
    <n v="16"/>
    <n v="118"/>
    <s v="1116L-016-11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119"/>
    <s v="1116L-016-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19"/>
    <s v="1116L-016-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20"/>
    <s v="1116L-016-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6"/>
    <n v="120"/>
    <s v="1116L-016-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4"/>
    <n v="1"/>
    <n v="16"/>
    <n v="121"/>
    <s v="1116L-016-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4"/>
    <n v="1"/>
    <n v="16"/>
    <n v="121"/>
    <s v="1116L-016-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6"/>
    <n v="122"/>
    <s v="1116L-016-122"/>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23"/>
    <n v="1"/>
    <n v="16"/>
    <n v="122"/>
    <s v="1116L-016-122"/>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24"/>
    <n v="1"/>
    <n v="16"/>
    <n v="123"/>
    <s v="1116L-016-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23"/>
    <s v="1116L-016-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24"/>
    <s v="1116L-016-124"/>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23"/>
    <n v="1"/>
    <n v="16"/>
    <n v="124"/>
    <s v="1116L-016-124"/>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125"/>
    <s v="1116L-016-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25"/>
    <s v="1116L-016-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26"/>
    <s v="1116L-016-12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3"/>
    <n v="1"/>
    <n v="16"/>
    <n v="126"/>
    <s v="1116L-016-12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4"/>
    <n v="1"/>
    <n v="16"/>
    <n v="127"/>
    <s v="1116L-016-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4"/>
    <n v="1"/>
    <n v="16"/>
    <n v="127"/>
    <s v="1116L-016-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6"/>
    <n v="128"/>
    <s v="1116L-016-12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3"/>
    <n v="1"/>
    <n v="16"/>
    <n v="128"/>
    <s v="1116L-016-12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4"/>
    <n v="1"/>
    <n v="16"/>
    <n v="129"/>
    <s v="1116L-016-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29"/>
    <s v="1116L-016-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30"/>
    <s v="1116L-016-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6"/>
    <n v="130"/>
    <s v="1116L-016-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4"/>
    <n v="1"/>
    <n v="16"/>
    <n v="131"/>
    <s v="1116L-016-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4"/>
    <n v="1"/>
    <n v="16"/>
    <n v="131"/>
    <s v="1116L-016-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3"/>
    <n v="1"/>
    <n v="16"/>
    <n v="132"/>
    <s v="1116L-016-132"/>
    <s v="1116UA21068"/>
    <s v="WT-02.1"/>
    <s v="Southeast"/>
    <n v="36"/>
    <n v="180"/>
    <s v="WT-02.1, REC., SBX-L, WWT ADJ-R, ISA-R"/>
    <s v="Rec."/>
    <s v="SBX-L"/>
    <s v="UCS GL1"/>
    <n v="0.875"/>
    <n v="0.875"/>
    <n v="1.1875"/>
    <n v="0.9375"/>
    <n v="76"/>
    <s v="N/A"/>
    <s v="GL-07T"/>
    <n v="10"/>
    <s v="TO-1116GLT07-10-2423"/>
    <n v="34.25"/>
    <m/>
    <m/>
    <n v="101.875"/>
    <n v="24.230685763888889"/>
    <n v="290.76822916666669"/>
    <s v="RELEASED"/>
    <s v="MATCHES"/>
    <x v="123"/>
    <x v="0"/>
  </r>
  <r>
    <x v="23"/>
    <n v="1"/>
    <n v="16"/>
    <n v="132"/>
    <s v="1116L-016-132"/>
    <s v="1116UA21068"/>
    <s v="WT-02.1"/>
    <s v="Southeast"/>
    <n v="36"/>
    <n v="180"/>
    <s v="WT-02.1, REC., SBX-L, WWT ADJ-R, ISA-R"/>
    <s v="Rec."/>
    <s v="SBX-L"/>
    <s v="UCS GL2"/>
    <n v="0.875"/>
    <n v="0.875"/>
    <n v="0.9375"/>
    <n v="1.1875"/>
    <n v="104"/>
    <n v="2.2000000000000002"/>
    <s v="GL-02Z"/>
    <n v="10"/>
    <s v="TO-1116GLZ02-10-1857"/>
    <n v="34.25"/>
    <m/>
    <m/>
    <n v="73.875"/>
    <n v="17.570963541666668"/>
    <n v="210.8515625"/>
    <s v="RELEASED"/>
    <s v="MATCHES"/>
    <x v="108"/>
    <x v="0"/>
  </r>
  <r>
    <x v="24"/>
    <n v="1"/>
    <n v="16"/>
    <n v="133"/>
    <s v="1116L-016-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4"/>
    <n v="1"/>
    <n v="16"/>
    <n v="133"/>
    <s v="1116L-016-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3"/>
    <n v="1"/>
    <n v="16"/>
    <n v="134"/>
    <s v="1116L-016-134"/>
    <s v="1116UA21069"/>
    <s v="WT-02.1"/>
    <s v="Southeast"/>
    <n v="36"/>
    <n v="180"/>
    <s v="WT-02.1, REC., SBX-R, WWT ADJ-R, ISA-L"/>
    <s v="Rec."/>
    <s v="SBX-R"/>
    <s v="UCS GL1"/>
    <n v="0.875"/>
    <n v="0.875"/>
    <n v="1.1875"/>
    <n v="0.9375"/>
    <n v="76"/>
    <s v="N/A"/>
    <s v="GL-07T"/>
    <n v="10"/>
    <s v="TO-1116GLT07-10-2423"/>
    <n v="34.25"/>
    <m/>
    <m/>
    <n v="101.875"/>
    <n v="24.230685763888889"/>
    <n v="290.76822916666669"/>
    <s v="RELEASED"/>
    <s v="MATCHES"/>
    <x v="123"/>
    <x v="0"/>
  </r>
  <r>
    <x v="23"/>
    <n v="1"/>
    <n v="16"/>
    <n v="134"/>
    <s v="1116L-016-134"/>
    <s v="1116UA21069"/>
    <s v="WT-02.1"/>
    <s v="Southeast"/>
    <n v="36"/>
    <n v="180"/>
    <s v="WT-02.1, REC., SBX-R, WWT ADJ-R, ISA-L"/>
    <s v="Rec."/>
    <s v="SBX-R"/>
    <s v="UCS GL2"/>
    <n v="0.875"/>
    <n v="0.875"/>
    <n v="0.9375"/>
    <n v="1.1875"/>
    <n v="104"/>
    <n v="2.2000000000000002"/>
    <s v="GL-02Z"/>
    <n v="10"/>
    <s v="TO-1116GLZ02-10-1857"/>
    <n v="34.25"/>
    <m/>
    <m/>
    <n v="73.875"/>
    <n v="17.570963541666668"/>
    <n v="210.8515625"/>
    <s v="RELEASED"/>
    <s v="MATCHES"/>
    <x v="108"/>
    <x v="0"/>
  </r>
  <r>
    <x v="24"/>
    <n v="1"/>
    <n v="16"/>
    <n v="135"/>
    <s v="1116L-016-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4"/>
    <n v="1"/>
    <n v="16"/>
    <n v="135"/>
    <s v="1116L-016-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36"/>
    <s v="1116L-016-136"/>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23"/>
    <n v="1"/>
    <n v="16"/>
    <n v="136"/>
    <s v="1116L-016-136"/>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24"/>
    <n v="1"/>
    <n v="16"/>
    <n v="137"/>
    <s v="1116L-016-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4"/>
    <n v="1"/>
    <n v="16"/>
    <n v="137"/>
    <s v="1116L-016-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6"/>
    <n v="138"/>
    <s v="1116L-016-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6"/>
    <n v="138"/>
    <s v="1116L-016-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4"/>
    <n v="1"/>
    <n v="16"/>
    <n v="139"/>
    <s v="1116L-016-139"/>
    <s v="1116UA11016"/>
    <s v="WT-01.1"/>
    <s v="Southeast"/>
    <n v="92.0625"/>
    <n v="180"/>
    <s v="WT-01.1, REC., VISION, HEAVY, ISA-R"/>
    <s v="Rec."/>
    <s v="Vision"/>
    <s v="UCS GL1"/>
    <n v="0.875"/>
    <n v="0.93620000000000003"/>
    <n v="1.1875"/>
    <n v="0.9375"/>
    <n v="76"/>
    <s v="N/A"/>
    <s v="GL-01Z"/>
    <n v="10"/>
    <s v="TO-1116GLZ01-10-6484"/>
    <n v="90.251300000000001"/>
    <m/>
    <m/>
    <n v="101.875"/>
    <n v="63.849661024305561"/>
    <n v="766.19401680183591"/>
    <s v="RELEASED"/>
    <s v="MATCHES"/>
    <x v="136"/>
    <x v="0"/>
  </r>
  <r>
    <x v="24"/>
    <n v="1"/>
    <n v="16"/>
    <n v="139"/>
    <s v="1116L-016-139"/>
    <s v="1116UA11016"/>
    <s v="WT-01.1"/>
    <s v="Southeast"/>
    <n v="92.0625"/>
    <n v="180"/>
    <s v="WT-01.1, REC., VISION, HEAVY, ISA-R"/>
    <s v="Rec."/>
    <s v="Vision"/>
    <s v="UCS GL2"/>
    <n v="0.875"/>
    <n v="0.93620000000000003"/>
    <n v="0.9375"/>
    <n v="1.1875"/>
    <n v="104"/>
    <n v="2.2000000000000002"/>
    <s v="GL-02Z"/>
    <n v="10"/>
    <s v="TO-1116GLZ02-10-4630"/>
    <n v="90.251300000000001"/>
    <m/>
    <m/>
    <n v="73.875"/>
    <n v="46.300797135416673"/>
    <n v="555.60956562500007"/>
    <s v="RELEASED"/>
    <s v="MATCHES"/>
    <x v="118"/>
    <x v="0"/>
  </r>
  <r>
    <x v="16"/>
    <n v="1"/>
    <n v="16"/>
    <n v="140"/>
    <s v="1116L-016-140"/>
    <s v="1116UA35006"/>
    <s v="WT-03.5"/>
    <s v="Southea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16"/>
    <n v="140"/>
    <s v="1116L-016-140"/>
    <s v="1116UA35006"/>
    <s v="WT-03.5"/>
    <s v="Southea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24"/>
    <n v="1"/>
    <n v="16"/>
    <n v="141"/>
    <s v="1116L-016-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41"/>
    <s v="1116L-016-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2"/>
    <s v="1116L-016-142"/>
    <s v="1116UA21038"/>
    <s v="WT-02.1"/>
    <s v="South"/>
    <n v="36"/>
    <n v="180"/>
    <s v="WT-02.1, REC., SBX-R, ISA-L"/>
    <s v="Rec."/>
    <s v="SBX-R"/>
    <s v="UCS GL1"/>
    <n v="0.875"/>
    <n v="0.875"/>
    <n v="1.1875"/>
    <n v="0.9375"/>
    <n v="76"/>
    <s v="N/A"/>
    <s v="GL-07T"/>
    <n v="10"/>
    <s v="TO-1116GLT07-10-2423"/>
    <n v="34.25"/>
    <m/>
    <m/>
    <n v="101.875"/>
    <n v="24.230685763888889"/>
    <n v="290.76822916666669"/>
    <s v="RELEASED"/>
    <s v="MATCHES"/>
    <x v="123"/>
    <x v="0"/>
  </r>
  <r>
    <x v="23"/>
    <n v="1"/>
    <n v="16"/>
    <n v="142"/>
    <s v="1116L-016-142"/>
    <s v="1116UA21038"/>
    <s v="WT-02.1"/>
    <s v="South"/>
    <n v="36"/>
    <n v="180"/>
    <s v="WT-02.1, REC., SBX-R, ISA-L"/>
    <s v="Rec."/>
    <s v="SBX-R"/>
    <s v="UCS GL2"/>
    <n v="0.875"/>
    <n v="0.875"/>
    <n v="0.9375"/>
    <n v="1.1875"/>
    <n v="104"/>
    <n v="2.2000000000000002"/>
    <s v="GL-02Z"/>
    <n v="10"/>
    <s v="TO-1116GLZ02-10-1857"/>
    <n v="34.25"/>
    <m/>
    <m/>
    <n v="73.875"/>
    <n v="17.570963541666668"/>
    <n v="210.8515625"/>
    <s v="RELEASED"/>
    <s v="MATCHES"/>
    <x v="108"/>
    <x v="0"/>
  </r>
  <r>
    <x v="24"/>
    <n v="1"/>
    <n v="16"/>
    <n v="143"/>
    <s v="1116L-016-143"/>
    <s v="1116UA12012"/>
    <s v="WT-01.2"/>
    <s v="South"/>
    <n v="100"/>
    <n v="180"/>
    <s v="WT-01.2, REC., SBX, TYP."/>
    <s v="Rec."/>
    <s v="SBX"/>
    <s v="UCS GL1"/>
    <n v="0.875"/>
    <n v="0.875"/>
    <n v="1.1875"/>
    <n v="0.9375"/>
    <n v="76"/>
    <s v="N/A"/>
    <s v="GL-01T"/>
    <n v="10"/>
    <s v="TO-1116GLT01-10-7050"/>
    <n v="98.25"/>
    <m/>
    <m/>
    <n v="101.875"/>
    <n v="69.508463541666671"/>
    <n v="834.1015625"/>
    <s v="RELEASED"/>
    <s v="MATCHES"/>
    <x v="129"/>
    <x v="0"/>
  </r>
  <r>
    <x v="24"/>
    <n v="1"/>
    <n v="16"/>
    <n v="143"/>
    <s v="1116L-016-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6"/>
    <n v="144"/>
    <s v="1116L-016-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6"/>
    <n v="144"/>
    <s v="1116L-016-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4"/>
    <n v="1"/>
    <n v="16"/>
    <n v="145"/>
    <s v="1116L-016-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45"/>
    <s v="1116L-016-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6"/>
    <s v="1116L-016-14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23"/>
    <n v="1"/>
    <n v="16"/>
    <n v="146"/>
    <s v="1116L-016-14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4"/>
    <n v="1"/>
    <n v="16"/>
    <n v="147"/>
    <s v="1116L-016-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47"/>
    <s v="1116L-016-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48"/>
    <s v="1116L-016-148"/>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23"/>
    <n v="1"/>
    <n v="16"/>
    <n v="148"/>
    <s v="1116L-016-148"/>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4"/>
    <n v="1"/>
    <n v="16"/>
    <n v="149"/>
    <s v="1116L-016-149"/>
    <s v="1116UA12012"/>
    <s v="WT-01.2"/>
    <s v="South"/>
    <n v="100"/>
    <n v="180"/>
    <s v="WT-01.2, REC., SBX, TYP."/>
    <s v="Rec."/>
    <s v="SBX"/>
    <s v="UCS GL1"/>
    <n v="0.875"/>
    <n v="0.875"/>
    <n v="1.1875"/>
    <n v="0.9375"/>
    <n v="76"/>
    <s v="N/A"/>
    <s v="GL-01T"/>
    <n v="10"/>
    <s v="TO-1116GLT01-10-7050"/>
    <n v="98.25"/>
    <m/>
    <m/>
    <n v="101.875"/>
    <n v="69.508463541666671"/>
    <n v="834.1015625"/>
    <s v="RELEASED"/>
    <s v="MATCHES"/>
    <x v="129"/>
    <x v="0"/>
  </r>
  <r>
    <x v="24"/>
    <n v="1"/>
    <n v="16"/>
    <n v="149"/>
    <s v="1116L-016-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6"/>
    <n v="150"/>
    <s v="1116L-016-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6"/>
    <n v="150"/>
    <s v="1116L-016-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4"/>
    <n v="1"/>
    <n v="16"/>
    <n v="151"/>
    <s v="1116L-016-151"/>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4"/>
    <n v="1"/>
    <n v="16"/>
    <n v="151"/>
    <s v="1116L-016-151"/>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3"/>
    <n v="1"/>
    <n v="16"/>
    <n v="152"/>
    <s v="1116L-016-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6"/>
    <n v="152"/>
    <s v="1116L-016-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4"/>
    <n v="1"/>
    <n v="16"/>
    <n v="153"/>
    <s v="1116L-016-153"/>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4"/>
    <n v="1"/>
    <n v="16"/>
    <n v="153"/>
    <s v="1116L-016-153"/>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3"/>
    <n v="1"/>
    <n v="16"/>
    <n v="154"/>
    <s v="1116L-016-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6"/>
    <n v="154"/>
    <s v="1116L-016-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4"/>
    <n v="1"/>
    <n v="16"/>
    <n v="155"/>
    <s v="1116L-016-155"/>
    <s v="1116UA12012"/>
    <s v="WT-01.2"/>
    <s v="South"/>
    <n v="100"/>
    <n v="180"/>
    <s v="WT-01.2, REC., SBX, TYP."/>
    <s v="Rec."/>
    <s v="SBX"/>
    <s v="UCS GL1"/>
    <n v="0.875"/>
    <n v="0.875"/>
    <n v="1.1875"/>
    <n v="0.9375"/>
    <n v="76"/>
    <s v="N/A"/>
    <s v="GL-01T"/>
    <n v="10"/>
    <s v="TO-1116GLT01-10-7050"/>
    <n v="98.25"/>
    <m/>
    <m/>
    <n v="101.875"/>
    <n v="69.508463541666671"/>
    <n v="834.1015625"/>
    <s v="RELEASED"/>
    <s v="MATCHES"/>
    <x v="129"/>
    <x v="0"/>
  </r>
  <r>
    <x v="24"/>
    <n v="1"/>
    <n v="16"/>
    <n v="155"/>
    <s v="1116L-016-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6"/>
    <n v="156"/>
    <s v="1116L-016-15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23"/>
    <n v="1"/>
    <n v="16"/>
    <n v="156"/>
    <s v="1116L-016-15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4"/>
    <n v="1"/>
    <n v="16"/>
    <n v="157"/>
    <s v="1116L-016-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4"/>
    <n v="1"/>
    <n v="16"/>
    <n v="157"/>
    <s v="1116L-016-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6"/>
    <n v="158"/>
    <s v="1116L-016-158"/>
    <s v="1116UA21066"/>
    <s v="WT-02.1"/>
    <s v="South"/>
    <n v="36.125"/>
    <n v="180"/>
    <s v="WT-02.1, REC., SBX-R, HEAVY, ISA-R"/>
    <s v="Rec."/>
    <s v="SBX-R"/>
    <s v="UCS GL1"/>
    <n v="1"/>
    <n v="0.875"/>
    <n v="1.1875"/>
    <n v="0.9375"/>
    <n v="76"/>
    <s v="N/A"/>
    <s v="GL-07T"/>
    <n v="10"/>
    <s v="TO-1116GLT07-10-2423"/>
    <n v="34.25"/>
    <m/>
    <m/>
    <n v="101.875"/>
    <n v="24.230685763888889"/>
    <n v="290.76822916666669"/>
    <s v="RELEASED"/>
    <s v="MATCHES"/>
    <x v="123"/>
    <x v="0"/>
  </r>
  <r>
    <x v="23"/>
    <n v="1"/>
    <n v="16"/>
    <n v="158"/>
    <s v="1116L-016-158"/>
    <s v="1116UA21066"/>
    <s v="WT-02.1"/>
    <s v="South"/>
    <n v="36.125"/>
    <n v="180"/>
    <s v="WT-02.1, REC., SBX-R, HEAVY, ISA-R"/>
    <s v="Rec."/>
    <s v="SBX-R"/>
    <s v="UCS GL2"/>
    <n v="1"/>
    <n v="0.875"/>
    <n v="0.9375"/>
    <n v="1.1875"/>
    <n v="104"/>
    <n v="2.2000000000000002"/>
    <s v="GL-02Z"/>
    <n v="10"/>
    <s v="TO-1116GLZ02-10-1857"/>
    <n v="34.25"/>
    <m/>
    <m/>
    <n v="73.875"/>
    <n v="17.570963541666668"/>
    <n v="210.8515625"/>
    <s v="RELEASED"/>
    <s v="MATCHES"/>
    <x v="108"/>
    <x v="0"/>
  </r>
  <r>
    <x v="11"/>
    <n v="1"/>
    <n v="17"/>
    <n v="1"/>
    <s v="1116L-017-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7"/>
    <n v="1"/>
    <s v="1116L-017-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7"/>
    <n v="2"/>
    <s v="1116L-017-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7"/>
    <n v="2"/>
    <s v="1116L-017-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7"/>
    <n v="3"/>
    <s v="1116L-017-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7"/>
    <n v="3"/>
    <s v="1116L-017-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7"/>
    <n v="4"/>
    <s v="1116L-017-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4"/>
    <s v="1116L-017-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5"/>
    <s v="1116L-017-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5"/>
    <n v="1"/>
    <n v="17"/>
    <n v="5"/>
    <s v="1116L-017-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7"/>
    <n v="6"/>
    <s v="1116L-017-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6"/>
    <s v="1116L-017-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7"/>
    <s v="1116L-017-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5"/>
    <n v="1"/>
    <n v="17"/>
    <n v="7"/>
    <s v="1116L-017-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3"/>
    <n v="1"/>
    <n v="17"/>
    <n v="8"/>
    <s v="1116L-017-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8"/>
    <s v="1116L-017-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9"/>
    <s v="1116L-017-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9"/>
    <s v="1116L-017-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
    <s v="1116L-017-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10"/>
    <s v="1116L-017-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11"/>
    <s v="1116L-017-011"/>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11"/>
    <s v="1116L-017-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12"/>
    <s v="1116L-017-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12"/>
    <s v="1116L-017-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13"/>
    <s v="1116L-017-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13"/>
    <s v="1116L-017-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
    <s v="1116L-017-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14"/>
    <s v="1116L-017-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15"/>
    <s v="1116L-017-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15"/>
    <s v="1116L-017-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6"/>
    <s v="1116L-017-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16"/>
    <s v="1116L-017-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17"/>
    <s v="1116L-017-017"/>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17"/>
    <s v="1116L-017-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18"/>
    <s v="1116L-017-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18"/>
    <s v="1116L-017-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19"/>
    <s v="1116L-017-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19"/>
    <s v="1116L-017-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0"/>
    <s v="1116L-017-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20"/>
    <s v="1116L-017-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21"/>
    <s v="1116L-017-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21"/>
    <s v="1116L-017-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2"/>
    <s v="1116L-017-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22"/>
    <s v="1116L-017-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23"/>
    <s v="1116L-017-023"/>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23"/>
    <s v="1116L-017-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24"/>
    <s v="1116L-017-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24"/>
    <s v="1116L-017-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25"/>
    <s v="1116L-017-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25"/>
    <s v="1116L-017-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6"/>
    <s v="1116L-017-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26"/>
    <s v="1116L-017-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27"/>
    <s v="1116L-017-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27"/>
    <s v="1116L-017-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28"/>
    <s v="1116L-017-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28"/>
    <s v="1116L-017-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5"/>
    <n v="1"/>
    <n v="17"/>
    <n v="29"/>
    <s v="1116L-017-029"/>
    <s v="1116UA12012"/>
    <s v="WT-01.2"/>
    <s v="West"/>
    <n v="100"/>
    <n v="180"/>
    <s v="WT-01.2, REC., SBX, TYP."/>
    <s v="Rec."/>
    <s v="SBX"/>
    <s v="UCS GL1"/>
    <n v="0.875"/>
    <n v="0.875"/>
    <n v="1.1875"/>
    <n v="0.9375"/>
    <n v="76"/>
    <s v="N/A"/>
    <s v="GL-01T"/>
    <n v="10"/>
    <s v="TO-1116GLT01-10-7050"/>
    <n v="98.25"/>
    <m/>
    <m/>
    <n v="101.875"/>
    <n v="69.508463541666671"/>
    <n v="834.1015625"/>
    <s v="RELEASED"/>
    <s v="MATCHES"/>
    <x v="129"/>
    <x v="0"/>
  </r>
  <r>
    <x v="25"/>
    <n v="1"/>
    <n v="17"/>
    <n v="29"/>
    <s v="1116L-017-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3"/>
    <n v="1"/>
    <n v="17"/>
    <n v="30"/>
    <s v="1116L-017-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3"/>
    <n v="1"/>
    <n v="17"/>
    <n v="30"/>
    <s v="1116L-017-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5"/>
    <n v="1"/>
    <n v="17"/>
    <n v="31"/>
    <s v="1116L-017-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5"/>
    <n v="1"/>
    <n v="17"/>
    <n v="31"/>
    <s v="1116L-017-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32"/>
    <s v="1116L-017-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3"/>
    <n v="1"/>
    <n v="17"/>
    <n v="32"/>
    <s v="1116L-017-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11"/>
    <n v="1"/>
    <n v="17"/>
    <n v="33"/>
    <s v="1116L-017-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11"/>
    <n v="1"/>
    <n v="17"/>
    <n v="33"/>
    <s v="1116L-017-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11"/>
    <n v="1"/>
    <n v="17"/>
    <n v="34"/>
    <s v="1116L-017-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11"/>
    <n v="1"/>
    <n v="17"/>
    <n v="34"/>
    <s v="1116L-017-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23"/>
    <n v="1"/>
    <n v="17"/>
    <n v="35"/>
    <s v="1116L-017-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23"/>
    <n v="1"/>
    <n v="17"/>
    <n v="35"/>
    <s v="1116L-017-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25"/>
    <n v="1"/>
    <n v="17"/>
    <n v="36"/>
    <s v="1116L-017-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5"/>
    <n v="1"/>
    <n v="17"/>
    <n v="36"/>
    <s v="1116L-017-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7"/>
    <n v="37"/>
    <s v="1116L-017-03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37"/>
    <s v="1116L-017-03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38"/>
    <s v="1116L-017-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5"/>
    <n v="1"/>
    <n v="17"/>
    <n v="38"/>
    <s v="1116L-017-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7"/>
    <n v="39"/>
    <s v="1116L-017-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39"/>
    <s v="1116L-017-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40"/>
    <s v="1116L-017-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40"/>
    <s v="1116L-017-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41"/>
    <s v="1116L-017-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41"/>
    <s v="1116L-017-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42"/>
    <s v="1116L-017-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5"/>
    <n v="1"/>
    <n v="17"/>
    <n v="42"/>
    <s v="1116L-017-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7"/>
    <n v="43"/>
    <s v="1116L-017-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43"/>
    <s v="1116L-017-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44"/>
    <s v="1116L-017-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44"/>
    <s v="1116L-017-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45"/>
    <s v="1116L-017-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45"/>
    <s v="1116L-017-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46"/>
    <s v="1116L-017-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46"/>
    <s v="1116L-017-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47"/>
    <s v="1116L-017-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47"/>
    <s v="1116L-017-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48"/>
    <s v="1116L-017-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5"/>
    <n v="1"/>
    <n v="17"/>
    <n v="48"/>
    <s v="1116L-017-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3"/>
    <n v="1"/>
    <n v="17"/>
    <n v="49"/>
    <s v="1116L-017-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49"/>
    <s v="1116L-017-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50"/>
    <s v="1116L-017-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50"/>
    <s v="1116L-017-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51"/>
    <s v="1116L-017-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51"/>
    <s v="1116L-017-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52"/>
    <s v="1116L-017-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5"/>
    <n v="1"/>
    <n v="17"/>
    <n v="52"/>
    <s v="1116L-017-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53"/>
    <s v="1116L-017-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3"/>
    <n v="1"/>
    <n v="17"/>
    <n v="53"/>
    <s v="1116L-017-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5"/>
    <n v="1"/>
    <n v="17"/>
    <n v="54"/>
    <s v="1116L-017-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5"/>
    <n v="1"/>
    <n v="17"/>
    <n v="54"/>
    <s v="1116L-017-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3"/>
    <n v="1"/>
    <n v="17"/>
    <n v="55"/>
    <s v="1116L-017-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3"/>
    <n v="1"/>
    <n v="17"/>
    <n v="55"/>
    <s v="1116L-017-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5"/>
    <n v="1"/>
    <n v="17"/>
    <n v="56"/>
    <s v="1116L-017-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5"/>
    <n v="1"/>
    <n v="17"/>
    <n v="56"/>
    <s v="1116L-017-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3"/>
    <n v="1"/>
    <n v="17"/>
    <n v="57"/>
    <s v="1116L-017-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3"/>
    <n v="1"/>
    <n v="17"/>
    <n v="57"/>
    <s v="1116L-017-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5"/>
    <n v="1"/>
    <n v="17"/>
    <n v="58"/>
    <s v="1116L-017-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5"/>
    <n v="1"/>
    <n v="17"/>
    <n v="58"/>
    <s v="1116L-017-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3"/>
    <n v="1"/>
    <n v="17"/>
    <n v="59"/>
    <s v="1116L-017-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3"/>
    <n v="1"/>
    <n v="17"/>
    <n v="59"/>
    <s v="1116L-017-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5"/>
    <n v="1"/>
    <n v="17"/>
    <n v="60"/>
    <s v="1116L-017-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5"/>
    <n v="1"/>
    <n v="17"/>
    <n v="60"/>
    <s v="1116L-017-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7"/>
    <n v="61"/>
    <s v="1116L-017-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7"/>
    <n v="61"/>
    <s v="1116L-017-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5"/>
    <n v="1"/>
    <n v="17"/>
    <n v="62"/>
    <s v="1116L-017-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62"/>
    <s v="1116L-017-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63"/>
    <s v="1116L-017-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63"/>
    <s v="1116L-017-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64"/>
    <s v="1116L-017-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5"/>
    <n v="1"/>
    <n v="17"/>
    <n v="64"/>
    <s v="1116L-017-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7"/>
    <n v="65"/>
    <s v="1116L-017-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65"/>
    <s v="1116L-017-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66"/>
    <s v="1116L-017-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66"/>
    <s v="1116L-017-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67"/>
    <s v="1116L-017-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67"/>
    <s v="1116L-017-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68"/>
    <s v="1116L-017-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68"/>
    <s v="1116L-017-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69"/>
    <s v="1116L-017-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69"/>
    <s v="1116L-017-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70"/>
    <s v="1116L-017-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5"/>
    <n v="1"/>
    <n v="17"/>
    <n v="70"/>
    <s v="1116L-017-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7"/>
    <n v="71"/>
    <s v="1116L-017-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71"/>
    <s v="1116L-017-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72"/>
    <s v="1116L-017-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72"/>
    <s v="1116L-017-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73"/>
    <s v="1116L-017-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73"/>
    <s v="1116L-017-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74"/>
    <s v="1116L-017-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74"/>
    <s v="1116L-017-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75"/>
    <s v="1116L-017-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3"/>
    <n v="1"/>
    <n v="17"/>
    <n v="75"/>
    <s v="1116L-017-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5"/>
    <n v="1"/>
    <n v="17"/>
    <n v="76"/>
    <s v="1116L-017-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5"/>
    <n v="1"/>
    <n v="17"/>
    <n v="76"/>
    <s v="1116L-017-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3"/>
    <n v="1"/>
    <n v="17"/>
    <n v="77"/>
    <s v="1116L-017-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3"/>
    <n v="1"/>
    <n v="17"/>
    <n v="77"/>
    <s v="1116L-017-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5"/>
    <n v="1"/>
    <n v="17"/>
    <n v="78"/>
    <s v="1116L-017-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5"/>
    <n v="1"/>
    <n v="17"/>
    <n v="78"/>
    <s v="1116L-017-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79"/>
    <s v="1116L-017-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23"/>
    <n v="1"/>
    <n v="17"/>
    <n v="79"/>
    <s v="1116L-017-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11"/>
    <n v="1"/>
    <n v="17"/>
    <n v="80"/>
    <s v="1116L-017-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7"/>
    <n v="80"/>
    <s v="1116L-017-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7"/>
    <n v="81"/>
    <s v="1116L-017-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7"/>
    <n v="81"/>
    <s v="1116L-017-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7"/>
    <n v="82"/>
    <s v="1116L-017-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7"/>
    <n v="82"/>
    <s v="1116L-017-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3"/>
    <n v="1"/>
    <n v="17"/>
    <n v="83"/>
    <s v="1116L-017-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83"/>
    <s v="1116L-017-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84"/>
    <s v="1116L-017-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5"/>
    <n v="1"/>
    <n v="17"/>
    <n v="84"/>
    <s v="1116L-017-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7"/>
    <n v="85"/>
    <s v="1116L-017-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85"/>
    <s v="1116L-017-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86"/>
    <s v="1116L-017-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5"/>
    <n v="1"/>
    <n v="17"/>
    <n v="86"/>
    <s v="1116L-017-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3"/>
    <n v="1"/>
    <n v="17"/>
    <n v="87"/>
    <s v="1116L-017-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87"/>
    <s v="1116L-017-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88"/>
    <s v="1116L-017-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88"/>
    <s v="1116L-017-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89"/>
    <s v="1116L-017-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89"/>
    <s v="1116L-017-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90"/>
    <s v="1116L-017-090"/>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90"/>
    <s v="1116L-017-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91"/>
    <s v="1116L-017-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91"/>
    <s v="1116L-017-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92"/>
    <s v="1116L-017-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92"/>
    <s v="1116L-017-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93"/>
    <s v="1116L-017-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93"/>
    <s v="1116L-017-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94"/>
    <s v="1116L-017-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94"/>
    <s v="1116L-017-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95"/>
    <s v="1116L-017-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95"/>
    <s v="1116L-017-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96"/>
    <s v="1116L-017-096"/>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96"/>
    <s v="1116L-017-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97"/>
    <s v="1116L-017-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97"/>
    <s v="1116L-017-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98"/>
    <s v="1116L-017-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98"/>
    <s v="1116L-017-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99"/>
    <s v="1116L-017-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99"/>
    <s v="1116L-017-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00"/>
    <s v="1116L-017-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00"/>
    <s v="1116L-017-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1"/>
    <s v="1116L-017-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101"/>
    <s v="1116L-017-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02"/>
    <s v="1116L-017-102"/>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102"/>
    <s v="1116L-017-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103"/>
    <s v="1116L-017-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103"/>
    <s v="1116L-017-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04"/>
    <s v="1116L-017-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04"/>
    <s v="1116L-017-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5"/>
    <s v="1116L-017-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105"/>
    <s v="1116L-017-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06"/>
    <s v="1116L-017-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06"/>
    <s v="1116L-017-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07"/>
    <s v="1116L-017-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107"/>
    <s v="1116L-017-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08"/>
    <s v="1116L-017-108"/>
    <s v="1116UA12012"/>
    <s v="WT-01.2"/>
    <s v="East"/>
    <n v="100"/>
    <n v="180"/>
    <s v="WT-01.2, REC., SBX, TYP."/>
    <s v="Rec."/>
    <s v="SBX"/>
    <s v="UCS GL1"/>
    <n v="0.875"/>
    <n v="0.875"/>
    <n v="1.1875"/>
    <n v="0.9375"/>
    <n v="76"/>
    <s v="N/A"/>
    <s v="GL-01T"/>
    <n v="10"/>
    <s v="TO-1116GLT01-10-7050"/>
    <n v="98.25"/>
    <m/>
    <m/>
    <n v="101.875"/>
    <n v="69.508463541666671"/>
    <n v="834.1015625"/>
    <s v="RELEASED"/>
    <s v="MATCHES"/>
    <x v="129"/>
    <x v="0"/>
  </r>
  <r>
    <x v="25"/>
    <n v="1"/>
    <n v="17"/>
    <n v="108"/>
    <s v="1116L-017-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3"/>
    <n v="1"/>
    <n v="17"/>
    <n v="109"/>
    <s v="1116L-017-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3"/>
    <n v="1"/>
    <n v="17"/>
    <n v="109"/>
    <s v="1116L-017-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10"/>
    <s v="1116L-017-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5"/>
    <n v="1"/>
    <n v="17"/>
    <n v="110"/>
    <s v="1116L-017-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11"/>
    <s v="1116L-017-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3"/>
    <n v="1"/>
    <n v="17"/>
    <n v="111"/>
    <s v="1116L-017-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11"/>
    <n v="1"/>
    <n v="17"/>
    <n v="112"/>
    <s v="1116L-017-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11"/>
    <n v="1"/>
    <n v="17"/>
    <n v="112"/>
    <s v="1116L-017-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11"/>
    <n v="1"/>
    <n v="17"/>
    <n v="113"/>
    <s v="1116L-017-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11"/>
    <n v="1"/>
    <n v="17"/>
    <n v="113"/>
    <s v="1116L-017-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23"/>
    <n v="1"/>
    <n v="17"/>
    <n v="114"/>
    <s v="1116L-017-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23"/>
    <n v="1"/>
    <n v="17"/>
    <n v="114"/>
    <s v="1116L-017-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25"/>
    <n v="1"/>
    <n v="17"/>
    <n v="115"/>
    <s v="1116L-017-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5"/>
    <n v="1"/>
    <n v="17"/>
    <n v="115"/>
    <s v="1116L-017-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7"/>
    <n v="116"/>
    <s v="1116L-017-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16"/>
    <s v="1116L-017-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17"/>
    <s v="1116L-017-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5"/>
    <n v="1"/>
    <n v="17"/>
    <n v="117"/>
    <s v="1116L-017-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7"/>
    <n v="118"/>
    <s v="1116L-017-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18"/>
    <s v="1116L-017-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19"/>
    <s v="1116L-017-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19"/>
    <s v="1116L-017-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20"/>
    <s v="1116L-017-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20"/>
    <s v="1116L-017-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21"/>
    <s v="1116L-017-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5"/>
    <n v="1"/>
    <n v="17"/>
    <n v="121"/>
    <s v="1116L-017-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7"/>
    <n v="122"/>
    <s v="1116L-017-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22"/>
    <s v="1116L-017-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23"/>
    <s v="1116L-017-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23"/>
    <s v="1116L-017-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24"/>
    <s v="1116L-017-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24"/>
    <s v="1116L-017-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25"/>
    <s v="1116L-017-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25"/>
    <s v="1116L-017-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26"/>
    <s v="1116L-017-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26"/>
    <s v="1116L-017-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27"/>
    <s v="1116L-017-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5"/>
    <n v="1"/>
    <n v="17"/>
    <n v="127"/>
    <s v="1116L-017-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3"/>
    <n v="1"/>
    <n v="17"/>
    <n v="128"/>
    <s v="1116L-017-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28"/>
    <s v="1116L-017-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29"/>
    <s v="1116L-017-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29"/>
    <s v="1116L-017-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30"/>
    <s v="1116L-017-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30"/>
    <s v="1116L-017-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31"/>
    <s v="1116L-017-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5"/>
    <n v="1"/>
    <n v="17"/>
    <n v="131"/>
    <s v="1116L-017-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3"/>
    <n v="1"/>
    <n v="17"/>
    <n v="132"/>
    <s v="1116L-017-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3"/>
    <n v="1"/>
    <n v="17"/>
    <n v="132"/>
    <s v="1116L-017-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5"/>
    <n v="1"/>
    <n v="17"/>
    <n v="133"/>
    <s v="1116L-017-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5"/>
    <n v="1"/>
    <n v="17"/>
    <n v="133"/>
    <s v="1116L-017-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3"/>
    <n v="1"/>
    <n v="17"/>
    <n v="134"/>
    <s v="1116L-017-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3"/>
    <n v="1"/>
    <n v="17"/>
    <n v="134"/>
    <s v="1116L-017-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5"/>
    <n v="1"/>
    <n v="17"/>
    <n v="135"/>
    <s v="1116L-017-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5"/>
    <n v="1"/>
    <n v="17"/>
    <n v="135"/>
    <s v="1116L-017-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36"/>
    <s v="1116L-017-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3"/>
    <n v="1"/>
    <n v="17"/>
    <n v="136"/>
    <s v="1116L-017-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5"/>
    <n v="1"/>
    <n v="17"/>
    <n v="137"/>
    <s v="1116L-017-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5"/>
    <n v="1"/>
    <n v="17"/>
    <n v="137"/>
    <s v="1116L-017-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3"/>
    <n v="1"/>
    <n v="17"/>
    <n v="138"/>
    <s v="1116L-017-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3"/>
    <n v="1"/>
    <n v="17"/>
    <n v="138"/>
    <s v="1116L-017-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5"/>
    <n v="1"/>
    <n v="17"/>
    <n v="139"/>
    <s v="1116L-017-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5"/>
    <n v="1"/>
    <n v="17"/>
    <n v="139"/>
    <s v="1116L-017-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7"/>
    <n v="140"/>
    <s v="1116L-017-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17"/>
    <n v="140"/>
    <s v="1116L-017-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25"/>
    <n v="1"/>
    <n v="17"/>
    <n v="141"/>
    <s v="1116L-017-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41"/>
    <s v="1116L-017-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2"/>
    <s v="1116L-017-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42"/>
    <s v="1116L-017-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43"/>
    <s v="1116L-017-143"/>
    <s v="1116UA12012"/>
    <s v="WT-01.2"/>
    <s v="South"/>
    <n v="100"/>
    <n v="180"/>
    <s v="WT-01.2, REC., SBX, TYP."/>
    <s v="Rec."/>
    <s v="SBX"/>
    <s v="UCS GL1"/>
    <n v="0.875"/>
    <n v="0.875"/>
    <n v="1.1875"/>
    <n v="0.9375"/>
    <n v="76"/>
    <s v="N/A"/>
    <s v="GL-01T"/>
    <n v="10"/>
    <s v="TO-1116GLT01-10-7050"/>
    <n v="98.25"/>
    <m/>
    <m/>
    <n v="101.875"/>
    <n v="69.508463541666671"/>
    <n v="834.1015625"/>
    <s v="RELEASED"/>
    <s v="MATCHES"/>
    <x v="129"/>
    <x v="0"/>
  </r>
  <r>
    <x v="25"/>
    <n v="1"/>
    <n v="17"/>
    <n v="143"/>
    <s v="1116L-017-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7"/>
    <n v="144"/>
    <s v="1116L-017-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44"/>
    <s v="1116L-017-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45"/>
    <s v="1116L-017-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45"/>
    <s v="1116L-017-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6"/>
    <s v="1116L-017-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46"/>
    <s v="1116L-017-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47"/>
    <s v="1116L-017-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47"/>
    <s v="1116L-017-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48"/>
    <s v="1116L-017-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48"/>
    <s v="1116L-017-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49"/>
    <s v="1116L-017-149"/>
    <s v="1116UA12012"/>
    <s v="WT-01.2"/>
    <s v="South"/>
    <n v="100"/>
    <n v="180"/>
    <s v="WT-01.2, REC., SBX, TYP."/>
    <s v="Rec."/>
    <s v="SBX"/>
    <s v="UCS GL1"/>
    <n v="0.875"/>
    <n v="0.875"/>
    <n v="1.1875"/>
    <n v="0.9375"/>
    <n v="76"/>
    <s v="N/A"/>
    <s v="GL-01T"/>
    <n v="10"/>
    <s v="TO-1116GLT01-10-7050"/>
    <n v="98.25"/>
    <m/>
    <m/>
    <n v="101.875"/>
    <n v="69.508463541666671"/>
    <n v="834.1015625"/>
    <s v="RELEASED"/>
    <s v="MATCHES"/>
    <x v="129"/>
    <x v="0"/>
  </r>
  <r>
    <x v="25"/>
    <n v="1"/>
    <n v="17"/>
    <n v="149"/>
    <s v="1116L-017-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7"/>
    <n v="150"/>
    <s v="1116L-017-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50"/>
    <s v="1116L-017-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51"/>
    <s v="1116L-017-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51"/>
    <s v="1116L-017-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52"/>
    <s v="1116L-017-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52"/>
    <s v="1116L-017-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53"/>
    <s v="1116L-017-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53"/>
    <s v="1116L-017-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54"/>
    <s v="1116L-017-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3"/>
    <n v="1"/>
    <n v="17"/>
    <n v="154"/>
    <s v="1116L-017-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5"/>
    <n v="1"/>
    <n v="17"/>
    <n v="155"/>
    <s v="1116L-017-155"/>
    <s v="1116UA12012"/>
    <s v="WT-01.2"/>
    <s v="South"/>
    <n v="100"/>
    <n v="180"/>
    <s v="WT-01.2, REC., SBX, TYP."/>
    <s v="Rec."/>
    <s v="SBX"/>
    <s v="UCS GL1"/>
    <n v="0.875"/>
    <n v="0.875"/>
    <n v="1.1875"/>
    <n v="0.9375"/>
    <n v="76"/>
    <s v="N/A"/>
    <s v="GL-01T"/>
    <n v="10"/>
    <s v="TO-1116GLT01-10-7050"/>
    <n v="98.25"/>
    <m/>
    <m/>
    <n v="101.875"/>
    <n v="69.508463541666671"/>
    <n v="834.1015625"/>
    <s v="RELEASED"/>
    <s v="MATCHES"/>
    <x v="129"/>
    <x v="0"/>
  </r>
  <r>
    <x v="25"/>
    <n v="1"/>
    <n v="17"/>
    <n v="155"/>
    <s v="1116L-017-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3"/>
    <n v="1"/>
    <n v="17"/>
    <n v="156"/>
    <s v="1116L-017-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3"/>
    <n v="1"/>
    <n v="17"/>
    <n v="156"/>
    <s v="1116L-017-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5"/>
    <n v="1"/>
    <n v="17"/>
    <n v="157"/>
    <s v="1116L-017-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5"/>
    <n v="1"/>
    <n v="17"/>
    <n v="157"/>
    <s v="1116L-017-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3"/>
    <n v="1"/>
    <n v="17"/>
    <n v="158"/>
    <s v="1116L-017-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23"/>
    <n v="1"/>
    <n v="17"/>
    <n v="158"/>
    <s v="1116L-017-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11"/>
    <n v="1"/>
    <n v="18"/>
    <n v="1"/>
    <s v="1116L-018-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8"/>
    <n v="1"/>
    <s v="1116L-018-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8"/>
    <n v="2"/>
    <s v="1116L-018-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8"/>
    <n v="2"/>
    <s v="1116L-018-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8"/>
    <n v="3"/>
    <s v="1116L-018-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8"/>
    <n v="3"/>
    <s v="1116L-018-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8"/>
    <n v="4"/>
    <s v="1116L-018-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4"/>
    <s v="1116L-018-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5"/>
    <s v="1116L-018-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7"/>
    <n v="1"/>
    <n v="18"/>
    <n v="5"/>
    <s v="1116L-018-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8"/>
    <n v="6"/>
    <s v="1116L-018-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6"/>
    <s v="1116L-018-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7"/>
    <s v="1116L-018-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7"/>
    <n v="1"/>
    <n v="18"/>
    <n v="7"/>
    <s v="1116L-018-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8"/>
    <n v="8"/>
    <s v="1116L-018-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8"/>
    <s v="1116L-018-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9"/>
    <s v="1116L-018-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9"/>
    <s v="1116L-018-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
    <s v="1116L-018-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10"/>
    <s v="1116L-018-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11"/>
    <s v="1116L-018-011"/>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11"/>
    <s v="1116L-018-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12"/>
    <s v="1116L-018-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12"/>
    <s v="1116L-018-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13"/>
    <s v="1116L-018-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13"/>
    <s v="1116L-018-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
    <s v="1116L-018-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14"/>
    <s v="1116L-018-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15"/>
    <s v="1116L-018-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15"/>
    <s v="1116L-018-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6"/>
    <s v="1116L-018-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16"/>
    <s v="1116L-018-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17"/>
    <s v="1116L-018-017"/>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17"/>
    <s v="1116L-018-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18"/>
    <s v="1116L-018-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18"/>
    <s v="1116L-018-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19"/>
    <s v="1116L-018-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19"/>
    <s v="1116L-018-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0"/>
    <s v="1116L-018-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20"/>
    <s v="1116L-018-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21"/>
    <s v="1116L-018-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21"/>
    <s v="1116L-018-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2"/>
    <s v="1116L-018-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22"/>
    <s v="1116L-018-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23"/>
    <s v="1116L-018-023"/>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23"/>
    <s v="1116L-018-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24"/>
    <s v="1116L-018-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24"/>
    <s v="1116L-018-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25"/>
    <s v="1116L-018-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25"/>
    <s v="1116L-018-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6"/>
    <s v="1116L-018-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26"/>
    <s v="1116L-018-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27"/>
    <s v="1116L-018-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27"/>
    <s v="1116L-018-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28"/>
    <s v="1116L-018-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28"/>
    <s v="1116L-018-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27"/>
    <n v="1"/>
    <n v="18"/>
    <n v="29"/>
    <s v="1116L-018-029"/>
    <s v="1116UA12012"/>
    <s v="WT-01.2"/>
    <s v="West"/>
    <n v="100"/>
    <n v="180"/>
    <s v="WT-01.2, REC., SBX, TYP."/>
    <s v="Rec."/>
    <s v="SBX"/>
    <s v="UCS GL1"/>
    <n v="0.875"/>
    <n v="0.875"/>
    <n v="1.1875"/>
    <n v="0.9375"/>
    <n v="76"/>
    <s v="N/A"/>
    <s v="GL-01T"/>
    <n v="10"/>
    <s v="TO-1116GLT01-10-7050"/>
    <n v="98.25"/>
    <m/>
    <m/>
    <n v="101.875"/>
    <n v="69.508463541666671"/>
    <n v="834.1015625"/>
    <s v="RELEASED"/>
    <s v="MATCHES"/>
    <x v="129"/>
    <x v="0"/>
  </r>
  <r>
    <x v="27"/>
    <n v="1"/>
    <n v="18"/>
    <n v="29"/>
    <s v="1116L-018-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8"/>
    <n v="30"/>
    <s v="1116L-018-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8"/>
    <n v="30"/>
    <s v="1116L-018-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7"/>
    <n v="1"/>
    <n v="18"/>
    <n v="31"/>
    <s v="1116L-018-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7"/>
    <n v="1"/>
    <n v="18"/>
    <n v="31"/>
    <s v="1116L-018-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32"/>
    <s v="1116L-018-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26"/>
    <n v="1"/>
    <n v="18"/>
    <n v="32"/>
    <s v="1116L-018-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18"/>
    <n v="33"/>
    <s v="1116L-018-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18"/>
    <n v="33"/>
    <s v="1116L-018-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18"/>
    <n v="34"/>
    <s v="1116L-018-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18"/>
    <n v="34"/>
    <s v="1116L-018-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26"/>
    <n v="1"/>
    <n v="18"/>
    <n v="35"/>
    <s v="1116L-018-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26"/>
    <n v="1"/>
    <n v="18"/>
    <n v="35"/>
    <s v="1116L-018-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27"/>
    <n v="1"/>
    <n v="18"/>
    <n v="36"/>
    <s v="1116L-018-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7"/>
    <n v="1"/>
    <n v="18"/>
    <n v="36"/>
    <s v="1116L-018-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8"/>
    <n v="37"/>
    <s v="1116L-018-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37"/>
    <s v="1116L-018-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38"/>
    <s v="1116L-018-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7"/>
    <n v="1"/>
    <n v="18"/>
    <n v="38"/>
    <s v="1116L-018-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8"/>
    <n v="39"/>
    <s v="1116L-018-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39"/>
    <s v="1116L-018-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40"/>
    <s v="1116L-018-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40"/>
    <s v="1116L-018-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41"/>
    <s v="1116L-018-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41"/>
    <s v="1116L-018-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42"/>
    <s v="1116L-018-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7"/>
    <n v="1"/>
    <n v="18"/>
    <n v="42"/>
    <s v="1116L-018-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8"/>
    <n v="43"/>
    <s v="1116L-018-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43"/>
    <s v="1116L-018-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44"/>
    <s v="1116L-018-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44"/>
    <s v="1116L-018-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45"/>
    <s v="1116L-018-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45"/>
    <s v="1116L-018-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46"/>
    <s v="1116L-018-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46"/>
    <s v="1116L-018-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47"/>
    <s v="1116L-018-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47"/>
    <s v="1116L-018-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48"/>
    <s v="1116L-018-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7"/>
    <n v="1"/>
    <n v="18"/>
    <n v="48"/>
    <s v="1116L-018-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8"/>
    <n v="49"/>
    <s v="1116L-018-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49"/>
    <s v="1116L-018-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50"/>
    <s v="1116L-018-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50"/>
    <s v="1116L-018-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51"/>
    <s v="1116L-018-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51"/>
    <s v="1116L-018-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52"/>
    <s v="1116L-018-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7"/>
    <n v="1"/>
    <n v="18"/>
    <n v="52"/>
    <s v="1116L-018-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53"/>
    <s v="1116L-018-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26"/>
    <n v="1"/>
    <n v="18"/>
    <n v="53"/>
    <s v="1116L-018-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27"/>
    <n v="1"/>
    <n v="18"/>
    <n v="54"/>
    <s v="1116L-018-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7"/>
    <n v="1"/>
    <n v="18"/>
    <n v="54"/>
    <s v="1116L-018-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6"/>
    <n v="1"/>
    <n v="18"/>
    <n v="55"/>
    <s v="1116L-018-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26"/>
    <n v="1"/>
    <n v="18"/>
    <n v="55"/>
    <s v="1116L-018-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27"/>
    <n v="1"/>
    <n v="18"/>
    <n v="56"/>
    <s v="1116L-018-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7"/>
    <n v="1"/>
    <n v="18"/>
    <n v="56"/>
    <s v="1116L-018-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6"/>
    <n v="1"/>
    <n v="18"/>
    <n v="57"/>
    <s v="1116L-018-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8"/>
    <n v="57"/>
    <s v="1116L-018-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7"/>
    <n v="1"/>
    <n v="18"/>
    <n v="58"/>
    <s v="1116L-018-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7"/>
    <n v="1"/>
    <n v="18"/>
    <n v="58"/>
    <s v="1116L-018-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8"/>
    <n v="59"/>
    <s v="1116L-018-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8"/>
    <n v="59"/>
    <s v="1116L-018-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7"/>
    <n v="1"/>
    <n v="18"/>
    <n v="60"/>
    <s v="1116L-018-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7"/>
    <n v="1"/>
    <n v="18"/>
    <n v="60"/>
    <s v="1116L-018-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8"/>
    <n v="61"/>
    <s v="1116L-018-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8"/>
    <n v="61"/>
    <s v="1116L-018-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7"/>
    <n v="1"/>
    <n v="18"/>
    <n v="62"/>
    <s v="1116L-018-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62"/>
    <s v="1116L-018-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63"/>
    <s v="1116L-018-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63"/>
    <s v="1116L-018-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64"/>
    <s v="1116L-018-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7"/>
    <n v="1"/>
    <n v="18"/>
    <n v="64"/>
    <s v="1116L-018-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8"/>
    <n v="65"/>
    <s v="1116L-018-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65"/>
    <s v="1116L-018-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66"/>
    <s v="1116L-018-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66"/>
    <s v="1116L-018-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67"/>
    <s v="1116L-018-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67"/>
    <s v="1116L-018-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68"/>
    <s v="1116L-018-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68"/>
    <s v="1116L-018-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69"/>
    <s v="1116L-018-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69"/>
    <s v="1116L-018-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70"/>
    <s v="1116L-018-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7"/>
    <n v="1"/>
    <n v="18"/>
    <n v="70"/>
    <s v="1116L-018-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8"/>
    <n v="71"/>
    <s v="1116L-018-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71"/>
    <s v="1116L-018-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72"/>
    <s v="1116L-018-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72"/>
    <s v="1116L-018-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73"/>
    <s v="1116L-018-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73"/>
    <s v="1116L-018-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74"/>
    <s v="1116L-018-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74"/>
    <s v="1116L-018-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75"/>
    <s v="1116L-018-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8"/>
    <n v="75"/>
    <s v="1116L-018-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27"/>
    <n v="1"/>
    <n v="18"/>
    <n v="76"/>
    <s v="1116L-018-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7"/>
    <n v="1"/>
    <n v="18"/>
    <n v="76"/>
    <s v="1116L-018-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8"/>
    <n v="77"/>
    <s v="1116L-018-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8"/>
    <n v="77"/>
    <s v="1116L-018-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7"/>
    <n v="1"/>
    <n v="18"/>
    <n v="78"/>
    <s v="1116L-018-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7"/>
    <n v="1"/>
    <n v="18"/>
    <n v="78"/>
    <s v="1116L-018-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79"/>
    <s v="1116L-018-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26"/>
    <n v="1"/>
    <n v="18"/>
    <n v="79"/>
    <s v="1116L-018-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11"/>
    <n v="1"/>
    <n v="18"/>
    <n v="80"/>
    <s v="1116L-018-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11"/>
    <n v="1"/>
    <n v="18"/>
    <n v="80"/>
    <s v="1116L-018-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11"/>
    <n v="1"/>
    <n v="18"/>
    <n v="81"/>
    <s v="1116L-018-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11"/>
    <n v="1"/>
    <n v="18"/>
    <n v="81"/>
    <s v="1116L-018-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11"/>
    <n v="1"/>
    <n v="18"/>
    <n v="82"/>
    <s v="1116L-018-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11"/>
    <n v="1"/>
    <n v="18"/>
    <n v="82"/>
    <s v="1116L-018-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8"/>
    <n v="83"/>
    <s v="1116L-018-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83"/>
    <s v="1116L-018-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84"/>
    <s v="1116L-018-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7"/>
    <n v="1"/>
    <n v="18"/>
    <n v="84"/>
    <s v="1116L-018-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8"/>
    <n v="85"/>
    <s v="1116L-018-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85"/>
    <s v="1116L-018-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86"/>
    <s v="1116L-018-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7"/>
    <n v="1"/>
    <n v="18"/>
    <n v="86"/>
    <s v="1116L-018-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8"/>
    <n v="87"/>
    <s v="1116L-018-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87"/>
    <s v="1116L-018-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88"/>
    <s v="1116L-018-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88"/>
    <s v="1116L-018-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89"/>
    <s v="1116L-018-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89"/>
    <s v="1116L-018-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90"/>
    <s v="1116L-018-090"/>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90"/>
    <s v="1116L-018-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91"/>
    <s v="1116L-018-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91"/>
    <s v="1116L-018-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92"/>
    <s v="1116L-018-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92"/>
    <s v="1116L-018-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93"/>
    <s v="1116L-018-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93"/>
    <s v="1116L-018-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94"/>
    <s v="1116L-018-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94"/>
    <s v="1116L-018-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95"/>
    <s v="1116L-018-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95"/>
    <s v="1116L-018-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96"/>
    <s v="1116L-018-096"/>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96"/>
    <s v="1116L-018-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97"/>
    <s v="1116L-018-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97"/>
    <s v="1116L-018-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98"/>
    <s v="1116L-018-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98"/>
    <s v="1116L-018-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99"/>
    <s v="1116L-018-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99"/>
    <s v="1116L-018-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00"/>
    <s v="1116L-018-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00"/>
    <s v="1116L-018-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1"/>
    <s v="1116L-018-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101"/>
    <s v="1116L-018-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02"/>
    <s v="1116L-018-102"/>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102"/>
    <s v="1116L-018-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103"/>
    <s v="1116L-018-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103"/>
    <s v="1116L-018-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04"/>
    <s v="1116L-018-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04"/>
    <s v="1116L-018-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5"/>
    <s v="1116L-018-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105"/>
    <s v="1116L-018-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06"/>
    <s v="1116L-018-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06"/>
    <s v="1116L-018-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07"/>
    <s v="1116L-018-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107"/>
    <s v="1116L-018-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08"/>
    <s v="1116L-018-108"/>
    <s v="1116UA12012"/>
    <s v="WT-01.2"/>
    <s v="East"/>
    <n v="100"/>
    <n v="180"/>
    <s v="WT-01.2, REC., SBX, TYP."/>
    <s v="Rec."/>
    <s v="SBX"/>
    <s v="UCS GL1"/>
    <n v="0.875"/>
    <n v="0.875"/>
    <n v="1.1875"/>
    <n v="0.9375"/>
    <n v="76"/>
    <s v="N/A"/>
    <s v="GL-01T"/>
    <n v="10"/>
    <s v="TO-1116GLT01-10-7050"/>
    <n v="98.25"/>
    <m/>
    <m/>
    <n v="101.875"/>
    <n v="69.508463541666671"/>
    <n v="834.1015625"/>
    <s v="RELEASED"/>
    <s v="MATCHES"/>
    <x v="129"/>
    <x v="0"/>
  </r>
  <r>
    <x v="27"/>
    <n v="1"/>
    <n v="18"/>
    <n v="108"/>
    <s v="1116L-018-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8"/>
    <n v="109"/>
    <s v="1116L-018-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8"/>
    <n v="109"/>
    <s v="1116L-018-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10"/>
    <s v="1116L-018-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7"/>
    <n v="1"/>
    <n v="18"/>
    <n v="110"/>
    <s v="1116L-018-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11"/>
    <s v="1116L-018-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8"/>
    <n v="111"/>
    <s v="1116L-018-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18"/>
    <n v="112"/>
    <s v="1116L-018-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18"/>
    <n v="112"/>
    <s v="1116L-018-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18"/>
    <n v="113"/>
    <s v="1116L-018-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18"/>
    <n v="113"/>
    <s v="1116L-018-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26"/>
    <n v="1"/>
    <n v="18"/>
    <n v="114"/>
    <s v="1116L-018-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26"/>
    <n v="1"/>
    <n v="18"/>
    <n v="114"/>
    <s v="1116L-018-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27"/>
    <n v="1"/>
    <n v="18"/>
    <n v="115"/>
    <s v="1116L-018-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7"/>
    <n v="1"/>
    <n v="18"/>
    <n v="115"/>
    <s v="1116L-018-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8"/>
    <n v="116"/>
    <s v="1116L-018-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16"/>
    <s v="1116L-018-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17"/>
    <s v="1116L-018-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7"/>
    <n v="1"/>
    <n v="18"/>
    <n v="117"/>
    <s v="1116L-018-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8"/>
    <n v="118"/>
    <s v="1116L-018-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18"/>
    <s v="1116L-018-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19"/>
    <s v="1116L-018-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19"/>
    <s v="1116L-018-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20"/>
    <s v="1116L-018-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20"/>
    <s v="1116L-018-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21"/>
    <s v="1116L-018-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7"/>
    <n v="1"/>
    <n v="18"/>
    <n v="121"/>
    <s v="1116L-018-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8"/>
    <n v="122"/>
    <s v="1116L-018-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22"/>
    <s v="1116L-018-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23"/>
    <s v="1116L-018-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23"/>
    <s v="1116L-018-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24"/>
    <s v="1116L-018-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24"/>
    <s v="1116L-018-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25"/>
    <s v="1116L-018-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25"/>
    <s v="1116L-018-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26"/>
    <s v="1116L-018-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26"/>
    <s v="1116L-018-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27"/>
    <s v="1116L-018-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7"/>
    <n v="1"/>
    <n v="18"/>
    <n v="127"/>
    <s v="1116L-018-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8"/>
    <n v="128"/>
    <s v="1116L-018-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28"/>
    <s v="1116L-018-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29"/>
    <s v="1116L-018-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29"/>
    <s v="1116L-018-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30"/>
    <s v="1116L-018-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30"/>
    <s v="1116L-018-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31"/>
    <s v="1116L-018-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7"/>
    <n v="1"/>
    <n v="18"/>
    <n v="131"/>
    <s v="1116L-018-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6"/>
    <n v="1"/>
    <n v="18"/>
    <n v="132"/>
    <s v="1116L-018-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26"/>
    <n v="1"/>
    <n v="18"/>
    <n v="132"/>
    <s v="1116L-018-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27"/>
    <n v="1"/>
    <n v="18"/>
    <n v="133"/>
    <s v="1116L-018-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7"/>
    <n v="1"/>
    <n v="18"/>
    <n v="133"/>
    <s v="1116L-018-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6"/>
    <n v="1"/>
    <n v="18"/>
    <n v="134"/>
    <s v="1116L-018-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26"/>
    <n v="1"/>
    <n v="18"/>
    <n v="134"/>
    <s v="1116L-018-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27"/>
    <n v="1"/>
    <n v="18"/>
    <n v="135"/>
    <s v="1116L-018-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7"/>
    <n v="1"/>
    <n v="18"/>
    <n v="135"/>
    <s v="1116L-018-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36"/>
    <s v="1116L-018-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8"/>
    <n v="136"/>
    <s v="1116L-018-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7"/>
    <n v="1"/>
    <n v="18"/>
    <n v="137"/>
    <s v="1116L-018-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7"/>
    <n v="1"/>
    <n v="18"/>
    <n v="137"/>
    <s v="1116L-018-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8"/>
    <n v="138"/>
    <s v="1116L-018-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8"/>
    <n v="138"/>
    <s v="1116L-018-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7"/>
    <n v="1"/>
    <n v="18"/>
    <n v="139"/>
    <s v="1116L-018-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7"/>
    <n v="1"/>
    <n v="18"/>
    <n v="139"/>
    <s v="1116L-018-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8"/>
    <n v="140"/>
    <s v="1116L-018-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18"/>
    <n v="140"/>
    <s v="1116L-018-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27"/>
    <n v="1"/>
    <n v="18"/>
    <n v="141"/>
    <s v="1116L-018-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41"/>
    <s v="1116L-018-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2"/>
    <s v="1116L-018-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42"/>
    <s v="1116L-018-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43"/>
    <s v="1116L-018-143"/>
    <s v="1116UA12012"/>
    <s v="WT-01.2"/>
    <s v="South"/>
    <n v="100"/>
    <n v="180"/>
    <s v="WT-01.2, REC., SBX, TYP."/>
    <s v="Rec."/>
    <s v="SBX"/>
    <s v="UCS GL1"/>
    <n v="0.875"/>
    <n v="0.875"/>
    <n v="1.1875"/>
    <n v="0.9375"/>
    <n v="76"/>
    <s v="N/A"/>
    <s v="GL-01T"/>
    <n v="10"/>
    <s v="TO-1116GLT01-10-7050"/>
    <n v="98.25"/>
    <m/>
    <m/>
    <n v="101.875"/>
    <n v="69.508463541666671"/>
    <n v="834.1015625"/>
    <s v="RELEASED"/>
    <s v="MATCHES"/>
    <x v="129"/>
    <x v="0"/>
  </r>
  <r>
    <x v="27"/>
    <n v="1"/>
    <n v="18"/>
    <n v="143"/>
    <s v="1116L-018-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8"/>
    <n v="144"/>
    <s v="1116L-018-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44"/>
    <s v="1116L-018-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45"/>
    <s v="1116L-018-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45"/>
    <s v="1116L-018-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6"/>
    <s v="1116L-018-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46"/>
    <s v="1116L-018-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47"/>
    <s v="1116L-018-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47"/>
    <s v="1116L-018-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48"/>
    <s v="1116L-018-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48"/>
    <s v="1116L-018-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49"/>
    <s v="1116L-018-149"/>
    <s v="1116UA12012"/>
    <s v="WT-01.2"/>
    <s v="South"/>
    <n v="100"/>
    <n v="180"/>
    <s v="WT-01.2, REC., SBX, TYP."/>
    <s v="Rec."/>
    <s v="SBX"/>
    <s v="UCS GL1"/>
    <n v="0.875"/>
    <n v="0.875"/>
    <n v="1.1875"/>
    <n v="0.9375"/>
    <n v="76"/>
    <s v="N/A"/>
    <s v="GL-01T"/>
    <n v="10"/>
    <s v="TO-1116GLT01-10-7050"/>
    <n v="98.25"/>
    <m/>
    <m/>
    <n v="101.875"/>
    <n v="69.508463541666671"/>
    <n v="834.1015625"/>
    <s v="RELEASED"/>
    <s v="MATCHES"/>
    <x v="129"/>
    <x v="0"/>
  </r>
  <r>
    <x v="27"/>
    <n v="1"/>
    <n v="18"/>
    <n v="149"/>
    <s v="1116L-018-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8"/>
    <n v="150"/>
    <s v="1116L-018-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50"/>
    <s v="1116L-018-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51"/>
    <s v="1116L-018-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51"/>
    <s v="1116L-018-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52"/>
    <s v="1116L-018-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52"/>
    <s v="1116L-018-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53"/>
    <s v="1116L-018-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53"/>
    <s v="1116L-018-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54"/>
    <s v="1116L-018-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8"/>
    <n v="154"/>
    <s v="1116L-018-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7"/>
    <n v="1"/>
    <n v="18"/>
    <n v="155"/>
    <s v="1116L-018-155"/>
    <s v="1116UA12012"/>
    <s v="WT-01.2"/>
    <s v="South"/>
    <n v="100"/>
    <n v="180"/>
    <s v="WT-01.2, REC., SBX, TYP."/>
    <s v="Rec."/>
    <s v="SBX"/>
    <s v="UCS GL1"/>
    <n v="0.875"/>
    <n v="0.875"/>
    <n v="1.1875"/>
    <n v="0.9375"/>
    <n v="76"/>
    <s v="N/A"/>
    <s v="GL-01T"/>
    <n v="10"/>
    <s v="TO-1116GLT01-10-7050"/>
    <n v="98.25"/>
    <m/>
    <m/>
    <n v="101.875"/>
    <n v="69.508463541666671"/>
    <n v="834.1015625"/>
    <s v="RELEASED"/>
    <s v="MATCHES"/>
    <x v="129"/>
    <x v="0"/>
  </r>
  <r>
    <x v="27"/>
    <n v="1"/>
    <n v="18"/>
    <n v="155"/>
    <s v="1116L-018-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8"/>
    <n v="156"/>
    <s v="1116L-018-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8"/>
    <n v="156"/>
    <s v="1116L-018-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7"/>
    <n v="1"/>
    <n v="18"/>
    <n v="157"/>
    <s v="1116L-018-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7"/>
    <n v="1"/>
    <n v="18"/>
    <n v="157"/>
    <s v="1116L-018-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8"/>
    <n v="158"/>
    <s v="1116L-018-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26"/>
    <n v="1"/>
    <n v="18"/>
    <n v="158"/>
    <s v="1116L-018-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28"/>
    <n v="1"/>
    <n v="19"/>
    <n v="1"/>
    <s v="1116L-019-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19"/>
    <n v="1"/>
    <s v="1116L-019-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19"/>
    <n v="2"/>
    <s v="1116L-019-002"/>
    <s v="1116UA33014"/>
    <s v="WT-03.3"/>
    <s v="Southwest"/>
    <n v="90.508499999999998"/>
    <n v="180"/>
    <s v="WT-03.3, CURVED, VISION, HEAVY, HEAVY,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19"/>
    <n v="2"/>
    <s v="1116L-019-002"/>
    <s v="1116UA33014"/>
    <s v="WT-03.3"/>
    <s v="Southwest"/>
    <n v="90.508499999999998"/>
    <n v="180"/>
    <s v="WT-03.3, CURVED, VISION, HEAVY, HEAVY,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19"/>
    <n v="3"/>
    <s v="1116L-019-003"/>
    <s v="1116UA33006"/>
    <s v="WT-03.3"/>
    <s v="Southwest"/>
    <n v="90.522000000000006"/>
    <n v="180"/>
    <s v="WT-03.3, CURVED, VISION, HEAVY,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19"/>
    <n v="3"/>
    <s v="1116L-019-003"/>
    <s v="1116UA33006"/>
    <s v="WT-03.3"/>
    <s v="Southwest"/>
    <n v="90.522000000000006"/>
    <n v="180"/>
    <s v="WT-03.3, CURVED, VISION, HEAVY,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9"/>
    <n v="4"/>
    <s v="1116L-019-00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6"/>
    <n v="1"/>
    <n v="19"/>
    <n v="4"/>
    <s v="1116L-019-00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5"/>
    <s v="1116L-019-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9"/>
    <n v="1"/>
    <n v="19"/>
    <n v="5"/>
    <s v="1116L-019-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9"/>
    <n v="6"/>
    <s v="1116L-019-006"/>
    <s v="1116UA21039"/>
    <s v="WT-02.1"/>
    <s v="West"/>
    <n v="36"/>
    <n v="180"/>
    <s v="WT-02.1, REC., SBX-L, ISA-2X"/>
    <s v="Rec."/>
    <s v="SBX-L"/>
    <s v="UCS GL1"/>
    <n v="0.875"/>
    <n v="0.875"/>
    <n v="1.1875"/>
    <n v="0.9375"/>
    <n v="76"/>
    <s v="N/A"/>
    <s v="GL-07T"/>
    <n v="10"/>
    <s v="TO-1116GLT07-10-2423"/>
    <n v="34.25"/>
    <m/>
    <m/>
    <n v="101.875"/>
    <n v="24.230685763888889"/>
    <n v="290.76822916666669"/>
    <s v="RELEASED"/>
    <s v="MATCHES"/>
    <x v="123"/>
    <x v="0"/>
  </r>
  <r>
    <x v="26"/>
    <n v="1"/>
    <n v="19"/>
    <n v="6"/>
    <s v="1116L-019-006"/>
    <s v="1116UA21039"/>
    <s v="WT-02.1"/>
    <s v="West"/>
    <n v="36"/>
    <n v="180"/>
    <s v="WT-02.1, REC., SBX-L, ISA-2X"/>
    <s v="Rec."/>
    <s v="SBX-L"/>
    <s v="UCS GL2"/>
    <n v="0.875"/>
    <n v="0.875"/>
    <n v="0.9375"/>
    <n v="1.1875"/>
    <n v="104"/>
    <n v="2.2000000000000002"/>
    <s v="GL-02Z"/>
    <n v="10"/>
    <s v="TO-1116GLZ02-10-1857"/>
    <n v="34.25"/>
    <m/>
    <m/>
    <n v="73.875"/>
    <n v="17.570963541666668"/>
    <n v="210.8515625"/>
    <s v="RELEASED"/>
    <s v="MATCHES"/>
    <x v="108"/>
    <x v="0"/>
  </r>
  <r>
    <x v="29"/>
    <n v="1"/>
    <n v="19"/>
    <n v="7"/>
    <s v="1116L-019-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29"/>
    <n v="1"/>
    <n v="19"/>
    <n v="7"/>
    <s v="1116L-019-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26"/>
    <n v="1"/>
    <n v="19"/>
    <n v="8"/>
    <s v="1116L-019-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9"/>
    <n v="8"/>
    <s v="1116L-019-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9"/>
    <n v="1"/>
    <n v="19"/>
    <n v="9"/>
    <s v="1116L-019-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9"/>
    <s v="1116L-019-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
    <s v="1116L-019-01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10"/>
    <s v="1116L-019-01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11"/>
    <s v="1116L-019-011"/>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11"/>
    <s v="1116L-019-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12"/>
    <s v="1116L-019-01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6"/>
    <n v="1"/>
    <n v="19"/>
    <n v="12"/>
    <s v="1116L-019-01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13"/>
    <s v="1116L-019-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13"/>
    <s v="1116L-019-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
    <s v="1116L-019-01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6"/>
    <n v="1"/>
    <n v="19"/>
    <n v="14"/>
    <s v="1116L-019-01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15"/>
    <s v="1116L-019-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15"/>
    <s v="1116L-019-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6"/>
    <s v="1116L-019-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9"/>
    <n v="16"/>
    <s v="1116L-019-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9"/>
    <n v="1"/>
    <n v="19"/>
    <n v="17"/>
    <s v="1116L-019-017"/>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17"/>
    <s v="1116L-019-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18"/>
    <s v="1116L-019-018"/>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18"/>
    <s v="1116L-019-018"/>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19"/>
    <s v="1116L-019-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19"/>
    <s v="1116L-019-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0"/>
    <s v="1116L-019-02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6"/>
    <n v="1"/>
    <n v="19"/>
    <n v="20"/>
    <s v="1116L-019-02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21"/>
    <s v="1116L-019-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21"/>
    <s v="1116L-019-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2"/>
    <s v="1116L-019-02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22"/>
    <s v="1116L-019-02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23"/>
    <s v="1116L-019-023"/>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23"/>
    <s v="1116L-019-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24"/>
    <s v="1116L-019-02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26"/>
    <n v="1"/>
    <n v="19"/>
    <n v="24"/>
    <s v="1116L-019-02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25"/>
    <s v="1116L-019-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25"/>
    <s v="1116L-019-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6"/>
    <s v="1116L-019-026"/>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26"/>
    <n v="1"/>
    <n v="19"/>
    <n v="26"/>
    <s v="1116L-019-026"/>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27"/>
    <s v="1116L-019-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27"/>
    <s v="1116L-019-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28"/>
    <s v="1116L-019-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26"/>
    <n v="1"/>
    <n v="19"/>
    <n v="28"/>
    <s v="1116L-019-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9"/>
    <n v="1"/>
    <n v="19"/>
    <n v="29"/>
    <s v="1116L-019-029"/>
    <s v="1116UA12012"/>
    <s v="WT-01.2"/>
    <s v="West"/>
    <n v="100"/>
    <n v="180"/>
    <s v="WT-01.2, REC., SBX, TYP."/>
    <s v="Rec."/>
    <s v="SBX"/>
    <s v="UCS GL1"/>
    <n v="0.875"/>
    <n v="0.875"/>
    <n v="1.1875"/>
    <n v="0.9375"/>
    <n v="76"/>
    <s v="N/A"/>
    <s v="GL-01T"/>
    <n v="10"/>
    <s v="TO-1116GLT01-10-7050"/>
    <n v="98.25"/>
    <m/>
    <m/>
    <n v="101.875"/>
    <n v="69.508463541666671"/>
    <n v="834.1015625"/>
    <s v="RELEASED"/>
    <s v="MATCHES"/>
    <x v="129"/>
    <x v="0"/>
  </r>
  <r>
    <x v="29"/>
    <n v="1"/>
    <n v="19"/>
    <n v="29"/>
    <s v="1116L-019-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26"/>
    <n v="1"/>
    <n v="19"/>
    <n v="30"/>
    <s v="1116L-019-03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26"/>
    <n v="1"/>
    <n v="19"/>
    <n v="30"/>
    <s v="1116L-019-03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31"/>
    <s v="1116L-019-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29"/>
    <n v="1"/>
    <n v="19"/>
    <n v="31"/>
    <s v="1116L-019-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32"/>
    <s v="1116L-019-03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26"/>
    <n v="1"/>
    <n v="19"/>
    <n v="32"/>
    <s v="1116L-019-03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28"/>
    <n v="1"/>
    <n v="19"/>
    <n v="33"/>
    <s v="1116L-019-033"/>
    <s v="1116UA33018"/>
    <s v="WT-03.3"/>
    <s v="Northwest"/>
    <n v="81.531999999999996"/>
    <n v="180"/>
    <s v="WT-03.3, CURVED, VISION, ISA-R, TOP LIGHTING"/>
    <s v="Curved"/>
    <s v="Vision"/>
    <s v="UCS GL1"/>
    <n v="0.87514999999999998"/>
    <n v="0.93115000000000003"/>
    <n v="1.1875"/>
    <n v="0.9375"/>
    <n v="76"/>
    <s v="N/A"/>
    <s v="GL-04Z"/>
    <n v="30"/>
    <s v="TO-1116GLZ04-30-5640"/>
    <m/>
    <n v="79.725700000000003"/>
    <n v="138"/>
    <n v="101.875"/>
    <n v="56.403164496527779"/>
    <n v="676.83797395833335"/>
    <s v="RELEASED"/>
    <s v="MATCHES"/>
    <x v="133"/>
    <x v="0"/>
  </r>
  <r>
    <x v="28"/>
    <n v="1"/>
    <n v="19"/>
    <n v="33"/>
    <s v="1116L-019-033"/>
    <s v="1116UA33018"/>
    <s v="WT-03.3"/>
    <s v="Northwest"/>
    <n v="81.531999999999996"/>
    <n v="180"/>
    <s v="WT-03.3, CURVED, VISION, ISA-R,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28"/>
    <n v="1"/>
    <n v="19"/>
    <n v="34"/>
    <s v="1116L-019-034"/>
    <s v="1116UA33019"/>
    <s v="WT-03.3"/>
    <s v="Northwest"/>
    <n v="81.571700000000007"/>
    <n v="180"/>
    <s v="WT-03.3, CURVED, VISION, HEAVY, ISA-L, TOP LIGHTING"/>
    <s v="Curved"/>
    <s v="Vision"/>
    <s v="UCS GL1"/>
    <n v="0.89685000000000004"/>
    <n v="0.94915000000000005"/>
    <n v="1.1875"/>
    <n v="0.9375"/>
    <n v="76"/>
    <s v="N/A"/>
    <s v="GL-04Z"/>
    <n v="30"/>
    <s v="TO-1116GLZ04-30-5640"/>
    <m/>
    <n v="79.725700000000003"/>
    <n v="138"/>
    <n v="101.875"/>
    <n v="56.403164496527779"/>
    <n v="676.83797395833335"/>
    <s v="RELEASED"/>
    <s v="MATCHES"/>
    <x v="133"/>
    <x v="0"/>
  </r>
  <r>
    <x v="28"/>
    <n v="1"/>
    <n v="19"/>
    <n v="34"/>
    <s v="1116L-019-034"/>
    <s v="1116UA33019"/>
    <s v="WT-03.3"/>
    <s v="Northwest"/>
    <n v="81.571700000000007"/>
    <n v="180"/>
    <s v="WT-03.3, CURVED, VISION, HEAVY, ISA-L,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26"/>
    <n v="1"/>
    <n v="19"/>
    <n v="35"/>
    <s v="1116L-019-035"/>
    <s v="1116UA21044"/>
    <s v="WT-02.1"/>
    <s v="Northwest"/>
    <n v="36.5"/>
    <n v="180"/>
    <s v="WT-02.1, REC., SBX-L, HEAVY, ISA-L"/>
    <s v="Rec."/>
    <s v="SBX-L"/>
    <s v="UCS GL1"/>
    <n v="0.875"/>
    <n v="0.875"/>
    <n v="1.1875"/>
    <n v="0.9375"/>
    <n v="76"/>
    <s v="N/A"/>
    <s v="GL-07T"/>
    <n v="10"/>
    <s v="TO-1116GLT07-10-2558"/>
    <n v="34.75"/>
    <m/>
    <m/>
    <n v="101.875"/>
    <n v="24.584418402777779"/>
    <n v="295.01302083333337"/>
    <s v="RELEASED"/>
    <s v="MATCHES"/>
    <x v="126"/>
    <x v="0"/>
  </r>
  <r>
    <x v="26"/>
    <n v="1"/>
    <n v="19"/>
    <n v="35"/>
    <s v="1116L-019-035"/>
    <s v="1116UA21044"/>
    <s v="WT-02.1"/>
    <s v="Northwest"/>
    <n v="36.5"/>
    <n v="180"/>
    <s v="WT-02.1, REC., SBX-L, HEAVY, ISA-L"/>
    <s v="Rec."/>
    <s v="SBX-L"/>
    <s v="UCS GL2"/>
    <n v="0.875"/>
    <n v="0.875"/>
    <n v="0.9375"/>
    <n v="1.1875"/>
    <n v="104"/>
    <n v="2.2000000000000002"/>
    <s v="GL-02Z"/>
    <n v="10"/>
    <s v="TO-1116GLZ02-10-1882"/>
    <n v="34.75"/>
    <m/>
    <m/>
    <n v="73.875"/>
    <n v="17.827473958333332"/>
    <n v="213.9296875"/>
    <s v="RELEASED"/>
    <s v="MATCHES"/>
    <x v="113"/>
    <x v="0"/>
  </r>
  <r>
    <x v="29"/>
    <n v="1"/>
    <n v="19"/>
    <n v="36"/>
    <s v="1116L-019-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9"/>
    <n v="1"/>
    <n v="19"/>
    <n v="36"/>
    <s v="1116L-019-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9"/>
    <n v="37"/>
    <s v="1116L-019-03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6"/>
    <n v="1"/>
    <n v="19"/>
    <n v="37"/>
    <s v="1116L-019-03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38"/>
    <s v="1116L-019-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9"/>
    <n v="1"/>
    <n v="19"/>
    <n v="38"/>
    <s v="1116L-019-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9"/>
    <n v="39"/>
    <s v="1116L-019-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26"/>
    <n v="1"/>
    <n v="19"/>
    <n v="39"/>
    <s v="1116L-019-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29"/>
    <n v="1"/>
    <n v="19"/>
    <n v="40"/>
    <s v="1116L-019-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40"/>
    <s v="1116L-019-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41"/>
    <s v="1116L-019-04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6"/>
    <n v="1"/>
    <n v="19"/>
    <n v="41"/>
    <s v="1116L-019-04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42"/>
    <s v="1116L-019-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9"/>
    <n v="1"/>
    <n v="19"/>
    <n v="42"/>
    <s v="1116L-019-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9"/>
    <n v="43"/>
    <s v="1116L-019-043"/>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6"/>
    <n v="1"/>
    <n v="19"/>
    <n v="43"/>
    <s v="1116L-019-043"/>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44"/>
    <s v="1116L-019-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44"/>
    <s v="1116L-019-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45"/>
    <s v="1116L-019-045"/>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26"/>
    <n v="1"/>
    <n v="19"/>
    <n v="45"/>
    <s v="1116L-019-045"/>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29"/>
    <n v="1"/>
    <n v="19"/>
    <n v="46"/>
    <s v="1116L-019-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46"/>
    <s v="1116L-019-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47"/>
    <s v="1116L-019-04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6"/>
    <n v="1"/>
    <n v="19"/>
    <n v="47"/>
    <s v="1116L-019-04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48"/>
    <s v="1116L-019-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29"/>
    <n v="1"/>
    <n v="19"/>
    <n v="48"/>
    <s v="1116L-019-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26"/>
    <n v="1"/>
    <n v="19"/>
    <n v="49"/>
    <s v="1116L-019-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26"/>
    <n v="1"/>
    <n v="19"/>
    <n v="49"/>
    <s v="1116L-019-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29"/>
    <n v="1"/>
    <n v="19"/>
    <n v="50"/>
    <s v="1116L-019-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50"/>
    <s v="1116L-019-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51"/>
    <s v="1116L-019-05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26"/>
    <n v="1"/>
    <n v="19"/>
    <n v="51"/>
    <s v="1116L-019-05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29"/>
    <n v="1"/>
    <n v="19"/>
    <n v="52"/>
    <s v="1116L-019-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29"/>
    <n v="1"/>
    <n v="19"/>
    <n v="52"/>
    <s v="1116L-019-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53"/>
    <s v="1116L-019-053"/>
    <s v="1116UA21046"/>
    <s v="WT-02.1"/>
    <s v="Northwest"/>
    <n v="36"/>
    <n v="180"/>
    <s v="WT-02.1, REC., SBX-R, WWT ADJ - L, ISA-R"/>
    <s v="Rec."/>
    <s v="SBX-R"/>
    <s v="UCS GL1"/>
    <n v="0.875"/>
    <n v="0.875"/>
    <n v="1.1875"/>
    <n v="0.9375"/>
    <n v="76"/>
    <s v="N/A"/>
    <s v="GL-07T"/>
    <n v="10"/>
    <s v="TO-1116GLT07-10-2423"/>
    <n v="34.25"/>
    <m/>
    <m/>
    <n v="101.875"/>
    <n v="24.230685763888889"/>
    <n v="290.76822916666669"/>
    <s v="RELEASED"/>
    <s v="MATCHES"/>
    <x v="123"/>
    <x v="0"/>
  </r>
  <r>
    <x v="26"/>
    <n v="1"/>
    <n v="19"/>
    <n v="53"/>
    <s v="1116L-019-053"/>
    <s v="1116UA21046"/>
    <s v="WT-02.1"/>
    <s v="Northwest"/>
    <n v="36"/>
    <n v="180"/>
    <s v="WT-02.1, REC., SBX-R, WWT ADJ - L, ISA-R"/>
    <s v="Rec."/>
    <s v="SBX-R"/>
    <s v="UCS GL2"/>
    <n v="0.875"/>
    <n v="0.875"/>
    <n v="0.9375"/>
    <n v="1.1875"/>
    <n v="104"/>
    <n v="2.2000000000000002"/>
    <s v="GL-02Z"/>
    <n v="10"/>
    <s v="TO-1116GLZ02-10-1857"/>
    <n v="34.25"/>
    <m/>
    <m/>
    <n v="73.875"/>
    <n v="17.570963541666668"/>
    <n v="210.8515625"/>
    <s v="RELEASED"/>
    <s v="MATCHES"/>
    <x v="108"/>
    <x v="0"/>
  </r>
  <r>
    <x v="29"/>
    <n v="1"/>
    <n v="19"/>
    <n v="54"/>
    <s v="1116L-019-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29"/>
    <n v="1"/>
    <n v="19"/>
    <n v="54"/>
    <s v="1116L-019-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26"/>
    <n v="1"/>
    <n v="19"/>
    <n v="55"/>
    <s v="1116L-019-055"/>
    <s v="1116UA21047"/>
    <s v="WT-02.1"/>
    <s v="Northwest"/>
    <n v="36"/>
    <n v="180"/>
    <s v="WT-02.1, REC., SBX-L, WWT ADJ - L, ISA-L"/>
    <s v="Rec."/>
    <s v="SBX-L"/>
    <s v="UCS GL1"/>
    <n v="0.875"/>
    <n v="0.875"/>
    <n v="1.1875"/>
    <n v="0.9375"/>
    <n v="76"/>
    <s v="N/A"/>
    <s v="GL-07T"/>
    <n v="10"/>
    <s v="TO-1116GLT07-10-2423"/>
    <n v="34.25"/>
    <m/>
    <m/>
    <n v="101.875"/>
    <n v="24.230685763888889"/>
    <n v="290.76822916666669"/>
    <s v="RELEASED"/>
    <s v="MATCHES"/>
    <x v="123"/>
    <x v="0"/>
  </r>
  <r>
    <x v="26"/>
    <n v="1"/>
    <n v="19"/>
    <n v="55"/>
    <s v="1116L-019-055"/>
    <s v="1116UA21047"/>
    <s v="WT-02.1"/>
    <s v="Northwest"/>
    <n v="36"/>
    <n v="180"/>
    <s v="WT-02.1, REC., SBX-L, WWT ADJ - L, ISA-L"/>
    <s v="Rec."/>
    <s v="SBX-L"/>
    <s v="UCS GL2"/>
    <n v="0.875"/>
    <n v="0.875"/>
    <n v="0.9375"/>
    <n v="1.1875"/>
    <n v="104"/>
    <n v="2.2000000000000002"/>
    <s v="GL-02Z"/>
    <n v="10"/>
    <s v="TO-1116GLZ02-10-1857"/>
    <n v="34.25"/>
    <m/>
    <m/>
    <n v="73.875"/>
    <n v="17.570963541666668"/>
    <n v="210.8515625"/>
    <s v="RELEASED"/>
    <s v="MATCHES"/>
    <x v="108"/>
    <x v="0"/>
  </r>
  <r>
    <x v="29"/>
    <n v="1"/>
    <n v="19"/>
    <n v="56"/>
    <s v="1116L-019-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29"/>
    <n v="1"/>
    <n v="19"/>
    <n v="56"/>
    <s v="1116L-019-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26"/>
    <n v="1"/>
    <n v="19"/>
    <n v="57"/>
    <s v="1116L-019-05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26"/>
    <n v="1"/>
    <n v="19"/>
    <n v="57"/>
    <s v="1116L-019-05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29"/>
    <n v="1"/>
    <n v="19"/>
    <n v="58"/>
    <s v="1116L-019-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29"/>
    <n v="1"/>
    <n v="19"/>
    <n v="58"/>
    <s v="1116L-019-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26"/>
    <n v="1"/>
    <n v="19"/>
    <n v="59"/>
    <s v="1116L-019-059"/>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26"/>
    <n v="1"/>
    <n v="19"/>
    <n v="59"/>
    <s v="1116L-019-059"/>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29"/>
    <n v="1"/>
    <n v="19"/>
    <n v="60"/>
    <s v="1116L-019-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29"/>
    <n v="1"/>
    <n v="19"/>
    <n v="60"/>
    <s v="1116L-019-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19"/>
    <n v="61"/>
    <s v="1116L-019-061"/>
    <s v="1116UA35007"/>
    <s v="WT-03.5"/>
    <s v="Northwe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9"/>
    <n v="61"/>
    <s v="1116L-019-061"/>
    <s v="1116UA35007"/>
    <s v="WT-03.5"/>
    <s v="Northwe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9"/>
    <n v="1"/>
    <n v="19"/>
    <n v="62"/>
    <s v="1116L-019-062"/>
    <s v="1116UA11015"/>
    <s v="WT-01.1"/>
    <s v="North "/>
    <n v="100"/>
    <n v="180"/>
    <s v="WT-01.1, REC., VISION, ISA-R, ACOUSTIC GL"/>
    <s v="Rec."/>
    <s v="Vision"/>
    <s v="UCS GL1"/>
    <n v="0.875"/>
    <n v="0.875"/>
    <n v="1.1875"/>
    <n v="0.9375"/>
    <n v="76"/>
    <s v="N/A"/>
    <s v="GL-06Z"/>
    <n v="10"/>
    <s v="TO-1116GLZ06-10-7050"/>
    <n v="98.25"/>
    <m/>
    <m/>
    <n v="101.875"/>
    <n v="69.508463541666671"/>
    <n v="834.1015625"/>
    <s v="RELEASED"/>
    <s v="MATCHES"/>
    <x v="132"/>
    <x v="0"/>
  </r>
  <r>
    <x v="29"/>
    <n v="1"/>
    <n v="19"/>
    <n v="62"/>
    <s v="1116L-019-062"/>
    <s v="1116UA11015"/>
    <s v="WT-01.1"/>
    <s v="North "/>
    <n v="100"/>
    <n v="180"/>
    <s v="WT-01.1, REC., VISION, ISA-R, ACOUSTIC GL"/>
    <s v="Rec."/>
    <s v="Vision"/>
    <s v="UCS GL2"/>
    <n v="0.875"/>
    <n v="0.875"/>
    <n v="0.9375"/>
    <n v="1.1875"/>
    <n v="104"/>
    <n v="2.2000000000000002"/>
    <s v="GL-02Z"/>
    <n v="10"/>
    <s v="TO-1116GLZ02-10-5040"/>
    <n v="98.25"/>
    <m/>
    <m/>
    <n v="73.875"/>
    <n v="50.404296875"/>
    <n v="604.8515625"/>
    <s v="RELEASED"/>
    <s v="MATCHES"/>
    <x v="114"/>
    <x v="0"/>
  </r>
  <r>
    <x v="26"/>
    <n v="1"/>
    <n v="19"/>
    <n v="63"/>
    <s v="1116L-019-063"/>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9"/>
    <n v="63"/>
    <s v="1116L-019-063"/>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29"/>
    <n v="1"/>
    <n v="19"/>
    <n v="64"/>
    <s v="1116L-019-064"/>
    <s v="1116UA12012"/>
    <s v="WT-01.2"/>
    <s v="North "/>
    <n v="100"/>
    <n v="180"/>
    <s v="WT-01.2, REC., SBX, TYP."/>
    <s v="Rec."/>
    <s v="SBX"/>
    <s v="UCS GL1"/>
    <n v="0.875"/>
    <n v="0.875"/>
    <n v="1.1875"/>
    <n v="0.9375"/>
    <n v="76"/>
    <s v="N/A"/>
    <s v="GL-01T"/>
    <n v="10"/>
    <s v="TO-1116GLT01-10-7050"/>
    <n v="98.25"/>
    <m/>
    <m/>
    <n v="101.875"/>
    <n v="69.508463541666671"/>
    <n v="834.1015625"/>
    <s v="RELEASED"/>
    <s v="MATCHES"/>
    <x v="129"/>
    <x v="0"/>
  </r>
  <r>
    <x v="29"/>
    <n v="1"/>
    <n v="19"/>
    <n v="64"/>
    <s v="1116L-019-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9"/>
    <n v="65"/>
    <s v="1116L-019-065"/>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26"/>
    <n v="1"/>
    <n v="19"/>
    <n v="65"/>
    <s v="1116L-019-065"/>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29"/>
    <n v="1"/>
    <n v="19"/>
    <n v="66"/>
    <s v="1116L-019-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66"/>
    <s v="1116L-019-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67"/>
    <s v="1116L-019-06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6"/>
    <n v="1"/>
    <n v="19"/>
    <n v="67"/>
    <s v="1116L-019-06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9"/>
    <n v="1"/>
    <n v="19"/>
    <n v="68"/>
    <s v="1116L-019-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68"/>
    <s v="1116L-019-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69"/>
    <s v="1116L-019-069"/>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6"/>
    <n v="1"/>
    <n v="19"/>
    <n v="69"/>
    <s v="1116L-019-069"/>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9"/>
    <n v="1"/>
    <n v="19"/>
    <n v="70"/>
    <s v="1116L-019-070"/>
    <s v="1116UA12012"/>
    <s v="WT-01.2"/>
    <s v="North "/>
    <n v="100"/>
    <n v="180"/>
    <s v="WT-01.2, REC., SBX, TYP."/>
    <s v="Rec."/>
    <s v="SBX"/>
    <s v="UCS GL1"/>
    <n v="0.875"/>
    <n v="0.875"/>
    <n v="1.1875"/>
    <n v="0.9375"/>
    <n v="76"/>
    <s v="N/A"/>
    <s v="GL-01T"/>
    <n v="10"/>
    <s v="TO-1116GLT01-10-7050"/>
    <n v="98.25"/>
    <m/>
    <m/>
    <n v="101.875"/>
    <n v="69.508463541666671"/>
    <n v="834.1015625"/>
    <s v="RELEASED"/>
    <s v="MATCHES"/>
    <x v="129"/>
    <x v="0"/>
  </r>
  <r>
    <x v="29"/>
    <n v="1"/>
    <n v="19"/>
    <n v="70"/>
    <s v="1116L-019-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9"/>
    <n v="71"/>
    <s v="1116L-019-071"/>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26"/>
    <n v="1"/>
    <n v="19"/>
    <n v="71"/>
    <s v="1116L-019-071"/>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29"/>
    <n v="1"/>
    <n v="19"/>
    <n v="72"/>
    <s v="1116L-019-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72"/>
    <s v="1116L-019-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73"/>
    <s v="1116L-019-073"/>
    <s v="1116UA21038"/>
    <s v="WT-02.1"/>
    <s v="North "/>
    <n v="36"/>
    <n v="180"/>
    <s v="WT-02.1, REC., SBX-R, ISA-L"/>
    <s v="Rec."/>
    <s v="SBX-R"/>
    <s v="UCS GL1"/>
    <n v="0.875"/>
    <n v="0.875"/>
    <n v="1.1875"/>
    <n v="0.9375"/>
    <n v="76"/>
    <s v="N/A"/>
    <s v="GL-07T"/>
    <n v="10"/>
    <s v="TO-1116GLT07-10-2423"/>
    <n v="34.25"/>
    <m/>
    <m/>
    <n v="101.875"/>
    <n v="24.230685763888889"/>
    <n v="290.76822916666669"/>
    <s v="RELEASED"/>
    <s v="MATCHES"/>
    <x v="123"/>
    <x v="0"/>
  </r>
  <r>
    <x v="26"/>
    <n v="1"/>
    <n v="19"/>
    <n v="73"/>
    <s v="1116L-019-073"/>
    <s v="1116UA21038"/>
    <s v="WT-02.1"/>
    <s v="North "/>
    <n v="36"/>
    <n v="180"/>
    <s v="WT-02.1, REC., SBX-R, ISA-L"/>
    <s v="Rec."/>
    <s v="SBX-R"/>
    <s v="UCS GL2"/>
    <n v="0.875"/>
    <n v="0.875"/>
    <n v="0.9375"/>
    <n v="1.1875"/>
    <n v="104"/>
    <n v="2.2000000000000002"/>
    <s v="GL-02Z"/>
    <n v="10"/>
    <s v="TO-1116GLZ02-10-1857"/>
    <n v="34.25"/>
    <m/>
    <m/>
    <n v="73.875"/>
    <n v="17.570963541666668"/>
    <n v="210.8515625"/>
    <s v="RELEASED"/>
    <s v="MATCHES"/>
    <x v="108"/>
    <x v="0"/>
  </r>
  <r>
    <x v="29"/>
    <n v="1"/>
    <n v="19"/>
    <n v="74"/>
    <s v="1116L-019-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74"/>
    <s v="1116L-019-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75"/>
    <s v="1116L-019-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26"/>
    <n v="1"/>
    <n v="19"/>
    <n v="75"/>
    <s v="1116L-019-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29"/>
    <n v="1"/>
    <n v="19"/>
    <n v="76"/>
    <s v="1116L-019-076"/>
    <s v="1116UA12012"/>
    <s v="WT-01.2"/>
    <s v="North "/>
    <n v="100"/>
    <n v="180"/>
    <s v="WT-01.2, REC., SBX, TYP."/>
    <s v="Rec."/>
    <s v="SBX"/>
    <s v="UCS GL1"/>
    <n v="0.875"/>
    <n v="0.875"/>
    <n v="1.1875"/>
    <n v="0.9375"/>
    <n v="76"/>
    <s v="N/A"/>
    <s v="GL-01T"/>
    <n v="10"/>
    <s v="TO-1116GLT01-10-7050"/>
    <n v="98.25"/>
    <m/>
    <m/>
    <n v="101.875"/>
    <n v="69.508463541666671"/>
    <n v="834.1015625"/>
    <s v="RELEASED"/>
    <s v="MATCHES"/>
    <x v="129"/>
    <x v="0"/>
  </r>
  <r>
    <x v="29"/>
    <n v="1"/>
    <n v="19"/>
    <n v="76"/>
    <s v="1116L-019-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26"/>
    <n v="1"/>
    <n v="19"/>
    <n v="77"/>
    <s v="1116L-019-07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26"/>
    <n v="1"/>
    <n v="19"/>
    <n v="77"/>
    <s v="1116L-019-07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29"/>
    <n v="1"/>
    <n v="19"/>
    <n v="78"/>
    <s v="1116L-019-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29"/>
    <n v="1"/>
    <n v="19"/>
    <n v="78"/>
    <s v="1116L-019-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79"/>
    <s v="1116L-019-079"/>
    <s v="1116UA21048"/>
    <s v="WT-02.1"/>
    <s v="North "/>
    <n v="36.125"/>
    <n v="180"/>
    <s v="WT-02.1, REC., SBX-L, HEAVY, ISA-R"/>
    <s v="Rec."/>
    <s v="SBX-L"/>
    <s v="UCS GL1"/>
    <n v="1"/>
    <n v="0.875"/>
    <n v="1.1875"/>
    <n v="0.9375"/>
    <n v="76"/>
    <s v="N/A"/>
    <s v="GL-07T"/>
    <n v="10"/>
    <s v="TO-1116GLT07-10-2423"/>
    <n v="34.25"/>
    <m/>
    <m/>
    <n v="101.875"/>
    <n v="24.230685763888889"/>
    <n v="290.76822916666669"/>
    <s v="RELEASED"/>
    <s v="MATCHES"/>
    <x v="123"/>
    <x v="0"/>
  </r>
  <r>
    <x v="26"/>
    <n v="1"/>
    <n v="19"/>
    <n v="79"/>
    <s v="1116L-019-079"/>
    <s v="1116UA21048"/>
    <s v="WT-02.1"/>
    <s v="North "/>
    <n v="36.125"/>
    <n v="180"/>
    <s v="WT-02.1, REC., SBX-L, HEAVY, ISA-R"/>
    <s v="Rec."/>
    <s v="SBX-L"/>
    <s v="UCS GL2"/>
    <n v="1"/>
    <n v="0.875"/>
    <n v="0.9375"/>
    <n v="1.1875"/>
    <n v="104"/>
    <n v="2.2000000000000002"/>
    <s v="GL-02Z"/>
    <n v="10"/>
    <s v="TO-1116GLZ02-10-1857"/>
    <n v="34.25"/>
    <m/>
    <m/>
    <n v="73.875"/>
    <n v="17.570963541666668"/>
    <n v="210.8515625"/>
    <s v="RELEASED"/>
    <s v="MATCHES"/>
    <x v="108"/>
    <x v="0"/>
  </r>
  <r>
    <x v="28"/>
    <n v="1"/>
    <n v="19"/>
    <n v="80"/>
    <s v="1116L-019-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19"/>
    <n v="80"/>
    <s v="1116L-019-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19"/>
    <n v="81"/>
    <s v="1116L-019-081"/>
    <s v="1116UA33011"/>
    <s v="WT-03.3"/>
    <s v="Northea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19"/>
    <n v="81"/>
    <s v="1116L-019-081"/>
    <s v="1116UA33011"/>
    <s v="WT-03.3"/>
    <s v="Northea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19"/>
    <n v="82"/>
    <s v="1116L-019-082"/>
    <s v="1116UA33011"/>
    <s v="WT-03.3"/>
    <s v="Northea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19"/>
    <n v="82"/>
    <s v="1116L-019-082"/>
    <s v="1116UA33011"/>
    <s v="WT-03.3"/>
    <s v="Northea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26"/>
    <n v="1"/>
    <n v="19"/>
    <n v="83"/>
    <s v="1116L-019-08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83"/>
    <s v="1116L-019-08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84"/>
    <s v="1116L-019-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9"/>
    <n v="1"/>
    <n v="19"/>
    <n v="84"/>
    <s v="1116L-019-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9"/>
    <n v="85"/>
    <s v="1116L-019-08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85"/>
    <s v="1116L-019-08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86"/>
    <s v="1116L-019-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29"/>
    <n v="1"/>
    <n v="19"/>
    <n v="86"/>
    <s v="1116L-019-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26"/>
    <n v="1"/>
    <n v="19"/>
    <n v="87"/>
    <s v="1116L-019-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26"/>
    <n v="1"/>
    <n v="19"/>
    <n v="87"/>
    <s v="1116L-019-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9"/>
    <n v="1"/>
    <n v="19"/>
    <n v="88"/>
    <s v="1116L-019-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88"/>
    <s v="1116L-019-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89"/>
    <s v="1116L-019-08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89"/>
    <s v="1116L-019-08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90"/>
    <s v="1116L-019-090"/>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90"/>
    <s v="1116L-019-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91"/>
    <s v="1116L-019-09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6"/>
    <n v="1"/>
    <n v="19"/>
    <n v="91"/>
    <s v="1116L-019-09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92"/>
    <s v="1116L-019-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92"/>
    <s v="1116L-019-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93"/>
    <s v="1116L-019-09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6"/>
    <n v="1"/>
    <n v="19"/>
    <n v="93"/>
    <s v="1116L-019-09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94"/>
    <s v="1116L-019-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94"/>
    <s v="1116L-019-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95"/>
    <s v="1116L-019-095"/>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95"/>
    <s v="1116L-019-095"/>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96"/>
    <s v="1116L-019-096"/>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96"/>
    <s v="1116L-019-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97"/>
    <s v="1116L-019-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26"/>
    <n v="1"/>
    <n v="19"/>
    <n v="97"/>
    <s v="1116L-019-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29"/>
    <n v="1"/>
    <n v="19"/>
    <n v="98"/>
    <s v="1116L-019-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98"/>
    <s v="1116L-019-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99"/>
    <s v="1116L-019-09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6"/>
    <n v="1"/>
    <n v="19"/>
    <n v="99"/>
    <s v="1116L-019-09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100"/>
    <s v="1116L-019-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00"/>
    <s v="1116L-019-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1"/>
    <s v="1116L-019-101"/>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26"/>
    <n v="1"/>
    <n v="19"/>
    <n v="101"/>
    <s v="1116L-019-101"/>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102"/>
    <s v="1116L-019-102"/>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102"/>
    <s v="1116L-019-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103"/>
    <s v="1116L-019-10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103"/>
    <s v="1116L-019-10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04"/>
    <s v="1116L-019-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04"/>
    <s v="1116L-019-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5"/>
    <s v="1116L-019-105"/>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105"/>
    <s v="1116L-019-105"/>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106"/>
    <s v="1116L-019-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06"/>
    <s v="1116L-019-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07"/>
    <s v="1116L-019-107"/>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26"/>
    <n v="1"/>
    <n v="19"/>
    <n v="107"/>
    <s v="1116L-019-107"/>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08"/>
    <s v="1116L-019-108"/>
    <s v="1116UA12012"/>
    <s v="WT-01.2"/>
    <s v="East"/>
    <n v="100"/>
    <n v="180"/>
    <s v="WT-01.2, REC., SBX, TYP."/>
    <s v="Rec."/>
    <s v="SBX"/>
    <s v="UCS GL1"/>
    <n v="0.875"/>
    <n v="0.875"/>
    <n v="1.1875"/>
    <n v="0.9375"/>
    <n v="76"/>
    <s v="N/A"/>
    <s v="GL-01T"/>
    <n v="10"/>
    <s v="TO-1116GLT01-10-7050"/>
    <n v="98.25"/>
    <m/>
    <m/>
    <n v="101.875"/>
    <n v="69.508463541666671"/>
    <n v="834.1015625"/>
    <s v="RELEASED"/>
    <s v="MATCHES"/>
    <x v="129"/>
    <x v="0"/>
  </r>
  <r>
    <x v="29"/>
    <n v="1"/>
    <n v="19"/>
    <n v="108"/>
    <s v="1116L-019-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26"/>
    <n v="1"/>
    <n v="19"/>
    <n v="109"/>
    <s v="1116L-019-10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26"/>
    <n v="1"/>
    <n v="19"/>
    <n v="109"/>
    <s v="1116L-019-10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110"/>
    <s v="1116L-019-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29"/>
    <n v="1"/>
    <n v="19"/>
    <n v="110"/>
    <s v="1116L-019-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11"/>
    <s v="1116L-019-111"/>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26"/>
    <n v="1"/>
    <n v="19"/>
    <n v="111"/>
    <s v="1116L-019-111"/>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28"/>
    <n v="1"/>
    <n v="19"/>
    <n v="112"/>
    <s v="1116L-019-112"/>
    <s v="1116UA33018"/>
    <s v="WT-03.3"/>
    <s v="Southeast"/>
    <n v="81.625900000000001"/>
    <n v="180"/>
    <s v="WT-03.3, CURVED, VISION, ISA-R, TOP LIGHTING"/>
    <s v="Curved"/>
    <s v="Vision"/>
    <s v="UCS GL1"/>
    <n v="0.92210000000000003"/>
    <n v="0.97809999999999997"/>
    <n v="1.1875"/>
    <n v="0.9375"/>
    <n v="76"/>
    <s v="N/A"/>
    <s v="GL-04Z"/>
    <n v="30"/>
    <s v="TO-1116GLZ04-30-5640"/>
    <m/>
    <n v="79.725700000000003"/>
    <n v="138"/>
    <n v="101.875"/>
    <n v="56.403164496527779"/>
    <n v="676.83797395833335"/>
    <s v="RELEASED"/>
    <s v="MATCHES"/>
    <x v="133"/>
    <x v="0"/>
  </r>
  <r>
    <x v="28"/>
    <n v="1"/>
    <n v="19"/>
    <n v="112"/>
    <s v="1116L-019-112"/>
    <s v="1116UA33018"/>
    <s v="WT-03.3"/>
    <s v="Southeast"/>
    <n v="81.625900000000001"/>
    <n v="180"/>
    <s v="WT-03.3, CURVED, VISION, ISA-R,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28"/>
    <n v="1"/>
    <n v="19"/>
    <n v="113"/>
    <s v="1116L-019-113"/>
    <s v="1116UA33019"/>
    <s v="WT-03.3"/>
    <s v="Southeast"/>
    <n v="81.527600000000007"/>
    <n v="180"/>
    <s v="WT-03.3, CURVED, VISION, HEAVY, ISA-L, TOP LIGHTING"/>
    <s v="Curved"/>
    <s v="Vision"/>
    <s v="UCS GL1"/>
    <n v="0.87450000000000006"/>
    <n v="0.9274"/>
    <n v="1.1875"/>
    <n v="0.9375"/>
    <n v="76"/>
    <s v="N/A"/>
    <s v="GL-04Z"/>
    <n v="30"/>
    <s v="TO-1116GLZ04-30-5640"/>
    <m/>
    <n v="79.725700000000003"/>
    <n v="138"/>
    <n v="101.875"/>
    <n v="56.403164496527779"/>
    <n v="676.83797395833335"/>
    <s v="RELEASED"/>
    <s v="MATCHES"/>
    <x v="133"/>
    <x v="0"/>
  </r>
  <r>
    <x v="28"/>
    <n v="1"/>
    <n v="19"/>
    <n v="113"/>
    <s v="1116L-019-113"/>
    <s v="1116UA33019"/>
    <s v="WT-03.3"/>
    <s v="Southeast"/>
    <n v="81.527600000000007"/>
    <n v="180"/>
    <s v="WT-03.3, CURVED, VISION, HEAVY, ISA-L,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26"/>
    <n v="1"/>
    <n v="19"/>
    <n v="114"/>
    <s v="1116L-019-114"/>
    <s v="1116UA21049"/>
    <s v="WT-02.1"/>
    <s v="Southeast"/>
    <n v="36"/>
    <n v="180"/>
    <s v="WT-02.1, REC., SBX-L, HEAVY, ISA-L"/>
    <s v="Rec."/>
    <s v="SBX-L"/>
    <s v="UCS GL1"/>
    <n v="0.875"/>
    <n v="0.875"/>
    <n v="1.1875"/>
    <n v="0.9375"/>
    <n v="76"/>
    <s v="N/A"/>
    <s v="GL-07T"/>
    <n v="10"/>
    <s v="TO-1116GLT07-10-2423"/>
    <n v="34.25"/>
    <m/>
    <m/>
    <n v="101.875"/>
    <n v="24.230685763888889"/>
    <n v="290.76822916666669"/>
    <s v="RELEASED"/>
    <s v="MATCHES"/>
    <x v="123"/>
    <x v="0"/>
  </r>
  <r>
    <x v="26"/>
    <n v="1"/>
    <n v="19"/>
    <n v="114"/>
    <s v="1116L-019-114"/>
    <s v="1116UA21049"/>
    <s v="WT-02.1"/>
    <s v="Southeast"/>
    <n v="36"/>
    <n v="180"/>
    <s v="WT-02.1, REC., SBX-L, HEAVY, ISA-L"/>
    <s v="Rec."/>
    <s v="SBX-L"/>
    <s v="UCS GL2"/>
    <n v="0.875"/>
    <n v="0.875"/>
    <n v="0.9375"/>
    <n v="1.1875"/>
    <n v="104"/>
    <n v="2.2000000000000002"/>
    <s v="GL-02Z"/>
    <n v="10"/>
    <s v="TO-1116GLZ02-10-1857"/>
    <n v="34.25"/>
    <m/>
    <m/>
    <n v="73.875"/>
    <n v="17.570963541666668"/>
    <n v="210.8515625"/>
    <s v="RELEASED"/>
    <s v="MATCHES"/>
    <x v="108"/>
    <x v="0"/>
  </r>
  <r>
    <x v="29"/>
    <n v="1"/>
    <n v="19"/>
    <n v="115"/>
    <s v="1116L-019-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9"/>
    <n v="1"/>
    <n v="19"/>
    <n v="115"/>
    <s v="1116L-019-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9"/>
    <n v="116"/>
    <s v="1116L-019-11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6"/>
    <n v="1"/>
    <n v="19"/>
    <n v="116"/>
    <s v="1116L-019-11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17"/>
    <s v="1116L-019-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9"/>
    <n v="1"/>
    <n v="19"/>
    <n v="117"/>
    <s v="1116L-019-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9"/>
    <n v="118"/>
    <s v="1116L-019-11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6"/>
    <n v="1"/>
    <n v="19"/>
    <n v="118"/>
    <s v="1116L-019-11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119"/>
    <s v="1116L-019-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19"/>
    <s v="1116L-019-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20"/>
    <s v="1116L-019-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26"/>
    <n v="1"/>
    <n v="19"/>
    <n v="120"/>
    <s v="1116L-019-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29"/>
    <n v="1"/>
    <n v="19"/>
    <n v="121"/>
    <s v="1116L-019-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9"/>
    <n v="1"/>
    <n v="19"/>
    <n v="121"/>
    <s v="1116L-019-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9"/>
    <n v="122"/>
    <s v="1116L-019-122"/>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26"/>
    <n v="1"/>
    <n v="19"/>
    <n v="122"/>
    <s v="1116L-019-122"/>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29"/>
    <n v="1"/>
    <n v="19"/>
    <n v="123"/>
    <s v="1116L-019-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23"/>
    <s v="1116L-019-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24"/>
    <s v="1116L-019-124"/>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26"/>
    <n v="1"/>
    <n v="19"/>
    <n v="124"/>
    <s v="1116L-019-124"/>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125"/>
    <s v="1116L-019-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25"/>
    <s v="1116L-019-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26"/>
    <s v="1116L-019-12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26"/>
    <n v="1"/>
    <n v="19"/>
    <n v="126"/>
    <s v="1116L-019-12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29"/>
    <n v="1"/>
    <n v="19"/>
    <n v="127"/>
    <s v="1116L-019-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29"/>
    <n v="1"/>
    <n v="19"/>
    <n v="127"/>
    <s v="1116L-019-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26"/>
    <n v="1"/>
    <n v="19"/>
    <n v="128"/>
    <s v="1116L-019-12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26"/>
    <n v="1"/>
    <n v="19"/>
    <n v="128"/>
    <s v="1116L-019-12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29"/>
    <n v="1"/>
    <n v="19"/>
    <n v="129"/>
    <s v="1116L-019-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29"/>
    <s v="1116L-019-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30"/>
    <s v="1116L-019-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9"/>
    <n v="130"/>
    <s v="1116L-019-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9"/>
    <n v="1"/>
    <n v="19"/>
    <n v="131"/>
    <s v="1116L-019-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29"/>
    <n v="1"/>
    <n v="19"/>
    <n v="131"/>
    <s v="1116L-019-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26"/>
    <n v="1"/>
    <n v="19"/>
    <n v="132"/>
    <s v="1116L-019-132"/>
    <s v="1116UA21050"/>
    <s v="WT-02.1"/>
    <s v="Southeast"/>
    <n v="36"/>
    <n v="180"/>
    <s v="WT-02.1, REC., SBX-R, WWT ADJ-R, ISA-R"/>
    <s v="Rec."/>
    <s v="SBX-R"/>
    <s v="UCS GL1"/>
    <n v="0.875"/>
    <n v="0.875"/>
    <n v="1.1875"/>
    <n v="0.9375"/>
    <n v="76"/>
    <s v="N/A"/>
    <s v="GL-07T"/>
    <n v="10"/>
    <s v="TO-1116GLT07-10-2423"/>
    <n v="34.25"/>
    <m/>
    <m/>
    <n v="101.875"/>
    <n v="24.230685763888889"/>
    <n v="290.76822916666669"/>
    <s v="RELEASED"/>
    <s v="MATCHES"/>
    <x v="123"/>
    <x v="0"/>
  </r>
  <r>
    <x v="26"/>
    <n v="1"/>
    <n v="19"/>
    <n v="132"/>
    <s v="1116L-019-132"/>
    <s v="1116UA21050"/>
    <s v="WT-02.1"/>
    <s v="Southeast"/>
    <n v="36"/>
    <n v="180"/>
    <s v="WT-02.1, REC., SBX-R, WWT ADJ-R, ISA-R"/>
    <s v="Rec."/>
    <s v="SBX-R"/>
    <s v="UCS GL2"/>
    <n v="0.875"/>
    <n v="0.875"/>
    <n v="0.9375"/>
    <n v="1.1875"/>
    <n v="104"/>
    <n v="2.2000000000000002"/>
    <s v="GL-02Z"/>
    <n v="10"/>
    <s v="TO-1116GLZ02-10-1857"/>
    <n v="34.25"/>
    <m/>
    <m/>
    <n v="73.875"/>
    <n v="17.570963541666668"/>
    <n v="210.8515625"/>
    <s v="RELEASED"/>
    <s v="MATCHES"/>
    <x v="108"/>
    <x v="0"/>
  </r>
  <r>
    <x v="29"/>
    <n v="1"/>
    <n v="19"/>
    <n v="133"/>
    <s v="1116L-019-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29"/>
    <n v="1"/>
    <n v="19"/>
    <n v="133"/>
    <s v="1116L-019-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26"/>
    <n v="1"/>
    <n v="19"/>
    <n v="134"/>
    <s v="1116L-019-134"/>
    <s v="1116UA21051"/>
    <s v="WT-02.1"/>
    <s v="Southeast"/>
    <n v="36"/>
    <n v="180"/>
    <s v="WT-02.1, REC., SBX-L, WWT ADJ-R, ISA-L"/>
    <s v="Rec."/>
    <s v="SBX-L"/>
    <s v="UCS GL1"/>
    <n v="0.875"/>
    <n v="0.875"/>
    <n v="1.1875"/>
    <n v="0.9375"/>
    <n v="76"/>
    <s v="N/A"/>
    <s v="GL-07T"/>
    <n v="10"/>
    <s v="TO-1116GLT07-10-2423"/>
    <n v="34.25"/>
    <m/>
    <m/>
    <n v="101.875"/>
    <n v="24.230685763888889"/>
    <n v="290.76822916666669"/>
    <s v="RELEASED"/>
    <s v="MATCHES"/>
    <x v="123"/>
    <x v="0"/>
  </r>
  <r>
    <x v="26"/>
    <n v="1"/>
    <n v="19"/>
    <n v="134"/>
    <s v="1116L-019-134"/>
    <s v="1116UA21051"/>
    <s v="WT-02.1"/>
    <s v="Southeast"/>
    <n v="36"/>
    <n v="180"/>
    <s v="WT-02.1, REC., SBX-L, WWT ADJ-R, ISA-L"/>
    <s v="Rec."/>
    <s v="SBX-L"/>
    <s v="UCS GL2"/>
    <n v="0.875"/>
    <n v="0.875"/>
    <n v="0.9375"/>
    <n v="1.1875"/>
    <n v="104"/>
    <n v="2.2000000000000002"/>
    <s v="GL-02Z"/>
    <n v="10"/>
    <s v="TO-1116GLZ02-10-1857"/>
    <n v="34.25"/>
    <m/>
    <m/>
    <n v="73.875"/>
    <n v="17.570963541666668"/>
    <n v="210.8515625"/>
    <s v="RELEASED"/>
    <s v="MATCHES"/>
    <x v="108"/>
    <x v="0"/>
  </r>
  <r>
    <x v="29"/>
    <n v="1"/>
    <n v="19"/>
    <n v="135"/>
    <s v="1116L-019-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29"/>
    <n v="1"/>
    <n v="19"/>
    <n v="135"/>
    <s v="1116L-019-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36"/>
    <s v="1116L-019-136"/>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26"/>
    <n v="1"/>
    <n v="19"/>
    <n v="136"/>
    <s v="1116L-019-136"/>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29"/>
    <n v="1"/>
    <n v="19"/>
    <n v="137"/>
    <s v="1116L-019-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29"/>
    <n v="1"/>
    <n v="19"/>
    <n v="137"/>
    <s v="1116L-019-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26"/>
    <n v="1"/>
    <n v="19"/>
    <n v="138"/>
    <s v="1116L-019-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26"/>
    <n v="1"/>
    <n v="19"/>
    <n v="138"/>
    <s v="1116L-019-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29"/>
    <n v="1"/>
    <n v="19"/>
    <n v="139"/>
    <s v="1116L-019-139"/>
    <s v="1116UA11016"/>
    <s v="WT-01.1"/>
    <s v="Southeast"/>
    <n v="92.0625"/>
    <n v="180"/>
    <s v="WT-01.1, REC., VISION, HEAVY, ISA-R"/>
    <s v="Rec."/>
    <s v="Vision"/>
    <s v="UCS GL1"/>
    <n v="0.875"/>
    <n v="0.93620000000000003"/>
    <n v="1.1875"/>
    <n v="0.9375"/>
    <n v="76"/>
    <s v="N/A"/>
    <s v="GL-01Z"/>
    <n v="10"/>
    <s v="TO-1116GLZ01-10-6484"/>
    <n v="90.251300000000001"/>
    <m/>
    <m/>
    <n v="101.875"/>
    <n v="63.849661024305561"/>
    <n v="766.19401680183591"/>
    <s v="RELEASED"/>
    <s v="MATCHES"/>
    <x v="136"/>
    <x v="0"/>
  </r>
  <r>
    <x v="29"/>
    <n v="1"/>
    <n v="19"/>
    <n v="139"/>
    <s v="1116L-019-139"/>
    <s v="1116UA11016"/>
    <s v="WT-01.1"/>
    <s v="Southeast"/>
    <n v="92.0625"/>
    <n v="180"/>
    <s v="WT-01.1, REC., VISION, HEAVY, ISA-R"/>
    <s v="Rec."/>
    <s v="Vision"/>
    <s v="UCS GL2"/>
    <n v="0.875"/>
    <n v="0.93620000000000003"/>
    <n v="0.9375"/>
    <n v="1.1875"/>
    <n v="104"/>
    <n v="2.2000000000000002"/>
    <s v="GL-02Z"/>
    <n v="10"/>
    <s v="TO-1116GLZ02-10-4630"/>
    <n v="90.251300000000001"/>
    <m/>
    <m/>
    <n v="73.875"/>
    <n v="46.300797135416673"/>
    <n v="555.60956562500007"/>
    <s v="RELEASED"/>
    <s v="MATCHES"/>
    <x v="118"/>
    <x v="0"/>
  </r>
  <r>
    <x v="16"/>
    <n v="1"/>
    <n v="19"/>
    <n v="140"/>
    <s v="1116L-019-140"/>
    <s v="1116UA35007"/>
    <s v="WT-03.5"/>
    <s v="Southeast"/>
    <n v="36.093000000000004"/>
    <n v="180"/>
    <s v="WT-03.5, CURVED, SBX-R, HEAVY, ISA-R"/>
    <s v="Curved"/>
    <s v="SBX-R"/>
    <s v="UCS GL1"/>
    <n v="0.83725000000000005"/>
    <n v="1.0375000000000001"/>
    <n v="1.1875"/>
    <n v="0.9375"/>
    <n v="76"/>
    <s v="N/A"/>
    <s v="GL-09T"/>
    <n v="30"/>
    <s v="TO-1116GLT09-30-2420"/>
    <m/>
    <n v="34.218250000000005"/>
    <n v="138"/>
    <n v="101.875"/>
    <n v="24.208223741319447"/>
    <n v="290.49868489583338"/>
    <s v="RELEASED"/>
    <s v="MATCHES"/>
    <x v="128"/>
    <x v="0"/>
  </r>
  <r>
    <x v="16"/>
    <n v="1"/>
    <n v="19"/>
    <n v="140"/>
    <s v="1116L-019-140"/>
    <s v="1116UA35007"/>
    <s v="WT-03.5"/>
    <s v="Southeast"/>
    <n v="36.093000000000004"/>
    <n v="180"/>
    <s v="WT-03.5, CURVED, SBX-R, HEAVY, ISA-R"/>
    <s v="Curved"/>
    <s v="SBX-R"/>
    <s v="UCS GL2"/>
    <n v="0.83725000000000005"/>
    <n v="1.0375000000000001"/>
    <n v="0.9375"/>
    <n v="1.1875"/>
    <n v="104"/>
    <n v="2.2000000000000002"/>
    <s v="GL-05D"/>
    <n v="30"/>
    <s v="TO-1116GLD05-30-1855"/>
    <m/>
    <n v="34.218250000000005"/>
    <n v="138"/>
    <n v="73.875"/>
    <n v="17.554675130208338"/>
    <n v="210.65610156250006"/>
    <s v="RELEASED"/>
    <s v="MATCHES"/>
    <x v="120"/>
    <x v="0"/>
  </r>
  <r>
    <x v="29"/>
    <n v="1"/>
    <n v="19"/>
    <n v="141"/>
    <s v="1116L-019-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41"/>
    <s v="1116L-019-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2"/>
    <s v="1116L-019-142"/>
    <s v="1116UA21043"/>
    <s v="WT-02.1"/>
    <s v="South"/>
    <n v="36"/>
    <n v="180"/>
    <s v="WT-02.1, REC., SBX-L, ISA-L"/>
    <s v="Rec."/>
    <s v="SBX-L"/>
    <s v="UCS GL1"/>
    <n v="0.875"/>
    <n v="0.875"/>
    <n v="1.1875"/>
    <n v="0.9375"/>
    <n v="76"/>
    <s v="N/A"/>
    <s v="GL-07T"/>
    <n v="10"/>
    <s v="TO-1116GLT07-10-2423"/>
    <n v="34.25"/>
    <m/>
    <m/>
    <n v="101.875"/>
    <n v="24.230685763888889"/>
    <n v="290.76822916666669"/>
    <s v="RELEASED"/>
    <s v="MATCHES"/>
    <x v="123"/>
    <x v="0"/>
  </r>
  <r>
    <x v="26"/>
    <n v="1"/>
    <n v="19"/>
    <n v="142"/>
    <s v="1116L-019-142"/>
    <s v="1116UA21043"/>
    <s v="WT-02.1"/>
    <s v="South"/>
    <n v="36"/>
    <n v="180"/>
    <s v="WT-02.1, REC., SBX-L, ISA-L"/>
    <s v="Rec."/>
    <s v="SBX-L"/>
    <s v="UCS GL2"/>
    <n v="0.875"/>
    <n v="0.875"/>
    <n v="0.9375"/>
    <n v="1.1875"/>
    <n v="104"/>
    <n v="2.2000000000000002"/>
    <s v="GL-02Z"/>
    <n v="10"/>
    <s v="TO-1116GLZ02-10-1857"/>
    <n v="34.25"/>
    <m/>
    <m/>
    <n v="73.875"/>
    <n v="17.570963541666668"/>
    <n v="210.8515625"/>
    <s v="RELEASED"/>
    <s v="MATCHES"/>
    <x v="108"/>
    <x v="0"/>
  </r>
  <r>
    <x v="29"/>
    <n v="1"/>
    <n v="19"/>
    <n v="143"/>
    <s v="1116L-019-143"/>
    <s v="1116UA12012"/>
    <s v="WT-01.2"/>
    <s v="South"/>
    <n v="100"/>
    <n v="180"/>
    <s v="WT-01.2, REC., SBX, TYP."/>
    <s v="Rec."/>
    <s v="SBX"/>
    <s v="UCS GL1"/>
    <n v="0.875"/>
    <n v="0.875"/>
    <n v="1.1875"/>
    <n v="0.9375"/>
    <n v="76"/>
    <s v="N/A"/>
    <s v="GL-01T"/>
    <n v="10"/>
    <s v="TO-1116GLT01-10-7050"/>
    <n v="98.25"/>
    <m/>
    <m/>
    <n v="101.875"/>
    <n v="69.508463541666671"/>
    <n v="834.1015625"/>
    <s v="RELEASED"/>
    <s v="MATCHES"/>
    <x v="129"/>
    <x v="0"/>
  </r>
  <r>
    <x v="29"/>
    <n v="1"/>
    <n v="19"/>
    <n v="143"/>
    <s v="1116L-019-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9"/>
    <n v="144"/>
    <s v="1116L-019-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9"/>
    <n v="144"/>
    <s v="1116L-019-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9"/>
    <n v="1"/>
    <n v="19"/>
    <n v="145"/>
    <s v="1116L-019-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45"/>
    <s v="1116L-019-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6"/>
    <s v="1116L-019-14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26"/>
    <n v="1"/>
    <n v="19"/>
    <n v="146"/>
    <s v="1116L-019-14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29"/>
    <n v="1"/>
    <n v="19"/>
    <n v="147"/>
    <s v="1116L-019-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47"/>
    <s v="1116L-019-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48"/>
    <s v="1116L-019-148"/>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26"/>
    <n v="1"/>
    <n v="19"/>
    <n v="148"/>
    <s v="1116L-019-148"/>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9"/>
    <n v="1"/>
    <n v="19"/>
    <n v="149"/>
    <s v="1116L-019-149"/>
    <s v="1116UA12012"/>
    <s v="WT-01.2"/>
    <s v="South"/>
    <n v="100"/>
    <n v="180"/>
    <s v="WT-01.2, REC., SBX, TYP."/>
    <s v="Rec."/>
    <s v="SBX"/>
    <s v="UCS GL1"/>
    <n v="0.875"/>
    <n v="0.875"/>
    <n v="1.1875"/>
    <n v="0.9375"/>
    <n v="76"/>
    <s v="N/A"/>
    <s v="GL-01T"/>
    <n v="10"/>
    <s v="TO-1116GLT01-10-7050"/>
    <n v="98.25"/>
    <m/>
    <m/>
    <n v="101.875"/>
    <n v="69.508463541666671"/>
    <n v="834.1015625"/>
    <s v="RELEASED"/>
    <s v="MATCHES"/>
    <x v="129"/>
    <x v="0"/>
  </r>
  <r>
    <x v="29"/>
    <n v="1"/>
    <n v="19"/>
    <n v="149"/>
    <s v="1116L-019-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9"/>
    <n v="150"/>
    <s v="1116L-019-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9"/>
    <n v="150"/>
    <s v="1116L-019-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9"/>
    <n v="1"/>
    <n v="19"/>
    <n v="151"/>
    <s v="1116L-019-151"/>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9"/>
    <n v="1"/>
    <n v="19"/>
    <n v="151"/>
    <s v="1116L-019-151"/>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6"/>
    <n v="1"/>
    <n v="19"/>
    <n v="152"/>
    <s v="1116L-019-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26"/>
    <n v="1"/>
    <n v="19"/>
    <n v="152"/>
    <s v="1116L-019-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29"/>
    <n v="1"/>
    <n v="19"/>
    <n v="153"/>
    <s v="1116L-019-153"/>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29"/>
    <n v="1"/>
    <n v="19"/>
    <n v="153"/>
    <s v="1116L-019-153"/>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26"/>
    <n v="1"/>
    <n v="19"/>
    <n v="154"/>
    <s v="1116L-019-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26"/>
    <n v="1"/>
    <n v="19"/>
    <n v="154"/>
    <s v="1116L-019-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29"/>
    <n v="1"/>
    <n v="19"/>
    <n v="155"/>
    <s v="1116L-019-155"/>
    <s v="1116UA12012"/>
    <s v="WT-01.2"/>
    <s v="South"/>
    <n v="100"/>
    <n v="180"/>
    <s v="WT-01.2, REC., SBX, TYP."/>
    <s v="Rec."/>
    <s v="SBX"/>
    <s v="UCS GL1"/>
    <n v="0.875"/>
    <n v="0.875"/>
    <n v="1.1875"/>
    <n v="0.9375"/>
    <n v="76"/>
    <s v="N/A"/>
    <s v="GL-01T"/>
    <n v="10"/>
    <s v="TO-1116GLT01-10-7050"/>
    <n v="98.25"/>
    <m/>
    <m/>
    <n v="101.875"/>
    <n v="69.508463541666671"/>
    <n v="834.1015625"/>
    <s v="RELEASED"/>
    <s v="MATCHES"/>
    <x v="129"/>
    <x v="0"/>
  </r>
  <r>
    <x v="29"/>
    <n v="1"/>
    <n v="19"/>
    <n v="155"/>
    <s v="1116L-019-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26"/>
    <n v="1"/>
    <n v="19"/>
    <n v="156"/>
    <s v="1116L-019-15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26"/>
    <n v="1"/>
    <n v="19"/>
    <n v="156"/>
    <s v="1116L-019-15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29"/>
    <n v="1"/>
    <n v="19"/>
    <n v="157"/>
    <s v="1116L-019-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29"/>
    <n v="1"/>
    <n v="19"/>
    <n v="157"/>
    <s v="1116L-019-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26"/>
    <n v="1"/>
    <n v="19"/>
    <n v="158"/>
    <s v="1116L-019-158"/>
    <s v="1116UA21048"/>
    <s v="WT-02.1"/>
    <s v="South"/>
    <n v="36.125"/>
    <n v="180"/>
    <s v="WT-02.1, REC., SBX-L, HEAVY, ISA-R"/>
    <s v="Rec."/>
    <s v="SBX-L"/>
    <s v="UCS GL1"/>
    <n v="1"/>
    <n v="0.875"/>
    <n v="1.1875"/>
    <n v="0.9375"/>
    <n v="76"/>
    <s v="N/A"/>
    <s v="GL-07T"/>
    <n v="10"/>
    <s v="TO-1116GLT07-10-2423"/>
    <n v="34.25"/>
    <m/>
    <m/>
    <n v="101.875"/>
    <n v="24.230685763888889"/>
    <n v="290.76822916666669"/>
    <s v="RELEASED"/>
    <s v="MATCHES"/>
    <x v="123"/>
    <x v="0"/>
  </r>
  <r>
    <x v="26"/>
    <n v="1"/>
    <n v="19"/>
    <n v="158"/>
    <s v="1116L-019-158"/>
    <s v="1116UA21048"/>
    <s v="WT-02.1"/>
    <s v="South"/>
    <n v="36.125"/>
    <n v="180"/>
    <s v="WT-02.1, REC., SBX-L, HEAVY, ISA-R"/>
    <s v="Rec."/>
    <s v="SBX-L"/>
    <s v="UCS GL2"/>
    <n v="1"/>
    <n v="0.875"/>
    <n v="0.9375"/>
    <n v="1.1875"/>
    <n v="104"/>
    <n v="2.2000000000000002"/>
    <s v="GL-02Z"/>
    <n v="10"/>
    <s v="TO-1116GLZ02-10-1857"/>
    <n v="34.25"/>
    <m/>
    <m/>
    <n v="73.875"/>
    <n v="17.570963541666668"/>
    <n v="210.8515625"/>
    <s v="RELEASED"/>
    <s v="MATCHES"/>
    <x v="108"/>
    <x v="0"/>
  </r>
  <r>
    <x v="28"/>
    <n v="1"/>
    <n v="20"/>
    <n v="1"/>
    <s v="1116L-020-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0"/>
    <n v="1"/>
    <s v="1116L-020-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0"/>
    <n v="2"/>
    <s v="1116L-020-002"/>
    <s v="1116UA33020"/>
    <s v="WT-03.3"/>
    <s v="Southwe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0"/>
    <n v="2"/>
    <s v="1116L-020-002"/>
    <s v="1116UA33020"/>
    <s v="WT-03.3"/>
    <s v="Southwe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0"/>
    <n v="3"/>
    <s v="1116L-020-003"/>
    <s v="1116UA33012"/>
    <s v="WT-03.3"/>
    <s v="Southwe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0"/>
    <n v="3"/>
    <s v="1116L-020-003"/>
    <s v="1116UA33012"/>
    <s v="WT-03.3"/>
    <s v="Southwe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0"/>
    <n v="1"/>
    <n v="20"/>
    <n v="4"/>
    <s v="1116L-020-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4"/>
    <s v="1116L-020-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5"/>
    <s v="1116L-020-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1"/>
    <n v="1"/>
    <n v="20"/>
    <n v="5"/>
    <s v="1116L-020-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0"/>
    <n v="1"/>
    <n v="20"/>
    <n v="6"/>
    <s v="1116L-020-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6"/>
    <s v="1116L-020-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7"/>
    <s v="1116L-020-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1"/>
    <n v="1"/>
    <n v="20"/>
    <n v="7"/>
    <s v="1116L-020-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0"/>
    <n v="1"/>
    <n v="20"/>
    <n v="8"/>
    <s v="1116L-020-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8"/>
    <s v="1116L-020-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9"/>
    <s v="1116L-020-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9"/>
    <s v="1116L-020-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
    <s v="1116L-020-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10"/>
    <s v="1116L-020-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11"/>
    <s v="1116L-020-011"/>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11"/>
    <s v="1116L-020-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12"/>
    <s v="1116L-020-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12"/>
    <s v="1116L-020-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13"/>
    <s v="1116L-020-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13"/>
    <s v="1116L-020-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
    <s v="1116L-020-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14"/>
    <s v="1116L-020-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15"/>
    <s v="1116L-020-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15"/>
    <s v="1116L-020-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6"/>
    <s v="1116L-020-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16"/>
    <s v="1116L-020-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17"/>
    <s v="1116L-020-017"/>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17"/>
    <s v="1116L-020-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18"/>
    <s v="1116L-020-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18"/>
    <s v="1116L-020-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19"/>
    <s v="1116L-020-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19"/>
    <s v="1116L-020-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0"/>
    <s v="1116L-020-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20"/>
    <s v="1116L-020-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21"/>
    <s v="1116L-020-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21"/>
    <s v="1116L-020-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2"/>
    <s v="1116L-020-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22"/>
    <s v="1116L-020-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23"/>
    <s v="1116L-020-023"/>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23"/>
    <s v="1116L-020-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24"/>
    <s v="1116L-020-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24"/>
    <s v="1116L-020-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25"/>
    <s v="1116L-020-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25"/>
    <s v="1116L-020-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6"/>
    <s v="1116L-020-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26"/>
    <s v="1116L-020-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27"/>
    <s v="1116L-020-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27"/>
    <s v="1116L-020-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28"/>
    <s v="1116L-020-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28"/>
    <s v="1116L-020-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1"/>
    <n v="1"/>
    <n v="20"/>
    <n v="29"/>
    <s v="1116L-020-029"/>
    <s v="1116UA12012"/>
    <s v="WT-01.2"/>
    <s v="West"/>
    <n v="100"/>
    <n v="180"/>
    <s v="WT-01.2, REC., SBX, TYP."/>
    <s v="Rec."/>
    <s v="SBX"/>
    <s v="UCS GL1"/>
    <n v="0.875"/>
    <n v="0.875"/>
    <n v="1.1875"/>
    <n v="0.9375"/>
    <n v="76"/>
    <s v="N/A"/>
    <s v="GL-01T"/>
    <n v="10"/>
    <s v="TO-1116GLT01-10-7050"/>
    <n v="98.25"/>
    <m/>
    <m/>
    <n v="101.875"/>
    <n v="69.508463541666671"/>
    <n v="834.1015625"/>
    <s v="RELEASED"/>
    <s v="MATCHES"/>
    <x v="129"/>
    <x v="0"/>
  </r>
  <r>
    <x v="31"/>
    <n v="1"/>
    <n v="20"/>
    <n v="29"/>
    <s v="1116L-020-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0"/>
    <n v="1"/>
    <n v="20"/>
    <n v="30"/>
    <s v="1116L-020-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0"/>
    <n v="1"/>
    <n v="20"/>
    <n v="30"/>
    <s v="1116L-020-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1"/>
    <n v="1"/>
    <n v="20"/>
    <n v="31"/>
    <s v="1116L-020-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1"/>
    <n v="1"/>
    <n v="20"/>
    <n v="31"/>
    <s v="1116L-020-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32"/>
    <s v="1116L-020-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0"/>
    <n v="1"/>
    <n v="20"/>
    <n v="32"/>
    <s v="1116L-020-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20"/>
    <n v="33"/>
    <s v="1116L-020-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20"/>
    <n v="33"/>
    <s v="1116L-020-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20"/>
    <n v="34"/>
    <s v="1116L-020-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20"/>
    <n v="34"/>
    <s v="1116L-020-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30"/>
    <n v="1"/>
    <n v="20"/>
    <n v="35"/>
    <s v="1116L-020-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30"/>
    <n v="1"/>
    <n v="20"/>
    <n v="35"/>
    <s v="1116L-020-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31"/>
    <n v="1"/>
    <n v="20"/>
    <n v="36"/>
    <s v="1116L-020-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1"/>
    <n v="1"/>
    <n v="20"/>
    <n v="36"/>
    <s v="1116L-020-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0"/>
    <n v="1"/>
    <n v="20"/>
    <n v="37"/>
    <s v="1116L-020-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37"/>
    <s v="1116L-020-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38"/>
    <s v="1116L-020-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1"/>
    <n v="1"/>
    <n v="20"/>
    <n v="38"/>
    <s v="1116L-020-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0"/>
    <n v="1"/>
    <n v="20"/>
    <n v="39"/>
    <s v="1116L-020-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39"/>
    <s v="1116L-020-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40"/>
    <s v="1116L-020-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40"/>
    <s v="1116L-020-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41"/>
    <s v="1116L-020-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41"/>
    <s v="1116L-020-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42"/>
    <s v="1116L-020-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1"/>
    <n v="1"/>
    <n v="20"/>
    <n v="42"/>
    <s v="1116L-020-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0"/>
    <n v="1"/>
    <n v="20"/>
    <n v="43"/>
    <s v="1116L-020-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43"/>
    <s v="1116L-020-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44"/>
    <s v="1116L-020-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44"/>
    <s v="1116L-020-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45"/>
    <s v="1116L-020-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45"/>
    <s v="1116L-020-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46"/>
    <s v="1116L-020-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46"/>
    <s v="1116L-020-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47"/>
    <s v="1116L-020-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47"/>
    <s v="1116L-020-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48"/>
    <s v="1116L-020-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1"/>
    <n v="1"/>
    <n v="20"/>
    <n v="48"/>
    <s v="1116L-020-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0"/>
    <n v="1"/>
    <n v="20"/>
    <n v="49"/>
    <s v="1116L-020-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49"/>
    <s v="1116L-020-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50"/>
    <s v="1116L-020-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50"/>
    <s v="1116L-020-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51"/>
    <s v="1116L-020-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51"/>
    <s v="1116L-020-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52"/>
    <s v="1116L-020-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1"/>
    <n v="1"/>
    <n v="20"/>
    <n v="52"/>
    <s v="1116L-020-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53"/>
    <s v="1116L-020-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0"/>
    <n v="1"/>
    <n v="20"/>
    <n v="53"/>
    <s v="1116L-020-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1"/>
    <n v="1"/>
    <n v="20"/>
    <n v="54"/>
    <s v="1116L-020-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1"/>
    <n v="1"/>
    <n v="20"/>
    <n v="54"/>
    <s v="1116L-020-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0"/>
    <n v="1"/>
    <n v="20"/>
    <n v="55"/>
    <s v="1116L-020-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0"/>
    <n v="1"/>
    <n v="20"/>
    <n v="55"/>
    <s v="1116L-020-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1"/>
    <n v="1"/>
    <n v="20"/>
    <n v="56"/>
    <s v="1116L-020-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1"/>
    <n v="1"/>
    <n v="20"/>
    <n v="56"/>
    <s v="1116L-020-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0"/>
    <n v="1"/>
    <n v="20"/>
    <n v="57"/>
    <s v="1116L-020-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0"/>
    <n v="1"/>
    <n v="20"/>
    <n v="57"/>
    <s v="1116L-020-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1"/>
    <n v="1"/>
    <n v="20"/>
    <n v="58"/>
    <s v="1116L-020-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1"/>
    <n v="1"/>
    <n v="20"/>
    <n v="58"/>
    <s v="1116L-020-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0"/>
    <n v="1"/>
    <n v="20"/>
    <n v="59"/>
    <s v="1116L-020-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0"/>
    <n v="1"/>
    <n v="20"/>
    <n v="59"/>
    <s v="1116L-020-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1"/>
    <n v="1"/>
    <n v="20"/>
    <n v="60"/>
    <s v="1116L-020-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1"/>
    <n v="1"/>
    <n v="20"/>
    <n v="60"/>
    <s v="1116L-020-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0"/>
    <n v="61"/>
    <s v="1116L-020-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0"/>
    <n v="61"/>
    <s v="1116L-020-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1"/>
    <n v="1"/>
    <n v="20"/>
    <n v="62"/>
    <s v="1116L-020-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62"/>
    <s v="1116L-020-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63"/>
    <s v="1116L-020-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63"/>
    <s v="1116L-020-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64"/>
    <s v="1116L-020-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1"/>
    <n v="1"/>
    <n v="20"/>
    <n v="64"/>
    <s v="1116L-020-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0"/>
    <n v="1"/>
    <n v="20"/>
    <n v="65"/>
    <s v="1116L-020-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65"/>
    <s v="1116L-020-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66"/>
    <s v="1116L-020-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66"/>
    <s v="1116L-020-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67"/>
    <s v="1116L-020-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67"/>
    <s v="1116L-020-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68"/>
    <s v="1116L-020-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68"/>
    <s v="1116L-020-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69"/>
    <s v="1116L-020-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69"/>
    <s v="1116L-020-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70"/>
    <s v="1116L-020-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1"/>
    <n v="1"/>
    <n v="20"/>
    <n v="70"/>
    <s v="1116L-020-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0"/>
    <n v="1"/>
    <n v="20"/>
    <n v="71"/>
    <s v="1116L-020-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71"/>
    <s v="1116L-020-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72"/>
    <s v="1116L-020-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72"/>
    <s v="1116L-020-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73"/>
    <s v="1116L-020-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73"/>
    <s v="1116L-020-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74"/>
    <s v="1116L-020-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74"/>
    <s v="1116L-020-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75"/>
    <s v="1116L-020-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0"/>
    <n v="1"/>
    <n v="20"/>
    <n v="75"/>
    <s v="1116L-020-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1"/>
    <n v="1"/>
    <n v="20"/>
    <n v="76"/>
    <s v="1116L-020-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1"/>
    <n v="1"/>
    <n v="20"/>
    <n v="76"/>
    <s v="1116L-020-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0"/>
    <n v="1"/>
    <n v="20"/>
    <n v="77"/>
    <s v="1116L-020-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0"/>
    <n v="1"/>
    <n v="20"/>
    <n v="77"/>
    <s v="1116L-020-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1"/>
    <n v="1"/>
    <n v="20"/>
    <n v="78"/>
    <s v="1116L-020-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1"/>
    <n v="1"/>
    <n v="20"/>
    <n v="78"/>
    <s v="1116L-020-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79"/>
    <s v="1116L-020-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30"/>
    <n v="1"/>
    <n v="20"/>
    <n v="79"/>
    <s v="1116L-020-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28"/>
    <n v="1"/>
    <n v="20"/>
    <n v="80"/>
    <s v="1116L-020-080"/>
    <s v="1116UA33013"/>
    <s v="WT-03.3"/>
    <s v="Northea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0"/>
    <n v="80"/>
    <s v="1116L-020-080"/>
    <s v="1116UA33013"/>
    <s v="WT-03.3"/>
    <s v="Northea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0"/>
    <n v="81"/>
    <s v="1116L-020-081"/>
    <s v="1116UA33020"/>
    <s v="WT-03.3"/>
    <s v="Northea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0"/>
    <n v="81"/>
    <s v="1116L-020-081"/>
    <s v="1116UA33020"/>
    <s v="WT-03.3"/>
    <s v="Northea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0"/>
    <n v="82"/>
    <s v="1116L-020-082"/>
    <s v="1116UA33012"/>
    <s v="WT-03.3"/>
    <s v="Northea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0"/>
    <n v="82"/>
    <s v="1116L-020-082"/>
    <s v="1116UA33012"/>
    <s v="WT-03.3"/>
    <s v="Northea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0"/>
    <n v="1"/>
    <n v="20"/>
    <n v="83"/>
    <s v="1116L-020-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83"/>
    <s v="1116L-020-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84"/>
    <s v="1116L-020-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1"/>
    <n v="1"/>
    <n v="20"/>
    <n v="84"/>
    <s v="1116L-020-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0"/>
    <n v="1"/>
    <n v="20"/>
    <n v="85"/>
    <s v="1116L-020-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85"/>
    <s v="1116L-020-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86"/>
    <s v="1116L-020-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1"/>
    <n v="1"/>
    <n v="20"/>
    <n v="86"/>
    <s v="1116L-020-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0"/>
    <n v="1"/>
    <n v="20"/>
    <n v="87"/>
    <s v="1116L-020-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87"/>
    <s v="1116L-020-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88"/>
    <s v="1116L-020-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88"/>
    <s v="1116L-020-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89"/>
    <s v="1116L-020-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89"/>
    <s v="1116L-020-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90"/>
    <s v="1116L-020-090"/>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90"/>
    <s v="1116L-020-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91"/>
    <s v="1116L-020-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91"/>
    <s v="1116L-020-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92"/>
    <s v="1116L-020-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92"/>
    <s v="1116L-020-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93"/>
    <s v="1116L-020-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93"/>
    <s v="1116L-020-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94"/>
    <s v="1116L-020-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94"/>
    <s v="1116L-020-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95"/>
    <s v="1116L-020-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95"/>
    <s v="1116L-020-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96"/>
    <s v="1116L-020-096"/>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96"/>
    <s v="1116L-020-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97"/>
    <s v="1116L-020-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97"/>
    <s v="1116L-020-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98"/>
    <s v="1116L-020-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98"/>
    <s v="1116L-020-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99"/>
    <s v="1116L-020-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99"/>
    <s v="1116L-020-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00"/>
    <s v="1116L-020-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00"/>
    <s v="1116L-020-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1"/>
    <s v="1116L-020-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101"/>
    <s v="1116L-020-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02"/>
    <s v="1116L-020-102"/>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102"/>
    <s v="1116L-020-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103"/>
    <s v="1116L-020-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103"/>
    <s v="1116L-020-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04"/>
    <s v="1116L-020-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04"/>
    <s v="1116L-020-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5"/>
    <s v="1116L-020-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105"/>
    <s v="1116L-020-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06"/>
    <s v="1116L-020-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06"/>
    <s v="1116L-020-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07"/>
    <s v="1116L-020-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107"/>
    <s v="1116L-020-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08"/>
    <s v="1116L-020-108"/>
    <s v="1116UA12012"/>
    <s v="WT-01.2"/>
    <s v="East"/>
    <n v="100"/>
    <n v="180"/>
    <s v="WT-01.2, REC., SBX, TYP."/>
    <s v="Rec."/>
    <s v="SBX"/>
    <s v="UCS GL1"/>
    <n v="0.875"/>
    <n v="0.875"/>
    <n v="1.1875"/>
    <n v="0.9375"/>
    <n v="76"/>
    <s v="N/A"/>
    <s v="GL-01T"/>
    <n v="10"/>
    <s v="TO-1116GLT01-10-7050"/>
    <n v="98.25"/>
    <m/>
    <m/>
    <n v="101.875"/>
    <n v="69.508463541666671"/>
    <n v="834.1015625"/>
    <s v="RELEASED"/>
    <s v="MATCHES"/>
    <x v="129"/>
    <x v="0"/>
  </r>
  <r>
    <x v="31"/>
    <n v="1"/>
    <n v="20"/>
    <n v="108"/>
    <s v="1116L-020-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0"/>
    <n v="1"/>
    <n v="20"/>
    <n v="109"/>
    <s v="1116L-020-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0"/>
    <n v="1"/>
    <n v="20"/>
    <n v="109"/>
    <s v="1116L-020-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10"/>
    <s v="1116L-020-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1"/>
    <n v="1"/>
    <n v="20"/>
    <n v="110"/>
    <s v="1116L-020-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11"/>
    <s v="1116L-020-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0"/>
    <n v="1"/>
    <n v="20"/>
    <n v="111"/>
    <s v="1116L-020-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20"/>
    <n v="112"/>
    <s v="1116L-020-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20"/>
    <n v="112"/>
    <s v="1116L-020-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20"/>
    <n v="113"/>
    <s v="1116L-020-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20"/>
    <n v="113"/>
    <s v="1116L-020-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30"/>
    <n v="1"/>
    <n v="20"/>
    <n v="114"/>
    <s v="1116L-020-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30"/>
    <n v="1"/>
    <n v="20"/>
    <n v="114"/>
    <s v="1116L-020-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31"/>
    <n v="1"/>
    <n v="20"/>
    <n v="115"/>
    <s v="1116L-020-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1"/>
    <n v="1"/>
    <n v="20"/>
    <n v="115"/>
    <s v="1116L-020-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0"/>
    <n v="1"/>
    <n v="20"/>
    <n v="116"/>
    <s v="1116L-020-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16"/>
    <s v="1116L-020-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17"/>
    <s v="1116L-020-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1"/>
    <n v="1"/>
    <n v="20"/>
    <n v="117"/>
    <s v="1116L-020-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0"/>
    <n v="1"/>
    <n v="20"/>
    <n v="118"/>
    <s v="1116L-020-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18"/>
    <s v="1116L-020-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19"/>
    <s v="1116L-020-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19"/>
    <s v="1116L-020-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20"/>
    <s v="1116L-020-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20"/>
    <s v="1116L-020-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21"/>
    <s v="1116L-020-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1"/>
    <n v="1"/>
    <n v="20"/>
    <n v="121"/>
    <s v="1116L-020-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0"/>
    <n v="1"/>
    <n v="20"/>
    <n v="122"/>
    <s v="1116L-020-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22"/>
    <s v="1116L-020-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23"/>
    <s v="1116L-020-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23"/>
    <s v="1116L-020-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24"/>
    <s v="1116L-020-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24"/>
    <s v="1116L-020-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25"/>
    <s v="1116L-020-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25"/>
    <s v="1116L-020-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26"/>
    <s v="1116L-020-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26"/>
    <s v="1116L-020-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27"/>
    <s v="1116L-020-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1"/>
    <n v="1"/>
    <n v="20"/>
    <n v="127"/>
    <s v="1116L-020-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0"/>
    <n v="1"/>
    <n v="20"/>
    <n v="128"/>
    <s v="1116L-020-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28"/>
    <s v="1116L-020-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29"/>
    <s v="1116L-020-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29"/>
    <s v="1116L-020-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30"/>
    <s v="1116L-020-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30"/>
    <s v="1116L-020-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31"/>
    <s v="1116L-020-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1"/>
    <n v="1"/>
    <n v="20"/>
    <n v="131"/>
    <s v="1116L-020-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0"/>
    <n v="1"/>
    <n v="20"/>
    <n v="132"/>
    <s v="1116L-020-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0"/>
    <n v="1"/>
    <n v="20"/>
    <n v="132"/>
    <s v="1116L-020-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1"/>
    <n v="1"/>
    <n v="20"/>
    <n v="133"/>
    <s v="1116L-020-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1"/>
    <n v="1"/>
    <n v="20"/>
    <n v="133"/>
    <s v="1116L-020-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0"/>
    <n v="1"/>
    <n v="20"/>
    <n v="134"/>
    <s v="1116L-020-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0"/>
    <n v="1"/>
    <n v="20"/>
    <n v="134"/>
    <s v="1116L-020-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1"/>
    <n v="1"/>
    <n v="20"/>
    <n v="135"/>
    <s v="1116L-020-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1"/>
    <n v="1"/>
    <n v="20"/>
    <n v="135"/>
    <s v="1116L-020-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36"/>
    <s v="1116L-020-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0"/>
    <n v="1"/>
    <n v="20"/>
    <n v="136"/>
    <s v="1116L-020-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1"/>
    <n v="1"/>
    <n v="20"/>
    <n v="137"/>
    <s v="1116L-020-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1"/>
    <n v="1"/>
    <n v="20"/>
    <n v="137"/>
    <s v="1116L-020-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0"/>
    <n v="1"/>
    <n v="20"/>
    <n v="138"/>
    <s v="1116L-020-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0"/>
    <n v="1"/>
    <n v="20"/>
    <n v="138"/>
    <s v="1116L-020-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1"/>
    <n v="1"/>
    <n v="20"/>
    <n v="139"/>
    <s v="1116L-020-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1"/>
    <n v="1"/>
    <n v="20"/>
    <n v="139"/>
    <s v="1116L-020-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0"/>
    <n v="140"/>
    <s v="1116L-020-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0"/>
    <n v="140"/>
    <s v="1116L-020-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1"/>
    <n v="1"/>
    <n v="20"/>
    <n v="141"/>
    <s v="1116L-020-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41"/>
    <s v="1116L-020-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2"/>
    <s v="1116L-020-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42"/>
    <s v="1116L-020-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43"/>
    <s v="1116L-020-143"/>
    <s v="1116UA12012"/>
    <s v="WT-01.2"/>
    <s v="South"/>
    <n v="100"/>
    <n v="180"/>
    <s v="WT-01.2, REC., SBX, TYP."/>
    <s v="Rec."/>
    <s v="SBX"/>
    <s v="UCS GL1"/>
    <n v="0.875"/>
    <n v="0.875"/>
    <n v="1.1875"/>
    <n v="0.9375"/>
    <n v="76"/>
    <s v="N/A"/>
    <s v="GL-01T"/>
    <n v="10"/>
    <s v="TO-1116GLT01-10-7050"/>
    <n v="98.25"/>
    <m/>
    <m/>
    <n v="101.875"/>
    <n v="69.508463541666671"/>
    <n v="834.1015625"/>
    <s v="RELEASED"/>
    <s v="MATCHES"/>
    <x v="129"/>
    <x v="0"/>
  </r>
  <r>
    <x v="31"/>
    <n v="1"/>
    <n v="20"/>
    <n v="143"/>
    <s v="1116L-020-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0"/>
    <n v="1"/>
    <n v="20"/>
    <n v="144"/>
    <s v="1116L-020-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44"/>
    <s v="1116L-020-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45"/>
    <s v="1116L-020-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45"/>
    <s v="1116L-020-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6"/>
    <s v="1116L-020-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46"/>
    <s v="1116L-020-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47"/>
    <s v="1116L-020-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47"/>
    <s v="1116L-020-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48"/>
    <s v="1116L-020-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48"/>
    <s v="1116L-020-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49"/>
    <s v="1116L-020-149"/>
    <s v="1116UA12012"/>
    <s v="WT-01.2"/>
    <s v="South"/>
    <n v="100"/>
    <n v="180"/>
    <s v="WT-01.2, REC., SBX, TYP."/>
    <s v="Rec."/>
    <s v="SBX"/>
    <s v="UCS GL1"/>
    <n v="0.875"/>
    <n v="0.875"/>
    <n v="1.1875"/>
    <n v="0.9375"/>
    <n v="76"/>
    <s v="N/A"/>
    <s v="GL-01T"/>
    <n v="10"/>
    <s v="TO-1116GLT01-10-7050"/>
    <n v="98.25"/>
    <m/>
    <m/>
    <n v="101.875"/>
    <n v="69.508463541666671"/>
    <n v="834.1015625"/>
    <s v="RELEASED"/>
    <s v="MATCHES"/>
    <x v="129"/>
    <x v="0"/>
  </r>
  <r>
    <x v="31"/>
    <n v="1"/>
    <n v="20"/>
    <n v="149"/>
    <s v="1116L-020-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0"/>
    <n v="1"/>
    <n v="20"/>
    <n v="150"/>
    <s v="1116L-020-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50"/>
    <s v="1116L-020-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51"/>
    <s v="1116L-020-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51"/>
    <s v="1116L-020-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52"/>
    <s v="1116L-020-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52"/>
    <s v="1116L-020-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53"/>
    <s v="1116L-020-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53"/>
    <s v="1116L-020-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54"/>
    <s v="1116L-020-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0"/>
    <n v="1"/>
    <n v="20"/>
    <n v="154"/>
    <s v="1116L-020-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1"/>
    <n v="1"/>
    <n v="20"/>
    <n v="155"/>
    <s v="1116L-020-155"/>
    <s v="1116UA12012"/>
    <s v="WT-01.2"/>
    <s v="South"/>
    <n v="100"/>
    <n v="180"/>
    <s v="WT-01.2, REC., SBX, TYP."/>
    <s v="Rec."/>
    <s v="SBX"/>
    <s v="UCS GL1"/>
    <n v="0.875"/>
    <n v="0.875"/>
    <n v="1.1875"/>
    <n v="0.9375"/>
    <n v="76"/>
    <s v="N/A"/>
    <s v="GL-01T"/>
    <n v="10"/>
    <s v="TO-1116GLT01-10-7050"/>
    <n v="98.25"/>
    <m/>
    <m/>
    <n v="101.875"/>
    <n v="69.508463541666671"/>
    <n v="834.1015625"/>
    <s v="RELEASED"/>
    <s v="MATCHES"/>
    <x v="129"/>
    <x v="0"/>
  </r>
  <r>
    <x v="31"/>
    <n v="1"/>
    <n v="20"/>
    <n v="155"/>
    <s v="1116L-020-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0"/>
    <n v="1"/>
    <n v="20"/>
    <n v="156"/>
    <s v="1116L-020-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0"/>
    <n v="1"/>
    <n v="20"/>
    <n v="156"/>
    <s v="1116L-020-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1"/>
    <n v="1"/>
    <n v="20"/>
    <n v="157"/>
    <s v="1116L-020-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1"/>
    <n v="1"/>
    <n v="20"/>
    <n v="157"/>
    <s v="1116L-020-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0"/>
    <n v="1"/>
    <n v="20"/>
    <n v="158"/>
    <s v="1116L-020-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30"/>
    <n v="1"/>
    <n v="20"/>
    <n v="158"/>
    <s v="1116L-020-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14"/>
    <n v="1"/>
    <n v="21"/>
    <n v="1"/>
    <s v="1116L-021-001"/>
    <s v="1116UA36007"/>
    <s v="WT-03.6"/>
    <s v="Southwest"/>
    <n v="90.544600000000003"/>
    <n v="108"/>
    <s v="WT-03.6, CURVED, SBX, HEAVY"/>
    <s v="Curved"/>
    <s v="SBX"/>
    <s v="UCS GL1"/>
    <n v="0.92379999999999995"/>
    <n v="0.92379999999999995"/>
    <n v="1.1875"/>
    <n v="1.1875"/>
    <m/>
    <s v="N/A"/>
    <s v="GL-04T"/>
    <n v="30"/>
    <s v="TO-1116GLT04-30-6505"/>
    <m/>
    <n v="88.697000000000003"/>
    <n v="192.5"/>
    <n v="105.625"/>
    <n v="65.059865451388887"/>
    <n v="780.71318062743046"/>
    <s v="RELEASED"/>
    <s v="MATCHES"/>
    <x v="137"/>
    <x v="0"/>
  </r>
  <r>
    <x v="14"/>
    <n v="1"/>
    <n v="21"/>
    <n v="2"/>
    <s v="1116L-021-002"/>
    <s v="1116UA36008"/>
    <s v="WT-03.6"/>
    <s v="Southwest"/>
    <n v="90.508499999999998"/>
    <n v="108"/>
    <s v="WT-03.6, CURVED, SBX, TYP."/>
    <s v="Curved"/>
    <s v="SBX"/>
    <s v="UCS GL1"/>
    <n v="0.90575000000000006"/>
    <n v="0.90575000000000006"/>
    <n v="1.1875"/>
    <n v="1.1875"/>
    <m/>
    <s v="N/A"/>
    <s v="GL-04T"/>
    <n v="30"/>
    <s v="TO-1116GLT04-30-6505"/>
    <m/>
    <n v="88.697000000000003"/>
    <n v="192.5"/>
    <n v="105.625"/>
    <n v="65.059865451388887"/>
    <n v="780.71318062743046"/>
    <s v="RELEASED"/>
    <s v="MATCHES"/>
    <x v="137"/>
    <x v="0"/>
  </r>
  <r>
    <x v="14"/>
    <n v="1"/>
    <n v="21"/>
    <n v="3"/>
    <s v="1116L-021-003"/>
    <s v="1116UA36008"/>
    <s v="WT-03.6"/>
    <s v="Southwest"/>
    <n v="90.522000000000006"/>
    <n v="108"/>
    <s v="WT-03.6, CURVED, SBX, TYP."/>
    <s v="Curved"/>
    <s v="SBX"/>
    <s v="UCS GL1"/>
    <n v="0.91249999999999998"/>
    <n v="0.91249999999999998"/>
    <n v="1.1875"/>
    <n v="1.1875"/>
    <m/>
    <s v="N/A"/>
    <s v="GL-04T"/>
    <n v="30"/>
    <s v="TO-1116GLT04-30-6505"/>
    <m/>
    <n v="88.697000000000003"/>
    <n v="192.5"/>
    <n v="105.625"/>
    <n v="65.059865451388887"/>
    <n v="780.71318062743046"/>
    <s v="RELEASED"/>
    <s v="MATCHES"/>
    <x v="137"/>
    <x v="0"/>
  </r>
  <r>
    <x v="30"/>
    <n v="1"/>
    <n v="21"/>
    <n v="4"/>
    <s v="1116L-021-004"/>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6"/>
    <s v="1116L-021-006"/>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8"/>
    <s v="1116L-021-008"/>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10"/>
    <s v="1116L-021-010"/>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12"/>
    <s v="1116L-021-012"/>
    <s v="1116UA22011"/>
    <s v="WT-02.2"/>
    <s v="West"/>
    <n v="36"/>
    <n v="108"/>
    <s v="WT-02.2, REC., SBX-R, MECH EQUIP. ACCESS"/>
    <s v="Rec."/>
    <s v="SBX-R"/>
    <s v="UCS GL1"/>
    <n v="0.875"/>
    <n v="0.875"/>
    <n v="1.1875"/>
    <n v="1.1875"/>
    <m/>
    <s v="N/A"/>
    <s v="GL-07T"/>
    <n v="10"/>
    <s v="TO-1116GLT07-10-2512"/>
    <n v="34.25"/>
    <m/>
    <m/>
    <n v="105.625"/>
    <n v="25.122612847222221"/>
    <n v="301.47135416666663"/>
    <s v="RELEASED"/>
    <s v="MATCHES"/>
    <x v="138"/>
    <x v="0"/>
  </r>
  <r>
    <x v="30"/>
    <n v="1"/>
    <n v="21"/>
    <n v="14"/>
    <s v="1116L-021-014"/>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16"/>
    <s v="1116L-021-016"/>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18"/>
    <s v="1116L-021-018"/>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20"/>
    <s v="1116L-021-020"/>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22"/>
    <s v="1116L-021-022"/>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24"/>
    <s v="1116L-021-024"/>
    <s v="1116UA22011"/>
    <s v="WT-02.2"/>
    <s v="West"/>
    <n v="36"/>
    <n v="108"/>
    <s v="WT-02.2, REC., SBX-R, TYP."/>
    <s v="Rec."/>
    <s v="SBX-R"/>
    <s v="UCS GL1"/>
    <n v="0.875"/>
    <n v="0.875"/>
    <n v="1.1875"/>
    <n v="1.1875"/>
    <m/>
    <s v="N/A"/>
    <s v="GL-07T"/>
    <n v="10"/>
    <s v="TO-1116GLT07-10-2512"/>
    <n v="34.25"/>
    <m/>
    <m/>
    <n v="105.625"/>
    <n v="25.122612847222221"/>
    <n v="301.47135416666663"/>
    <s v="RELEASED"/>
    <s v="MATCHES"/>
    <x v="138"/>
    <x v="0"/>
  </r>
  <r>
    <x v="30"/>
    <n v="1"/>
    <n v="21"/>
    <n v="26"/>
    <s v="1116L-021-026"/>
    <s v="1116UA22012"/>
    <s v="WT-02.2"/>
    <s v="West"/>
    <n v="36"/>
    <n v="108"/>
    <s v="WT-02.2, REC., SBX-L, TYP."/>
    <s v="Rec."/>
    <s v="SBX-L"/>
    <s v="UCS GL1"/>
    <n v="0.875"/>
    <n v="0.875"/>
    <n v="1.1875"/>
    <n v="1.1875"/>
    <m/>
    <s v="N/A"/>
    <s v="GL-07T"/>
    <n v="10"/>
    <s v="TO-1116GLT07-10-2512"/>
    <n v="34.25"/>
    <m/>
    <m/>
    <n v="105.625"/>
    <n v="25.122612847222221"/>
    <n v="301.47135416666663"/>
    <s v="RELEASED"/>
    <s v="MATCHES"/>
    <x v="138"/>
    <x v="0"/>
  </r>
  <r>
    <x v="30"/>
    <n v="1"/>
    <n v="21"/>
    <n v="28"/>
    <s v="1116L-021-028"/>
    <s v="1116UA22013"/>
    <s v="WT-02.2"/>
    <s v="West"/>
    <n v="36"/>
    <n v="108"/>
    <s v="WT-02.2, REC., SBX-R, REMOVABLE, MECH EQUIP. ACCESS"/>
    <s v="Rec."/>
    <s v="SBX-R"/>
    <s v="UCS GL1"/>
    <n v="0.875"/>
    <n v="0.875"/>
    <n v="1.1875"/>
    <n v="1.1875"/>
    <m/>
    <s v="N/A"/>
    <s v="GL-07T"/>
    <n v="10"/>
    <s v="TO-1116GLT07-10-2512"/>
    <n v="34.25"/>
    <m/>
    <m/>
    <n v="105.625"/>
    <n v="25.122612847222221"/>
    <n v="301.47135416666663"/>
    <s v="RELEASED"/>
    <s v="MATCHES"/>
    <x v="138"/>
    <x v="0"/>
  </r>
  <r>
    <x v="30"/>
    <n v="1"/>
    <n v="21"/>
    <n v="30"/>
    <s v="1116L-021-030"/>
    <s v="1116UA22022"/>
    <s v="WT-02.2"/>
    <s v="West"/>
    <n v="36"/>
    <n v="108"/>
    <s v="WT-02.2, REC., SBX-L, REMOVABLE ADJACENT"/>
    <s v="Rec."/>
    <s v="SBX-L"/>
    <s v="UCS GL1"/>
    <n v="0.875"/>
    <n v="0.875"/>
    <n v="1.1875"/>
    <n v="1.1875"/>
    <m/>
    <s v="N/A"/>
    <s v="GL-07T"/>
    <n v="10"/>
    <s v="TO-1116GLT07-10-2512"/>
    <n v="34.25"/>
    <m/>
    <m/>
    <n v="105.625"/>
    <n v="25.122612847222221"/>
    <n v="301.47135416666663"/>
    <s v="RELEASED"/>
    <s v="MATCHES"/>
    <x v="138"/>
    <x v="0"/>
  </r>
  <r>
    <x v="30"/>
    <n v="1"/>
    <n v="21"/>
    <n v="32"/>
    <s v="1116L-021-032"/>
    <s v="1116UA22011"/>
    <s v="WT-02.2"/>
    <s v="West"/>
    <n v="36"/>
    <n v="108"/>
    <s v="WT-02.2, REC., SBX-R, TYP."/>
    <s v="Rec."/>
    <s v="SBX-R"/>
    <s v="UCS GL1"/>
    <n v="0.875"/>
    <n v="0.875"/>
    <n v="1.1875"/>
    <n v="1.1875"/>
    <m/>
    <s v="N/A"/>
    <s v="GL-07T"/>
    <n v="10"/>
    <s v="TO-1116GLT07-10-2512"/>
    <n v="34.25"/>
    <m/>
    <m/>
    <n v="105.625"/>
    <n v="25.122612847222221"/>
    <n v="301.47135416666663"/>
    <s v="RELEASED"/>
    <s v="MATCHES"/>
    <x v="138"/>
    <x v="0"/>
  </r>
  <r>
    <x v="14"/>
    <n v="1"/>
    <n v="21"/>
    <n v="33"/>
    <s v="1116L-021-033"/>
    <s v="1116UA36011"/>
    <s v="WT-03.6"/>
    <s v="Northwest"/>
    <n v="81.531999999999996"/>
    <n v="108"/>
    <s v="WT-03.6, CURVED, SBX, TYP."/>
    <s v="Curved"/>
    <s v="SBX"/>
    <s v="UCS GL1"/>
    <n v="0.87514999999999998"/>
    <n v="0.93115000000000003"/>
    <n v="1.1875"/>
    <n v="1.1875"/>
    <m/>
    <s v="N/A"/>
    <s v="GL-04T"/>
    <n v="30"/>
    <s v="TO-1116GLT04-30-5847"/>
    <m/>
    <n v="79.725700000000003"/>
    <n v="138"/>
    <n v="105.625"/>
    <n v="58.47935460069445"/>
    <n v="701.75225520833339"/>
    <s v="RELEASED"/>
    <s v="MATCHES"/>
    <x v="139"/>
    <x v="0"/>
  </r>
  <r>
    <x v="14"/>
    <n v="1"/>
    <n v="21"/>
    <n v="34"/>
    <s v="1116L-021-034"/>
    <s v="1116UA36012"/>
    <s v="WT-03.6"/>
    <s v="Northwest"/>
    <n v="81.571700000000007"/>
    <n v="108"/>
    <s v="WT-03.6, CURVED, SBX, HEAVY, TYP."/>
    <s v="Curved"/>
    <s v="SBX"/>
    <s v="UCS GL1"/>
    <n v="0.89685000000000004"/>
    <n v="0.94915000000000005"/>
    <n v="1.1875"/>
    <n v="1.1875"/>
    <m/>
    <s v="N/A"/>
    <s v="GL-04T"/>
    <n v="30"/>
    <s v="TO-1116GLT04-30-5847"/>
    <m/>
    <n v="79.725700000000003"/>
    <n v="138"/>
    <n v="105.625"/>
    <n v="58.47935460069445"/>
    <n v="701.75225520833339"/>
    <s v="RELEASED"/>
    <s v="MATCHES"/>
    <x v="139"/>
    <x v="0"/>
  </r>
  <r>
    <x v="30"/>
    <n v="1"/>
    <n v="21"/>
    <n v="35"/>
    <s v="1116L-021-035"/>
    <s v="1116UA22014"/>
    <s v="WT-02.2"/>
    <s v="Northwest"/>
    <n v="36.5"/>
    <n v="108"/>
    <s v="WT-02.2, REC., SBX-L, HEAVY"/>
    <s v="Rec."/>
    <s v="SBX-L"/>
    <s v="UCS GL1"/>
    <n v="0.875"/>
    <n v="0.875"/>
    <n v="1.1875"/>
    <n v="1.1875"/>
    <m/>
    <s v="N/A"/>
    <s v="GL-07T"/>
    <n v="10"/>
    <s v="TO-1116GLT07-10-2548"/>
    <n v="34.75"/>
    <m/>
    <m/>
    <n v="105.625"/>
    <n v="25.489366319444443"/>
    <n v="305.87239583333331"/>
    <s v="RELEASED"/>
    <s v="MATCHES"/>
    <x v="140"/>
    <x v="0"/>
  </r>
  <r>
    <x v="30"/>
    <n v="1"/>
    <n v="21"/>
    <n v="37"/>
    <s v="1116L-021-037"/>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39"/>
    <s v="1116L-021-039"/>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41"/>
    <s v="1116L-021-041"/>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43"/>
    <s v="1116L-021-043"/>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45"/>
    <s v="1116L-021-045"/>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47"/>
    <s v="1116L-021-047"/>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49"/>
    <s v="1116L-021-049"/>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51"/>
    <s v="1116L-021-051"/>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30"/>
    <n v="1"/>
    <n v="21"/>
    <n v="53"/>
    <s v="1116L-021-053"/>
    <s v="1116UA22015"/>
    <s v="WT-02.2"/>
    <s v="Northwest"/>
    <n v="36"/>
    <n v="108"/>
    <s v="WT-02.2, REC., SBX-R, WWT ADJ - L, TYP."/>
    <s v="Rec."/>
    <s v="SBX-R"/>
    <s v="UCS GL1"/>
    <n v="0.875"/>
    <n v="0.875"/>
    <n v="1.1875"/>
    <n v="1.1875"/>
    <m/>
    <s v="N/A"/>
    <s v="GL-07T"/>
    <n v="10"/>
    <s v="TO-1116GLT07-10-2512"/>
    <n v="34.25"/>
    <m/>
    <m/>
    <n v="105.625"/>
    <n v="25.122612847222221"/>
    <n v="301.47135416666663"/>
    <s v="RELEASED"/>
    <s v="MATCHES"/>
    <x v="138"/>
    <x v="0"/>
  </r>
  <r>
    <x v="30"/>
    <n v="1"/>
    <n v="21"/>
    <n v="55"/>
    <s v="1116L-021-055"/>
    <s v="1116UA22016"/>
    <s v="WT-02.2"/>
    <s v="Northwest"/>
    <n v="36"/>
    <n v="108"/>
    <s v="WT-02.2, REC., SBX-L, WWT ADJ - L, TYP."/>
    <s v="Rec."/>
    <s v="SBX-L"/>
    <s v="UCS GL1"/>
    <n v="0.875"/>
    <n v="0.875"/>
    <n v="1.1875"/>
    <n v="1.1875"/>
    <m/>
    <s v="N/A"/>
    <s v="GL-07T"/>
    <n v="10"/>
    <s v="TO-1116GLT07-10-2512"/>
    <n v="34.25"/>
    <m/>
    <m/>
    <n v="105.625"/>
    <n v="25.122612847222221"/>
    <n v="301.47135416666663"/>
    <s v="RELEASED"/>
    <s v="MATCHES"/>
    <x v="138"/>
    <x v="0"/>
  </r>
  <r>
    <x v="30"/>
    <n v="1"/>
    <n v="21"/>
    <n v="57"/>
    <s v="1116L-021-057"/>
    <s v="1116UA22011"/>
    <s v="WT-02.2"/>
    <s v="Northwest"/>
    <n v="36"/>
    <n v="108"/>
    <s v="WT-02.2, REC., SBX-R, TYP."/>
    <s v="Rec."/>
    <s v="SBX-R"/>
    <s v="UCS GL1"/>
    <n v="0.875"/>
    <n v="0.875"/>
    <n v="1.1875"/>
    <n v="1.1875"/>
    <m/>
    <s v="N/A"/>
    <s v="GL-07T"/>
    <n v="10"/>
    <s v="TO-1116GLT07-10-2512"/>
    <n v="34.25"/>
    <m/>
    <m/>
    <n v="105.625"/>
    <n v="25.122612847222221"/>
    <n v="301.47135416666663"/>
    <s v="RELEASED"/>
    <s v="MATCHES"/>
    <x v="138"/>
    <x v="0"/>
  </r>
  <r>
    <x v="30"/>
    <n v="1"/>
    <n v="21"/>
    <n v="59"/>
    <s v="1116L-021-059"/>
    <s v="1116UA22012"/>
    <s v="WT-02.2"/>
    <s v="Northwest"/>
    <n v="36"/>
    <n v="108"/>
    <s v="WT-02.2, REC., SBX-L, TYP."/>
    <s v="Rec."/>
    <s v="SBX-L"/>
    <s v="UCS GL1"/>
    <n v="0.875"/>
    <n v="0.875"/>
    <n v="1.1875"/>
    <n v="1.1875"/>
    <m/>
    <s v="N/A"/>
    <s v="GL-07T"/>
    <n v="10"/>
    <s v="TO-1116GLT07-10-2512"/>
    <n v="34.25"/>
    <m/>
    <m/>
    <n v="105.625"/>
    <n v="25.122612847222221"/>
    <n v="301.47135416666663"/>
    <s v="RELEASED"/>
    <s v="MATCHES"/>
    <x v="138"/>
    <x v="0"/>
  </r>
  <r>
    <x v="15"/>
    <n v="1"/>
    <n v="21"/>
    <n v="60"/>
    <s v="1116L-021-060"/>
    <s v="1116UA14004"/>
    <s v="WT-01.4"/>
    <s v="Northwest"/>
    <n v="92.0625"/>
    <n v="108"/>
    <s v="WT-01.4, REC., SBX, HEAVY, TYP."/>
    <s v="Rec."/>
    <s v="SBX"/>
    <s v="UCS GL1"/>
    <n v="0.875"/>
    <n v="0.93620000000000003"/>
    <n v="1.1875"/>
    <n v="1.1875"/>
    <m/>
    <s v="N/A"/>
    <s v="GL-01T"/>
    <n v="10"/>
    <s v="TO-1116GLT01-10-6619"/>
    <n v="90.251300000000001"/>
    <m/>
    <m/>
    <n v="105.625"/>
    <n v="66.199955295138892"/>
    <n v="794.39946354166671"/>
    <s v="RELEASED"/>
    <s v="MATCHES"/>
    <x v="141"/>
    <x v="0"/>
  </r>
  <r>
    <x v="16"/>
    <n v="1"/>
    <n v="21"/>
    <n v="61"/>
    <s v="1116L-021-061"/>
    <s v="1116UA37002"/>
    <s v="WT-03.7"/>
    <s v="Northwest"/>
    <n v="36.093000000000004"/>
    <n v="108"/>
    <s v="WT-03.7, CURVED, SBX-R, HEAVY"/>
    <s v="Curved"/>
    <s v="SBX-R"/>
    <s v="UCS GL1"/>
    <n v="0.83725000000000005"/>
    <n v="1.0375000000000001"/>
    <n v="1.1875"/>
    <n v="1.1875"/>
    <m/>
    <s v="N/A"/>
    <s v="GL-09T"/>
    <n v="30"/>
    <s v="TO-1116GLT09-30-2509"/>
    <m/>
    <n v="34.218250000000005"/>
    <n v="138"/>
    <n v="105.625"/>
    <n v="25.099324001736115"/>
    <n v="301.1918880208334"/>
    <s v="RELEASED"/>
    <s v="MATCHES"/>
    <x v="142"/>
    <x v="0"/>
  </r>
  <r>
    <x v="15"/>
    <n v="1"/>
    <n v="21"/>
    <n v="62"/>
    <s v="1116L-021-062"/>
    <s v="1116UA14005"/>
    <s v="WT-01.4"/>
    <s v="North "/>
    <n v="100"/>
    <n v="108"/>
    <s v="WT-01.4, REC., SBX, TYP."/>
    <s v="Rec."/>
    <s v="SBX"/>
    <s v="UCS GL1"/>
    <n v="0.875"/>
    <n v="0.875"/>
    <n v="1.1875"/>
    <n v="1.1875"/>
    <m/>
    <s v="N/A"/>
    <s v="GL-01T"/>
    <n v="10"/>
    <s v="TO-1116GLT01-10-7206"/>
    <n v="98.25"/>
    <m/>
    <m/>
    <n v="105.625"/>
    <n v="72.067057291666671"/>
    <n v="864.8046875"/>
    <s v="RELEASED"/>
    <s v="MATCHES"/>
    <x v="143"/>
    <x v="0"/>
  </r>
  <r>
    <x v="30"/>
    <n v="1"/>
    <n v="21"/>
    <n v="63"/>
    <s v="1116L-021-063"/>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65"/>
    <s v="1116L-021-065"/>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67"/>
    <s v="1116L-021-067"/>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69"/>
    <s v="1116L-021-069"/>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71"/>
    <s v="1116L-021-071"/>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73"/>
    <s v="1116L-021-073"/>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75"/>
    <s v="1116L-021-075"/>
    <s v="1116UA22012"/>
    <s v="WT-02.2"/>
    <s v="North "/>
    <n v="36"/>
    <n v="108"/>
    <s v="WT-02.2, REC., SBX-L, TYP."/>
    <s v="Rec."/>
    <s v="SBX-L"/>
    <s v="UCS GL1"/>
    <n v="0.875"/>
    <n v="0.875"/>
    <n v="1.1875"/>
    <n v="1.1875"/>
    <m/>
    <s v="N/A"/>
    <s v="GL-07T"/>
    <n v="10"/>
    <s v="TO-1116GLT07-10-2512"/>
    <n v="34.25"/>
    <m/>
    <m/>
    <n v="105.625"/>
    <n v="25.122612847222221"/>
    <n v="301.47135416666663"/>
    <s v="RELEASED"/>
    <s v="MATCHES"/>
    <x v="138"/>
    <x v="0"/>
  </r>
  <r>
    <x v="30"/>
    <n v="1"/>
    <n v="21"/>
    <n v="77"/>
    <s v="1116L-021-077"/>
    <s v="1116UA22011"/>
    <s v="WT-02.2"/>
    <s v="North "/>
    <n v="36"/>
    <n v="108"/>
    <s v="WT-02.2, REC., SBX-R, TYP."/>
    <s v="Rec."/>
    <s v="SBX-R"/>
    <s v="UCS GL1"/>
    <n v="0.875"/>
    <n v="0.875"/>
    <n v="1.1875"/>
    <n v="1.1875"/>
    <m/>
    <s v="N/A"/>
    <s v="GL-07T"/>
    <n v="10"/>
    <s v="TO-1116GLT07-10-2512"/>
    <n v="34.25"/>
    <m/>
    <m/>
    <n v="105.625"/>
    <n v="25.122612847222221"/>
    <n v="301.47135416666663"/>
    <s v="RELEASED"/>
    <s v="MATCHES"/>
    <x v="138"/>
    <x v="0"/>
  </r>
  <r>
    <x v="30"/>
    <n v="1"/>
    <n v="21"/>
    <n v="79"/>
    <s v="1116L-021-079"/>
    <s v="1116UA22017"/>
    <s v="WT-02.2"/>
    <s v="North "/>
    <n v="36.125"/>
    <n v="108"/>
    <s v="WT-02.2, REC., SBX-L, HEAVY, TYP."/>
    <s v="Rec."/>
    <s v="SBX-L"/>
    <s v="UCS GL1"/>
    <n v="1"/>
    <n v="0.875"/>
    <n v="1.1875"/>
    <n v="1.1875"/>
    <m/>
    <s v="N/A"/>
    <s v="GL-07T"/>
    <n v="10"/>
    <s v="TO-1116GLT07-10-2512"/>
    <n v="34.25"/>
    <m/>
    <m/>
    <n v="105.625"/>
    <n v="25.122612847222221"/>
    <n v="301.47135416666663"/>
    <s v="RELEASED"/>
    <s v="MATCHES"/>
    <x v="138"/>
    <x v="0"/>
  </r>
  <r>
    <x v="14"/>
    <n v="1"/>
    <n v="21"/>
    <n v="80"/>
    <s v="1116L-021-080"/>
    <s v="1116UA36007"/>
    <s v="WT-03.6"/>
    <s v="Northeast"/>
    <n v="90.544600000000003"/>
    <n v="108"/>
    <s v="WT-03.6, CURVED, SBX, HEAVY"/>
    <s v="Curved"/>
    <s v="SBX"/>
    <s v="UCS GL1"/>
    <n v="0.92379999999999995"/>
    <n v="0.92379999999999995"/>
    <n v="1.1875"/>
    <n v="1.1875"/>
    <m/>
    <s v="N/A"/>
    <s v="GL-04T"/>
    <n v="30"/>
    <s v="TO-1116GLT04-30-6505"/>
    <m/>
    <n v="88.697000000000003"/>
    <n v="192.5"/>
    <n v="105.625"/>
    <n v="65.059865451388887"/>
    <n v="780.71318062743046"/>
    <s v="RELEASED"/>
    <s v="MATCHES"/>
    <x v="137"/>
    <x v="0"/>
  </r>
  <r>
    <x v="14"/>
    <n v="1"/>
    <n v="21"/>
    <n v="81"/>
    <s v="1116L-021-081"/>
    <s v="1116UA36008"/>
    <s v="WT-03.6"/>
    <s v="Northeast"/>
    <n v="90.508499999999998"/>
    <n v="108"/>
    <s v="WT-03.6, CURVED, SBX, TYP."/>
    <s v="Curved"/>
    <s v="SBX"/>
    <s v="UCS GL1"/>
    <n v="0.90575000000000006"/>
    <n v="0.90575000000000006"/>
    <n v="1.1875"/>
    <n v="1.1875"/>
    <m/>
    <s v="N/A"/>
    <s v="GL-04T"/>
    <n v="30"/>
    <s v="TO-1116GLT04-30-6505"/>
    <m/>
    <n v="88.697000000000003"/>
    <n v="192.5"/>
    <n v="105.625"/>
    <n v="65.059865451388887"/>
    <n v="780.71318062743046"/>
    <s v="RELEASED"/>
    <s v="MATCHES"/>
    <x v="137"/>
    <x v="0"/>
  </r>
  <r>
    <x v="14"/>
    <n v="1"/>
    <n v="21"/>
    <n v="82"/>
    <s v="1116L-021-082"/>
    <s v="1116UA36008"/>
    <s v="WT-03.6"/>
    <s v="Northeast"/>
    <n v="90.522000000000006"/>
    <n v="108"/>
    <s v="WT-03.6, CURVED, SBX, TYP."/>
    <s v="Curved"/>
    <s v="SBX"/>
    <s v="UCS GL1"/>
    <n v="0.91249999999999998"/>
    <n v="0.91249999999999998"/>
    <n v="1.1875"/>
    <n v="1.1875"/>
    <m/>
    <s v="N/A"/>
    <s v="GL-04T"/>
    <n v="30"/>
    <s v="TO-1116GLT04-30-6505"/>
    <m/>
    <n v="88.697000000000003"/>
    <n v="192.5"/>
    <n v="105.625"/>
    <n v="65.059865451388887"/>
    <n v="780.71318062743046"/>
    <s v="RELEASED"/>
    <s v="MATCHES"/>
    <x v="137"/>
    <x v="0"/>
  </r>
  <r>
    <x v="30"/>
    <n v="1"/>
    <n v="21"/>
    <n v="83"/>
    <s v="1116L-021-083"/>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85"/>
    <s v="1116L-021-085"/>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87"/>
    <s v="1116L-021-087"/>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89"/>
    <s v="1116L-021-089"/>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91"/>
    <s v="1116L-021-091"/>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93"/>
    <s v="1116L-021-093"/>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95"/>
    <s v="1116L-021-095"/>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97"/>
    <s v="1116L-021-097"/>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99"/>
    <s v="1116L-021-099"/>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101"/>
    <s v="1116L-021-101"/>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103"/>
    <s v="1116L-021-103"/>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105"/>
    <s v="1116L-021-105"/>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107"/>
    <s v="1116L-021-107"/>
    <s v="1116UA22011"/>
    <s v="WT-02.2"/>
    <s v="East"/>
    <n v="36"/>
    <n v="108"/>
    <s v="WT-02.2, REC., SBX-R, TYP."/>
    <s v="Rec."/>
    <s v="SBX-R"/>
    <s v="UCS GL1"/>
    <n v="0.875"/>
    <n v="0.875"/>
    <n v="1.1875"/>
    <n v="1.1875"/>
    <m/>
    <s v="N/A"/>
    <s v="GL-07T"/>
    <n v="10"/>
    <s v="TO-1116GLT07-10-2512"/>
    <n v="34.25"/>
    <m/>
    <m/>
    <n v="105.625"/>
    <n v="25.122612847222221"/>
    <n v="301.47135416666663"/>
    <s v="RELEASED"/>
    <s v="MATCHES"/>
    <x v="138"/>
    <x v="0"/>
  </r>
  <r>
    <x v="30"/>
    <n v="1"/>
    <n v="21"/>
    <n v="109"/>
    <s v="1116L-021-109"/>
    <s v="1116UA22012"/>
    <s v="WT-02.2"/>
    <s v="East"/>
    <n v="36"/>
    <n v="108"/>
    <s v="WT-02.2, REC., SBX-L, TYP."/>
    <s v="Rec."/>
    <s v="SBX-L"/>
    <s v="UCS GL1"/>
    <n v="0.875"/>
    <n v="0.875"/>
    <n v="1.1875"/>
    <n v="1.1875"/>
    <m/>
    <s v="N/A"/>
    <s v="GL-07T"/>
    <n v="10"/>
    <s v="TO-1116GLT07-10-2512"/>
    <n v="34.25"/>
    <m/>
    <m/>
    <n v="105.625"/>
    <n v="25.122612847222221"/>
    <n v="301.47135416666663"/>
    <s v="RELEASED"/>
    <s v="MATCHES"/>
    <x v="138"/>
    <x v="0"/>
  </r>
  <r>
    <x v="30"/>
    <n v="1"/>
    <n v="21"/>
    <n v="111"/>
    <s v="1116L-021-111"/>
    <s v="1116UA22011"/>
    <s v="WT-02.2"/>
    <s v="East"/>
    <n v="36"/>
    <n v="108"/>
    <s v="WT-02.2, REC., SBX-R, TYP."/>
    <s v="Rec."/>
    <s v="SBX-R"/>
    <s v="UCS GL1"/>
    <n v="0.875"/>
    <n v="0.875"/>
    <n v="1.1875"/>
    <n v="1.1875"/>
    <m/>
    <s v="N/A"/>
    <s v="GL-07T"/>
    <n v="10"/>
    <s v="TO-1116GLT07-10-2512"/>
    <n v="34.25"/>
    <m/>
    <m/>
    <n v="105.625"/>
    <n v="25.122612847222221"/>
    <n v="301.47135416666663"/>
    <s v="RELEASED"/>
    <s v="MATCHES"/>
    <x v="138"/>
    <x v="0"/>
  </r>
  <r>
    <x v="14"/>
    <n v="1"/>
    <n v="21"/>
    <n v="112"/>
    <s v="1116L-021-112"/>
    <s v="1116UA36011"/>
    <s v="WT-03.6"/>
    <s v="Southeast"/>
    <n v="81.625900000000001"/>
    <n v="108"/>
    <s v="WT-03.6, CURVED, SBX, TYP."/>
    <s v="Curved"/>
    <s v="SBX"/>
    <s v="UCS GL1"/>
    <n v="0.92210000000000003"/>
    <n v="0.97809999999999997"/>
    <n v="1.1875"/>
    <n v="1.1875"/>
    <m/>
    <s v="N/A"/>
    <s v="GL-04T"/>
    <n v="30"/>
    <s v="TO-1116GLT04-30-5847"/>
    <m/>
    <n v="79.725700000000003"/>
    <n v="138"/>
    <n v="105.625"/>
    <n v="58.47935460069445"/>
    <n v="701.75225520833339"/>
    <s v="RELEASED"/>
    <s v="MATCHES"/>
    <x v="139"/>
    <x v="0"/>
  </r>
  <r>
    <x v="14"/>
    <n v="1"/>
    <n v="21"/>
    <n v="113"/>
    <s v="1116L-021-113"/>
    <s v="1116UA36012"/>
    <s v="WT-03.6"/>
    <s v="Southeast"/>
    <n v="81.527600000000007"/>
    <n v="108"/>
    <s v="WT-03.6, CURVED, SBX, HEAVY, TYP."/>
    <s v="Curved"/>
    <s v="SBX"/>
    <s v="UCS GL1"/>
    <n v="0.87450000000000006"/>
    <n v="0.9274"/>
    <n v="1.1875"/>
    <n v="1.1875"/>
    <m/>
    <s v="N/A"/>
    <s v="GL-04T"/>
    <n v="30"/>
    <s v="TO-1116GLT04-30-5847"/>
    <m/>
    <n v="79.725700000000003"/>
    <n v="138"/>
    <n v="105.625"/>
    <n v="58.47935460069445"/>
    <n v="701.75225520833339"/>
    <s v="RELEASED"/>
    <s v="MATCHES"/>
    <x v="139"/>
    <x v="0"/>
  </r>
  <r>
    <x v="30"/>
    <n v="1"/>
    <n v="21"/>
    <n v="114"/>
    <s v="1116L-021-114"/>
    <s v="1116UA22018"/>
    <s v="WT-02.2"/>
    <s v="Southeast"/>
    <n v="36"/>
    <n v="108"/>
    <s v="WT-02.2, REC., SBX-L, HEAVY"/>
    <s v="Rec."/>
    <s v="SBX-L"/>
    <s v="UCS GL1"/>
    <n v="0.875"/>
    <n v="0.875"/>
    <n v="1.1875"/>
    <n v="1.1875"/>
    <m/>
    <s v="N/A"/>
    <s v="GL-07T"/>
    <n v="10"/>
    <s v="TO-1116GLT07-10-2512"/>
    <n v="34.25"/>
    <m/>
    <m/>
    <n v="105.625"/>
    <n v="25.122612847222221"/>
    <n v="301.47135416666663"/>
    <s v="RELEASED"/>
    <s v="MATCHES"/>
    <x v="138"/>
    <x v="0"/>
  </r>
  <r>
    <x v="30"/>
    <n v="1"/>
    <n v="21"/>
    <n v="116"/>
    <s v="1116L-021-116"/>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18"/>
    <s v="1116L-021-118"/>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20"/>
    <s v="1116L-021-120"/>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22"/>
    <s v="1116L-021-122"/>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24"/>
    <s v="1116L-021-124"/>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26"/>
    <s v="1116L-021-126"/>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28"/>
    <s v="1116L-021-128"/>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30"/>
    <s v="1116L-021-130"/>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30"/>
    <n v="1"/>
    <n v="21"/>
    <n v="132"/>
    <s v="1116L-021-132"/>
    <s v="1116UA22019"/>
    <s v="WT-02.2"/>
    <s v="Southeast"/>
    <n v="36"/>
    <n v="108"/>
    <s v="WT-02.2, REC., SBX-R, WWT ADJ-R"/>
    <s v="Rec."/>
    <s v="SBX-R"/>
    <s v="UCS GL1"/>
    <n v="0.875"/>
    <n v="0.875"/>
    <n v="1.1875"/>
    <n v="1.1875"/>
    <m/>
    <s v="N/A"/>
    <s v="GL-07T"/>
    <n v="10"/>
    <s v="TO-1116GLT07-10-2512"/>
    <n v="34.25"/>
    <m/>
    <m/>
    <n v="105.625"/>
    <n v="25.122612847222221"/>
    <n v="301.47135416666663"/>
    <s v="RELEASED"/>
    <s v="MATCHES"/>
    <x v="138"/>
    <x v="0"/>
  </r>
  <r>
    <x v="30"/>
    <n v="1"/>
    <n v="21"/>
    <n v="134"/>
    <s v="1116L-021-134"/>
    <s v="1116UA22020"/>
    <s v="WT-02.2"/>
    <s v="Southeast"/>
    <n v="36"/>
    <n v="108"/>
    <s v="WT-02.2, REC., SBX-L, WWT ADJ-R"/>
    <s v="Rec."/>
    <s v="SBX-L"/>
    <s v="UCS GL1"/>
    <n v="0.875"/>
    <n v="0.875"/>
    <n v="1.1875"/>
    <n v="1.1875"/>
    <m/>
    <s v="N/A"/>
    <s v="GL-07T"/>
    <n v="10"/>
    <s v="TO-1116GLT07-10-2512"/>
    <n v="34.25"/>
    <m/>
    <m/>
    <n v="105.625"/>
    <n v="25.122612847222221"/>
    <n v="301.47135416666663"/>
    <s v="RELEASED"/>
    <s v="MATCHES"/>
    <x v="138"/>
    <x v="0"/>
  </r>
  <r>
    <x v="30"/>
    <n v="1"/>
    <n v="21"/>
    <n v="136"/>
    <s v="1116L-021-136"/>
    <s v="1116UA22011"/>
    <s v="WT-02.2"/>
    <s v="Southeast"/>
    <n v="36"/>
    <n v="108"/>
    <s v="WT-02.2, REC., SBX-R, TYP."/>
    <s v="Rec."/>
    <s v="SBX-R"/>
    <s v="UCS GL1"/>
    <n v="0.875"/>
    <n v="0.875"/>
    <n v="1.1875"/>
    <n v="1.1875"/>
    <m/>
    <s v="N/A"/>
    <s v="GL-07T"/>
    <n v="10"/>
    <s v="TO-1116GLT07-10-2512"/>
    <n v="34.25"/>
    <m/>
    <m/>
    <n v="105.625"/>
    <n v="25.122612847222221"/>
    <n v="301.47135416666663"/>
    <s v="RELEASED"/>
    <s v="MATCHES"/>
    <x v="138"/>
    <x v="0"/>
  </r>
  <r>
    <x v="30"/>
    <n v="1"/>
    <n v="21"/>
    <n v="138"/>
    <s v="1116L-021-138"/>
    <s v="1116UA22012"/>
    <s v="WT-02.2"/>
    <s v="Southeast"/>
    <n v="36"/>
    <n v="108"/>
    <s v="WT-02.2, REC., SBX-L, TYP."/>
    <s v="Rec."/>
    <s v="SBX-L"/>
    <s v="UCS GL1"/>
    <n v="0.875"/>
    <n v="0.875"/>
    <n v="1.1875"/>
    <n v="1.1875"/>
    <m/>
    <s v="N/A"/>
    <s v="GL-07T"/>
    <n v="10"/>
    <s v="TO-1116GLT07-10-2512"/>
    <n v="34.25"/>
    <m/>
    <m/>
    <n v="105.625"/>
    <n v="25.122612847222221"/>
    <n v="301.47135416666663"/>
    <s v="RELEASED"/>
    <s v="MATCHES"/>
    <x v="138"/>
    <x v="0"/>
  </r>
  <r>
    <x v="15"/>
    <n v="1"/>
    <n v="21"/>
    <n v="139"/>
    <s v="1116L-021-139"/>
    <s v="1116UA14004"/>
    <s v="WT-01.4"/>
    <s v="Southeast"/>
    <n v="92.0625"/>
    <n v="108"/>
    <s v="WT-01.4, REC., SBX, HEAVY, TYP."/>
    <s v="Rec."/>
    <s v="SBX"/>
    <s v="UCS GL1"/>
    <n v="0.875"/>
    <n v="0.93620000000000003"/>
    <n v="1.1875"/>
    <n v="1.1875"/>
    <m/>
    <s v="N/A"/>
    <s v="GL-01T"/>
    <n v="10"/>
    <s v="TO-1116GLT01-10-6619"/>
    <n v="90.251300000000001"/>
    <m/>
    <m/>
    <n v="105.625"/>
    <n v="66.199955295138892"/>
    <n v="794.39946354166671"/>
    <s v="RELEASED"/>
    <s v="MATCHES"/>
    <x v="141"/>
    <x v="0"/>
  </r>
  <r>
    <x v="16"/>
    <n v="1"/>
    <n v="21"/>
    <n v="140"/>
    <s v="1116L-021-140"/>
    <s v="1116UA37002"/>
    <s v="WT-03.7"/>
    <s v="Southeast"/>
    <n v="36.093000000000004"/>
    <n v="108"/>
    <s v="WT-03.7, CURVED, SBX-R, HEAVY"/>
    <s v="Curved"/>
    <s v="SBX-R"/>
    <s v="UCS GL1"/>
    <n v="0.83725000000000005"/>
    <n v="1.0375000000000001"/>
    <n v="1.1875"/>
    <n v="1.1875"/>
    <m/>
    <s v="N/A"/>
    <s v="GL-09T"/>
    <n v="30"/>
    <s v="TO-1116GLT09-30-2509"/>
    <m/>
    <n v="34.218250000000005"/>
    <n v="138"/>
    <n v="105.625"/>
    <n v="25.099324001736115"/>
    <n v="301.1918880208334"/>
    <s v="RELEASED"/>
    <s v="MATCHES"/>
    <x v="142"/>
    <x v="0"/>
  </r>
  <r>
    <x v="15"/>
    <n v="1"/>
    <n v="21"/>
    <n v="141"/>
    <s v="1116L-021-141"/>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2"/>
    <s v="1116L-021-142"/>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43"/>
    <s v="1116L-021-143"/>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4"/>
    <s v="1116L-021-144"/>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45"/>
    <s v="1116L-021-145"/>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6"/>
    <s v="1116L-021-146"/>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47"/>
    <s v="1116L-021-147"/>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48"/>
    <s v="1116L-021-148"/>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49"/>
    <s v="1116L-021-149"/>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0"/>
    <s v="1116L-021-150"/>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51"/>
    <s v="1116L-021-151"/>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2"/>
    <s v="1116L-021-152"/>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53"/>
    <s v="1116L-021-153"/>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4"/>
    <s v="1116L-021-154"/>
    <s v="1116UA22012"/>
    <s v="WT-02.2"/>
    <s v="South"/>
    <n v="36"/>
    <n v="108"/>
    <s v="WT-02.2, REC., SBX-L, TYP."/>
    <s v="Rec."/>
    <s v="SBX-L"/>
    <s v="UCS GL1"/>
    <n v="0.875"/>
    <n v="0.875"/>
    <n v="1.1875"/>
    <n v="1.1875"/>
    <m/>
    <s v="N/A"/>
    <s v="GL-07T"/>
    <n v="10"/>
    <s v="TO-1116GLT07-10-2512"/>
    <n v="34.25"/>
    <m/>
    <m/>
    <n v="105.625"/>
    <n v="25.122612847222221"/>
    <n v="301.47135416666663"/>
    <s v="RELEASED"/>
    <s v="MATCHES"/>
    <x v="138"/>
    <x v="0"/>
  </r>
  <r>
    <x v="15"/>
    <n v="1"/>
    <n v="21"/>
    <n v="155"/>
    <s v="1116L-021-155"/>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6"/>
    <s v="1116L-021-156"/>
    <s v="1116UA22011"/>
    <s v="WT-02.2"/>
    <s v="South"/>
    <n v="36"/>
    <n v="108"/>
    <s v="WT-02.2, REC., SBX-R, TYP."/>
    <s v="Rec."/>
    <s v="SBX-R"/>
    <s v="UCS GL1"/>
    <n v="0.875"/>
    <n v="0.875"/>
    <n v="1.1875"/>
    <n v="1.1875"/>
    <m/>
    <s v="N/A"/>
    <s v="GL-07T"/>
    <n v="10"/>
    <s v="TO-1116GLT07-10-2512"/>
    <n v="34.25"/>
    <m/>
    <m/>
    <n v="105.625"/>
    <n v="25.122612847222221"/>
    <n v="301.47135416666663"/>
    <s v="RELEASED"/>
    <s v="MATCHES"/>
    <x v="138"/>
    <x v="0"/>
  </r>
  <r>
    <x v="15"/>
    <n v="1"/>
    <n v="21"/>
    <n v="157"/>
    <s v="1116L-021-157"/>
    <s v="1116UA14005"/>
    <s v="WT-01.4"/>
    <s v="South"/>
    <n v="100"/>
    <n v="108"/>
    <s v="WT-01.4, REC., SBX, TYP."/>
    <s v="Rec."/>
    <s v="SBX"/>
    <s v="UCS GL1"/>
    <n v="0.875"/>
    <n v="0.875"/>
    <n v="1.1875"/>
    <n v="1.1875"/>
    <m/>
    <s v="N/A"/>
    <s v="GL-01T"/>
    <n v="10"/>
    <s v="TO-1116GLT01-10-7206"/>
    <n v="98.25"/>
    <m/>
    <m/>
    <n v="105.625"/>
    <n v="72.067057291666671"/>
    <n v="864.8046875"/>
    <s v="RELEASED"/>
    <s v="MATCHES"/>
    <x v="143"/>
    <x v="0"/>
  </r>
  <r>
    <x v="30"/>
    <n v="1"/>
    <n v="21"/>
    <n v="158"/>
    <s v="1116L-021-158"/>
    <s v="1116UA22017"/>
    <s v="WT-02.2"/>
    <s v="South"/>
    <n v="36.125"/>
    <n v="108"/>
    <s v="WT-02.2, REC., SBX-L, HEAVY, TYP."/>
    <s v="Rec."/>
    <s v="SBX-L"/>
    <s v="UCS GL1"/>
    <n v="1"/>
    <n v="0.875"/>
    <n v="1.1875"/>
    <n v="1.1875"/>
    <m/>
    <s v="N/A"/>
    <s v="GL-07T"/>
    <n v="10"/>
    <s v="TO-1116GLT07-10-2512"/>
    <n v="34.25"/>
    <m/>
    <m/>
    <n v="105.625"/>
    <n v="25.122612847222221"/>
    <n v="301.47135416666663"/>
    <s v="RELEASED"/>
    <s v="MATCHES"/>
    <x v="138"/>
    <x v="0"/>
  </r>
  <r>
    <x v="28"/>
    <n v="1"/>
    <s v="21M"/>
    <n v="1"/>
    <s v="1116L-021M-001"/>
    <s v="1116UA34015"/>
    <s v="WT-03.4"/>
    <s v="Southwest"/>
    <n v="90.544600000000003"/>
    <n v="180"/>
    <s v="WT-03.4, CURVED, SBX, HEAVY, TOP/BOT LIGHTING"/>
    <s v="Curved"/>
    <s v="SBX"/>
    <s v="UCS GL1"/>
    <n v="0.92379999999999995"/>
    <n v="0.92379999999999995"/>
    <n v="1.1875"/>
    <n v="0.9375"/>
    <n v="76"/>
    <s v="?"/>
    <s v="GL-04B"/>
    <n v="30"/>
    <s v="TO-1116GLB04-30-6375"/>
    <m/>
    <n v="88.697000000000003"/>
    <n v="192.5"/>
    <n v="101.875"/>
    <n v="62.750047743055561"/>
    <n v="753.00057291666667"/>
    <s v="RELEASED"/>
    <s v="MATCHES"/>
    <x v="144"/>
    <x v="0"/>
  </r>
  <r>
    <x v="28"/>
    <n v="1"/>
    <s v="21M"/>
    <n v="1"/>
    <s v="1116L-021M-001"/>
    <s v="1116UA34015"/>
    <s v="WT-03.4"/>
    <s v="Southwest"/>
    <n v="90.544600000000003"/>
    <n v="180"/>
    <s v="WT-03.4, CURVED, SBX, HEAVY, TOP/BOT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28"/>
    <n v="1"/>
    <s v="21M"/>
    <n v="2"/>
    <s v="1116L-021M-002"/>
    <s v="1116UA34016"/>
    <s v="WT-03.4"/>
    <s v="Southwest"/>
    <n v="90.508499999999998"/>
    <n v="180"/>
    <s v="WT-03.4, CURVED, SBX, ISA-R, TOP/BOT LIGHTING"/>
    <s v="Curved"/>
    <s v="SBX"/>
    <s v="UCS GL1"/>
    <n v="0.90575000000000006"/>
    <n v="0.90575000000000006"/>
    <n v="1.1875"/>
    <n v="0.9375"/>
    <n v="76"/>
    <s v="?"/>
    <s v="GL-04B"/>
    <n v="30"/>
    <s v="TO-1116GLB04-30-6375"/>
    <m/>
    <n v="88.697000000000003"/>
    <n v="192.5"/>
    <n v="101.875"/>
    <n v="62.750047743055561"/>
    <n v="753.00057291666667"/>
    <s v="RELEASED"/>
    <s v="MATCHES"/>
    <x v="144"/>
    <x v="0"/>
  </r>
  <r>
    <x v="28"/>
    <n v="1"/>
    <s v="21M"/>
    <n v="2"/>
    <s v="1116L-021M-002"/>
    <s v="1116UA34016"/>
    <s v="WT-03.4"/>
    <s v="Southwest"/>
    <n v="90.508499999999998"/>
    <n v="180"/>
    <s v="WT-03.4, CURVED, SBX, ISA-R, TOP/BOT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28"/>
    <n v="1"/>
    <s v="21M"/>
    <n v="3"/>
    <s v="1116L-021M-003"/>
    <s v="1116UA34016"/>
    <s v="WT-03.4"/>
    <s v="Southwest"/>
    <n v="90.522000000000006"/>
    <n v="180"/>
    <s v="WT-03.4, CURVED, SBX, ISA-R, TOP/BOT LIGHTING"/>
    <s v="Curved"/>
    <s v="SBX"/>
    <s v="UCS GL1"/>
    <n v="0.91249999999999998"/>
    <n v="0.91249999999999998"/>
    <n v="1.1875"/>
    <n v="0.9375"/>
    <n v="76"/>
    <s v="?"/>
    <s v="GL-04B"/>
    <n v="30"/>
    <s v="TO-1116GLB04-30-6375"/>
    <m/>
    <n v="88.697000000000003"/>
    <n v="192.5"/>
    <n v="101.875"/>
    <n v="62.750047743055561"/>
    <n v="753.00057291666667"/>
    <s v="RELEASED"/>
    <s v="MATCHES"/>
    <x v="144"/>
    <x v="0"/>
  </r>
  <r>
    <x v="28"/>
    <n v="1"/>
    <s v="21M"/>
    <n v="3"/>
    <s v="1116L-021M-003"/>
    <s v="1116UA34016"/>
    <s v="WT-03.4"/>
    <s v="Southwest"/>
    <n v="90.522000000000006"/>
    <n v="180"/>
    <s v="WT-03.4, CURVED, SBX, ISA-R, TOP/BOT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32"/>
    <n v="1"/>
    <s v="21M"/>
    <n v="4"/>
    <s v="1116L-021M-004"/>
    <s v="1116UA21070"/>
    <s v="WT-02.1"/>
    <s v="West"/>
    <n v="36"/>
    <n v="180"/>
    <s v="WT-02.1, REC., SBX-L, ISA-L"/>
    <s v="Rec."/>
    <s v="SBX-L"/>
    <s v="UCS GL1"/>
    <n v="0.875"/>
    <n v="0.875"/>
    <n v="1.1875"/>
    <n v="0.9375"/>
    <n v="76"/>
    <s v="?"/>
    <s v="GL-25Z"/>
    <n v="10"/>
    <s v="TO-1116GLZ25-10-2423"/>
    <n v="34.25"/>
    <m/>
    <m/>
    <n v="101.875"/>
    <n v="24.230685763888889"/>
    <n v="290.76822916666669"/>
    <s v="RELEASED"/>
    <s v="MATCHES"/>
    <x v="145"/>
    <x v="0"/>
  </r>
  <r>
    <x v="32"/>
    <n v="1"/>
    <s v="21M"/>
    <n v="4"/>
    <s v="1116L-021M-004"/>
    <s v="1116UA21070"/>
    <s v="WT-02.1"/>
    <s v="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5"/>
    <s v="1116L-021M-00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6"/>
    <s v="1116L-021M-006"/>
    <s v="1116UA21071"/>
    <s v="WT-02.1"/>
    <s v="West"/>
    <n v="36"/>
    <n v="180"/>
    <s v="WT-02.1, REC., SBX-R, ISA-2X"/>
    <s v="Rec."/>
    <s v="SBX-R"/>
    <s v="UCS GL1"/>
    <n v="0.875"/>
    <n v="0.875"/>
    <n v="1.1875"/>
    <n v="0.9375"/>
    <n v="76"/>
    <s v="?"/>
    <s v="GL-25Z"/>
    <n v="10"/>
    <s v="TO-1116GLZ25-10-2423"/>
    <n v="34.25"/>
    <m/>
    <m/>
    <n v="101.875"/>
    <n v="24.230685763888889"/>
    <n v="290.76822916666669"/>
    <s v="RELEASED"/>
    <s v="MATCHES"/>
    <x v="145"/>
    <x v="0"/>
  </r>
  <r>
    <x v="32"/>
    <n v="1"/>
    <s v="21M"/>
    <n v="6"/>
    <s v="1116L-021M-006"/>
    <s v="1116UA21071"/>
    <s v="WT-02.1"/>
    <s v="West"/>
    <n v="36"/>
    <n v="180"/>
    <s v="WT-02.1, REC., SBX-R, ISA-2X"/>
    <s v="Rec."/>
    <s v="SBX-R"/>
    <s v="UCS GL2"/>
    <n v="0.875"/>
    <n v="0.875"/>
    <n v="0.9375"/>
    <n v="1.1875"/>
    <n v="104"/>
    <n v="2.2000000000000002"/>
    <s v="GL-02Z"/>
    <n v="10"/>
    <s v="TO-1116GLZ02-10-1857"/>
    <n v="34.25"/>
    <m/>
    <m/>
    <n v="73.875"/>
    <n v="17.570963541666668"/>
    <n v="210.8515625"/>
    <s v="RELEASED"/>
    <s v="MATCHES"/>
    <x v="108"/>
    <x v="0"/>
  </r>
  <r>
    <x v="33"/>
    <n v="1"/>
    <s v="21M"/>
    <n v="7"/>
    <s v="1116L-021M-00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8"/>
    <s v="1116L-021M-008"/>
    <s v="1116UA21072"/>
    <s v="WT-02.1"/>
    <s v="West"/>
    <n v="36"/>
    <n v="180"/>
    <s v="WT-02.1, REC., SBX-L, TYP."/>
    <s v="Rec."/>
    <s v="SBX-L"/>
    <s v="UCS GL1"/>
    <n v="0.875"/>
    <n v="0.875"/>
    <n v="1.1875"/>
    <n v="0.9375"/>
    <n v="76"/>
    <s v="?"/>
    <s v="GL-25Z"/>
    <n v="10"/>
    <s v="TO-1116GLZ25-10-2423"/>
    <n v="34.25"/>
    <m/>
    <m/>
    <n v="101.875"/>
    <n v="24.230685763888889"/>
    <n v="290.76822916666669"/>
    <s v="RELEASED"/>
    <s v="MATCHES"/>
    <x v="145"/>
    <x v="0"/>
  </r>
  <r>
    <x v="32"/>
    <n v="1"/>
    <s v="21M"/>
    <n v="8"/>
    <s v="1116L-021M-008"/>
    <s v="1116UA21072"/>
    <s v="WT-02.1"/>
    <s v="West"/>
    <n v="36"/>
    <n v="180"/>
    <s v="WT-02.1, REC., SBX-L, TYP."/>
    <s v="Rec."/>
    <s v="SBX-L"/>
    <s v="UCS GL2"/>
    <n v="0.875"/>
    <n v="0.875"/>
    <n v="0.9375"/>
    <n v="1.1875"/>
    <n v="104"/>
    <n v="2.2000000000000002"/>
    <s v="GL-02Z"/>
    <n v="10"/>
    <s v="TO-1116GLZ02-10-1857"/>
    <n v="34.25"/>
    <m/>
    <m/>
    <n v="73.875"/>
    <n v="17.570963541666668"/>
    <n v="210.8515625"/>
    <s v="RELEASED"/>
    <s v="MATCHES"/>
    <x v="108"/>
    <x v="0"/>
  </r>
  <r>
    <x v="33"/>
    <n v="1"/>
    <s v="21M"/>
    <n v="9"/>
    <s v="1116L-021M-00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0"/>
    <s v="1116L-021M-010"/>
    <s v="1116UA21073"/>
    <s v="WT-02.1"/>
    <s v="West"/>
    <n v="36"/>
    <n v="180"/>
    <s v="WT-02.1, REC., SBX-R, ISA-R"/>
    <s v="Rec."/>
    <s v="SBX-R"/>
    <s v="UCS GL1"/>
    <n v="0.875"/>
    <n v="0.875"/>
    <n v="1.1875"/>
    <n v="0.9375"/>
    <n v="76"/>
    <s v="?"/>
    <s v="GL-25Z"/>
    <n v="10"/>
    <s v="TO-1116GLZ25-10-2423"/>
    <n v="34.25"/>
    <m/>
    <m/>
    <n v="101.875"/>
    <n v="24.230685763888889"/>
    <n v="290.76822916666669"/>
    <s v="RELEASED"/>
    <s v="MATCHES"/>
    <x v="145"/>
    <x v="0"/>
  </r>
  <r>
    <x v="32"/>
    <n v="1"/>
    <s v="21M"/>
    <n v="10"/>
    <s v="1116L-021M-010"/>
    <s v="1116UA21073"/>
    <s v="WT-02.1"/>
    <s v="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1"/>
    <s v="1116L-021M-01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2"/>
    <s v="1116L-021M-012"/>
    <s v="1116UA21074"/>
    <s v="WT-02.1"/>
    <s v="West"/>
    <n v="36"/>
    <n v="180"/>
    <s v="WT-02.1, REC., SBX-L, ISA-R, MECH EQUIP. ACCESS"/>
    <s v="Rec."/>
    <s v="SBX-L"/>
    <s v="UCS GL1"/>
    <n v="0.875"/>
    <n v="0.875"/>
    <n v="1.1875"/>
    <n v="0.9375"/>
    <n v="76"/>
    <s v="?"/>
    <s v="GL-25Z"/>
    <n v="10"/>
    <s v="TO-1116GLZ25-10-2423"/>
    <n v="34.25"/>
    <m/>
    <m/>
    <n v="101.875"/>
    <n v="24.230685763888889"/>
    <n v="290.76822916666669"/>
    <s v="RELEASED"/>
    <s v="MATCHES"/>
    <x v="145"/>
    <x v="0"/>
  </r>
  <r>
    <x v="32"/>
    <n v="1"/>
    <s v="21M"/>
    <n v="12"/>
    <s v="1116L-021M-012"/>
    <s v="1116UA21074"/>
    <s v="WT-02.1"/>
    <s v="West"/>
    <n v="36"/>
    <n v="180"/>
    <s v="WT-02.1, REC., SBX-L, ISA-R, MECH EQUIP. ACCESS"/>
    <s v="Rec."/>
    <s v="SBX-L"/>
    <s v="UCS GL2"/>
    <n v="0.875"/>
    <n v="0.875"/>
    <n v="0.9375"/>
    <n v="1.1875"/>
    <n v="104"/>
    <n v="2.2000000000000002"/>
    <s v="GL-02Z"/>
    <n v="10"/>
    <s v="TO-1116GLZ02-10-1857"/>
    <n v="34.25"/>
    <m/>
    <m/>
    <n v="73.875"/>
    <n v="17.570963541666668"/>
    <n v="210.8515625"/>
    <s v="RELEASED"/>
    <s v="MATCHES"/>
    <x v="108"/>
    <x v="0"/>
  </r>
  <r>
    <x v="33"/>
    <n v="1"/>
    <s v="21M"/>
    <n v="13"/>
    <s v="1116L-021M-013"/>
    <s v="1116UA42009"/>
    <s v="WT-04.2"/>
    <s v="West"/>
    <n v="100"/>
    <n v="180"/>
    <s v="WT-04.2, REC., LOUVER, MECH EQUIP. ACCESS"/>
    <s v="Rec."/>
    <s v="Louver"/>
    <s v="UCS GL1"/>
    <n v="0.875"/>
    <n v="0.875"/>
    <n v="0.9375"/>
    <n v="1.1875"/>
    <n v="104"/>
    <n v="2.2000000000000002"/>
    <s v="GL-02Z"/>
    <n v="10"/>
    <s v="TO-1116GLZ02-10-5040"/>
    <n v="98.25"/>
    <m/>
    <m/>
    <n v="73.875"/>
    <n v="50.404296875"/>
    <n v="604.8515625"/>
    <s v="RELEASED"/>
    <s v="MATCHES"/>
    <x v="114"/>
    <x v="0"/>
  </r>
  <r>
    <x v="32"/>
    <n v="1"/>
    <s v="21M"/>
    <n v="14"/>
    <s v="1116L-021M-014"/>
    <s v="1116UA21075"/>
    <s v="WT-02.1"/>
    <s v="West"/>
    <n v="36"/>
    <n v="180"/>
    <s v="WT-02.1, REC., SBX-R, ISA-L"/>
    <s v="Rec."/>
    <s v="SBX-R"/>
    <s v="UCS GL1"/>
    <n v="0.875"/>
    <n v="0.875"/>
    <n v="1.1875"/>
    <n v="0.9375"/>
    <n v="76"/>
    <s v="?"/>
    <s v="GL-25Z"/>
    <n v="10"/>
    <s v="TO-1116GLZ25-10-2423"/>
    <n v="34.25"/>
    <m/>
    <m/>
    <n v="101.875"/>
    <n v="24.230685763888889"/>
    <n v="290.76822916666669"/>
    <s v="RELEASED"/>
    <s v="MATCHES"/>
    <x v="145"/>
    <x v="0"/>
  </r>
  <r>
    <x v="32"/>
    <n v="1"/>
    <s v="21M"/>
    <n v="14"/>
    <s v="1116L-021M-014"/>
    <s v="1116UA21075"/>
    <s v="WT-02.1"/>
    <s v="We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5"/>
    <s v="1116L-021M-01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6"/>
    <s v="1116L-021M-016"/>
    <s v="1116UA21072"/>
    <s v="WT-02.1"/>
    <s v="West"/>
    <n v="36"/>
    <n v="180"/>
    <s v="WT-02.1, REC., SBX-L, TYP."/>
    <s v="Rec."/>
    <s v="SBX-L"/>
    <s v="UCS GL1"/>
    <n v="0.875"/>
    <n v="0.875"/>
    <n v="1.1875"/>
    <n v="0.9375"/>
    <n v="76"/>
    <s v="?"/>
    <s v="GL-25Z"/>
    <n v="10"/>
    <s v="TO-1116GLZ25-10-2423"/>
    <n v="34.25"/>
    <m/>
    <m/>
    <n v="101.875"/>
    <n v="24.230685763888889"/>
    <n v="290.76822916666669"/>
    <s v="RELEASED"/>
    <s v="MATCHES"/>
    <x v="145"/>
    <x v="0"/>
  </r>
  <r>
    <x v="32"/>
    <n v="1"/>
    <s v="21M"/>
    <n v="16"/>
    <s v="1116L-021M-016"/>
    <s v="1116UA21072"/>
    <s v="WT-02.1"/>
    <s v="West"/>
    <n v="36"/>
    <n v="180"/>
    <s v="WT-02.1, REC., SBX-L, TYP."/>
    <s v="Rec."/>
    <s v="SBX-L"/>
    <s v="UCS GL2"/>
    <n v="0.875"/>
    <n v="0.875"/>
    <n v="0.9375"/>
    <n v="1.1875"/>
    <n v="104"/>
    <n v="2.2000000000000002"/>
    <s v="GL-02Z"/>
    <n v="10"/>
    <s v="TO-1116GLZ02-10-1857"/>
    <n v="34.25"/>
    <m/>
    <m/>
    <n v="73.875"/>
    <n v="17.570963541666668"/>
    <n v="210.8515625"/>
    <s v="RELEASED"/>
    <s v="MATCHES"/>
    <x v="108"/>
    <x v="0"/>
  </r>
  <r>
    <x v="33"/>
    <n v="1"/>
    <s v="21M"/>
    <n v="17"/>
    <s v="1116L-021M-017"/>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18"/>
    <s v="1116L-021M-018"/>
    <s v="1116UA21073"/>
    <s v="WT-02.1"/>
    <s v="West"/>
    <n v="36"/>
    <n v="180"/>
    <s v="WT-02.1, REC., SBX-R, ISA-R"/>
    <s v="Rec."/>
    <s v="SBX-R"/>
    <s v="UCS GL1"/>
    <n v="0.875"/>
    <n v="0.875"/>
    <n v="1.1875"/>
    <n v="0.9375"/>
    <n v="76"/>
    <s v="?"/>
    <s v="GL-25Z"/>
    <n v="10"/>
    <s v="TO-1116GLZ25-10-2423"/>
    <n v="34.25"/>
    <m/>
    <m/>
    <n v="101.875"/>
    <n v="24.230685763888889"/>
    <n v="290.76822916666669"/>
    <s v="RELEASED"/>
    <s v="MATCHES"/>
    <x v="145"/>
    <x v="0"/>
  </r>
  <r>
    <x v="32"/>
    <n v="1"/>
    <s v="21M"/>
    <n v="18"/>
    <s v="1116L-021M-018"/>
    <s v="1116UA21073"/>
    <s v="WT-02.1"/>
    <s v="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9"/>
    <s v="1116L-021M-019"/>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0"/>
    <s v="1116L-021M-020"/>
    <s v="1116UA21074"/>
    <s v="WT-02.1"/>
    <s v="West"/>
    <n v="36"/>
    <n v="180"/>
    <s v="WT-02.1, REC., SBX-L, ISA-R"/>
    <s v="Rec."/>
    <s v="SBX-L"/>
    <s v="UCS GL1"/>
    <n v="0.875"/>
    <n v="0.875"/>
    <n v="1.1875"/>
    <n v="0.9375"/>
    <n v="76"/>
    <s v="?"/>
    <s v="GL-25Z"/>
    <n v="10"/>
    <s v="TO-1116GLZ25-10-2423"/>
    <n v="34.25"/>
    <m/>
    <m/>
    <n v="101.875"/>
    <n v="24.230685763888889"/>
    <n v="290.76822916666669"/>
    <s v="RELEASED"/>
    <s v="MATCHES"/>
    <x v="145"/>
    <x v="0"/>
  </r>
  <r>
    <x v="32"/>
    <n v="1"/>
    <s v="21M"/>
    <n v="20"/>
    <s v="1116L-021M-020"/>
    <s v="1116UA21074"/>
    <s v="WT-02.1"/>
    <s v="West"/>
    <n v="36"/>
    <n v="180"/>
    <s v="WT-02.1, REC., SBX-L, ISA-R"/>
    <s v="Rec."/>
    <s v="SBX-L"/>
    <s v="UCS GL2"/>
    <n v="0.875"/>
    <n v="0.875"/>
    <n v="0.9375"/>
    <n v="1.1875"/>
    <n v="104"/>
    <n v="2.2000000000000002"/>
    <s v="GL-02Z"/>
    <n v="10"/>
    <s v="TO-1116GLZ02-10-1857"/>
    <n v="34.25"/>
    <m/>
    <m/>
    <n v="73.875"/>
    <n v="17.570963541666668"/>
    <n v="210.8515625"/>
    <s v="RELEASED"/>
    <s v="MATCHES"/>
    <x v="108"/>
    <x v="0"/>
  </r>
  <r>
    <x v="33"/>
    <n v="1"/>
    <s v="21M"/>
    <n v="21"/>
    <s v="1116L-021M-02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2"/>
    <s v="1116L-021M-022"/>
    <s v="1116UA21073"/>
    <s v="WT-02.1"/>
    <s v="West"/>
    <n v="36"/>
    <n v="180"/>
    <s v="WT-02.1, REC., SBX-R, ISA-R"/>
    <s v="Rec."/>
    <s v="SBX-R"/>
    <s v="UCS GL1"/>
    <n v="0.875"/>
    <n v="0.875"/>
    <n v="1.1875"/>
    <n v="0.9375"/>
    <n v="76"/>
    <s v="?"/>
    <s v="GL-25Z"/>
    <n v="10"/>
    <s v="TO-1116GLZ25-10-2423"/>
    <n v="34.25"/>
    <m/>
    <m/>
    <n v="101.875"/>
    <n v="24.230685763888889"/>
    <n v="290.76822916666669"/>
    <s v="RELEASED"/>
    <s v="MATCHES"/>
    <x v="145"/>
    <x v="0"/>
  </r>
  <r>
    <x v="32"/>
    <n v="1"/>
    <s v="21M"/>
    <n v="22"/>
    <s v="1116L-021M-022"/>
    <s v="1116UA21073"/>
    <s v="WT-02.1"/>
    <s v="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23"/>
    <s v="1116L-021M-023"/>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4"/>
    <s v="1116L-021M-024"/>
    <s v="1116UA21070"/>
    <s v="WT-02.1"/>
    <s v="West"/>
    <n v="36"/>
    <n v="180"/>
    <s v="WT-02.1, REC., SBX-L, ISA-L"/>
    <s v="Rec."/>
    <s v="SBX-L"/>
    <s v="UCS GL1"/>
    <n v="0.875"/>
    <n v="0.875"/>
    <n v="1.1875"/>
    <n v="0.9375"/>
    <n v="76"/>
    <s v="?"/>
    <s v="GL-25Z"/>
    <n v="10"/>
    <s v="TO-1116GLZ25-10-2423"/>
    <n v="34.25"/>
    <m/>
    <m/>
    <n v="101.875"/>
    <n v="24.230685763888889"/>
    <n v="290.76822916666669"/>
    <s v="RELEASED"/>
    <s v="MATCHES"/>
    <x v="145"/>
    <x v="0"/>
  </r>
  <r>
    <x v="32"/>
    <n v="1"/>
    <s v="21M"/>
    <n v="24"/>
    <s v="1116L-021M-024"/>
    <s v="1116UA21070"/>
    <s v="WT-02.1"/>
    <s v="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25"/>
    <s v="1116L-021M-025"/>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26"/>
    <s v="1116L-021M-026"/>
    <s v="1116UA21075"/>
    <s v="WT-02.1"/>
    <s v="West"/>
    <n v="36"/>
    <n v="180"/>
    <s v="WT-02.1, REC., SBX-R, ISA-L"/>
    <s v="Rec."/>
    <s v="SBX-R"/>
    <s v="UCS GL1"/>
    <n v="0.875"/>
    <n v="0.875"/>
    <n v="1.1875"/>
    <n v="0.9375"/>
    <n v="76"/>
    <s v="?"/>
    <s v="GL-25Z"/>
    <n v="10"/>
    <s v="TO-1116GLZ25-10-2423"/>
    <n v="34.25"/>
    <m/>
    <m/>
    <n v="101.875"/>
    <n v="24.230685763888889"/>
    <n v="290.76822916666669"/>
    <s v="RELEASED"/>
    <s v="MATCHES"/>
    <x v="145"/>
    <x v="0"/>
  </r>
  <r>
    <x v="32"/>
    <n v="1"/>
    <s v="21M"/>
    <n v="26"/>
    <s v="1116L-021M-026"/>
    <s v="1116UA21075"/>
    <s v="WT-02.1"/>
    <s v="West"/>
    <n v="36"/>
    <n v="180"/>
    <s v="WT-02.1, REC., SBX-R, ISA-L"/>
    <s v="Rec."/>
    <s v="SBX-R"/>
    <s v="UCS GL2"/>
    <n v="0.875"/>
    <n v="0.875"/>
    <n v="0.9375"/>
    <n v="1.1875"/>
    <n v="104"/>
    <n v="2.2000000000000002"/>
    <s v="GL-02Z"/>
    <n v="10"/>
    <s v="TO-1116GLZ02-10-1857"/>
    <n v="34.25"/>
    <m/>
    <m/>
    <n v="73.875"/>
    <n v="17.570963541666668"/>
    <n v="210.8515625"/>
    <s v="RELEASED"/>
    <s v="MATCHES"/>
    <x v="108"/>
    <x v="0"/>
  </r>
  <r>
    <x v="33"/>
    <n v="1"/>
    <s v="21M"/>
    <n v="27"/>
    <s v="1116L-021M-027"/>
    <s v="1116UA42009"/>
    <s v="WT-04.2"/>
    <s v="West"/>
    <n v="100"/>
    <n v="180"/>
    <s v="WT-04.2, REC., LOUVER, REMOVABLE ADJACENT"/>
    <s v="Rec."/>
    <s v="Louver"/>
    <s v="UCS GL1"/>
    <n v="0.875"/>
    <n v="0.875"/>
    <n v="0.9375"/>
    <n v="1.1875"/>
    <n v="104"/>
    <n v="2.2000000000000002"/>
    <s v="GL-02Z"/>
    <n v="10"/>
    <s v="TO-1116GLZ02-10-5040"/>
    <n v="98.25"/>
    <m/>
    <m/>
    <n v="73.875"/>
    <n v="50.404296875"/>
    <n v="604.8515625"/>
    <s v="RELEASED"/>
    <s v="MATCHES"/>
    <x v="114"/>
    <x v="0"/>
  </r>
  <r>
    <x v="32"/>
    <n v="1"/>
    <s v="21M"/>
    <n v="28"/>
    <s v="1116L-021M-028"/>
    <s v="1116UA21076"/>
    <s v="WT-02.1"/>
    <s v="West"/>
    <n v="36"/>
    <n v="180"/>
    <s v="WT-02.1, REC., SBX-L, REMOVABLE, MECH EQUIP. ACCESS"/>
    <s v="Rec."/>
    <s v="SBX-L"/>
    <s v="UCS GL1"/>
    <n v="0.875"/>
    <n v="0.875"/>
    <n v="1.1875"/>
    <n v="0.9375"/>
    <n v="76"/>
    <s v="?"/>
    <s v="GL-25Z"/>
    <n v="10"/>
    <s v="TO-1116GLZ25-10-2423"/>
    <n v="34.25"/>
    <m/>
    <m/>
    <n v="101.875"/>
    <n v="24.230685763888889"/>
    <n v="290.76822916666669"/>
    <s v="RELEASED"/>
    <s v="MATCHES"/>
    <x v="145"/>
    <x v="0"/>
  </r>
  <r>
    <x v="32"/>
    <n v="1"/>
    <s v="21M"/>
    <n v="28"/>
    <s v="1116L-021M-028"/>
    <s v="1116UA21076"/>
    <s v="WT-02.1"/>
    <s v="West"/>
    <n v="36"/>
    <n v="180"/>
    <s v="WT-02.1, REC., SBX-L, REMOVABLE, MECH EQUIP. ACCESS"/>
    <s v="Rec."/>
    <s v="SBX-L"/>
    <s v="UCS GL2"/>
    <n v="0.875"/>
    <n v="0.875"/>
    <n v="0.9375"/>
    <n v="1.1875"/>
    <n v="104"/>
    <n v="2.2000000000000002"/>
    <s v="GL-02Z"/>
    <n v="10"/>
    <s v="TO-1116GLZ02-10-1857"/>
    <n v="34.25"/>
    <m/>
    <m/>
    <n v="73.875"/>
    <n v="17.570963541666668"/>
    <n v="210.8515625"/>
    <s v="RELEASED"/>
    <s v="MATCHES"/>
    <x v="108"/>
    <x v="0"/>
  </r>
  <r>
    <x v="33"/>
    <n v="1"/>
    <s v="21M"/>
    <n v="29"/>
    <s v="1116L-021M-029"/>
    <s v="1116UA42013"/>
    <s v="WT-04.2"/>
    <s v="West"/>
    <n v="100"/>
    <n v="180"/>
    <s v="WT-04.2, REC., LOUVER, REMOVABLE, MECH EQUIP. ACCESS"/>
    <s v="Rec."/>
    <s v="Louver"/>
    <s v="UCS GL1"/>
    <n v="0.875"/>
    <n v="0.875"/>
    <n v="0.9375"/>
    <n v="1.1875"/>
    <n v="104"/>
    <n v="2.2000000000000002"/>
    <s v="GL-02Z"/>
    <n v="10"/>
    <s v="TO-1116GLZ02-10-5040"/>
    <n v="98.25"/>
    <m/>
    <m/>
    <n v="73.875"/>
    <n v="50.404296875"/>
    <n v="604.8515625"/>
    <s v="RELEASED"/>
    <s v="MATCHES"/>
    <x v="114"/>
    <x v="0"/>
  </r>
  <r>
    <x v="32"/>
    <n v="1"/>
    <s v="21M"/>
    <n v="30"/>
    <s v="1116L-021M-030"/>
    <s v="1116UA21115"/>
    <s v="WT-02.1"/>
    <s v="West"/>
    <n v="36"/>
    <n v="180"/>
    <s v="WT-02.1, REC., SBX-R, REMOVABLE ADJACENT, ISA-R"/>
    <s v="Rec."/>
    <s v="SBX-R"/>
    <s v="UCS GL1"/>
    <n v="0.875"/>
    <n v="0.875"/>
    <n v="1.1875"/>
    <n v="0.9375"/>
    <n v="76"/>
    <s v="?"/>
    <s v="GL-25Z"/>
    <n v="10"/>
    <s v="TO-1116GLZ25-10-2423"/>
    <n v="34.25"/>
    <m/>
    <m/>
    <n v="101.875"/>
    <n v="24.230685763888889"/>
    <n v="290.76822916666669"/>
    <s v="RELEASED"/>
    <s v="MATCHES"/>
    <x v="145"/>
    <x v="0"/>
  </r>
  <r>
    <x v="32"/>
    <n v="1"/>
    <s v="21M"/>
    <n v="30"/>
    <s v="1116L-021M-030"/>
    <s v="1116UA21115"/>
    <s v="WT-02.1"/>
    <s v="West"/>
    <n v="36"/>
    <n v="180"/>
    <s v="WT-02.1, REC., SBX-R, REMOVABLE ADJACENT, ISA-R"/>
    <s v="Rec."/>
    <s v="SBX-R"/>
    <s v="UCS GL2"/>
    <n v="0.875"/>
    <n v="0.875"/>
    <n v="0.9375"/>
    <n v="1.1875"/>
    <n v="104"/>
    <n v="2.2000000000000002"/>
    <s v="GL-02Z"/>
    <n v="10"/>
    <s v="TO-1116GLZ02-10-1857"/>
    <n v="34.25"/>
    <m/>
    <m/>
    <n v="73.875"/>
    <n v="17.570963541666668"/>
    <n v="210.8515625"/>
    <s v="RELEASED"/>
    <s v="MATCHES"/>
    <x v="108"/>
    <x v="0"/>
  </r>
  <r>
    <x v="33"/>
    <n v="1"/>
    <s v="21M"/>
    <n v="31"/>
    <s v="1116L-021M-031"/>
    <s v="1116UA42009"/>
    <s v="WT-04.2"/>
    <s v="West"/>
    <n v="100"/>
    <n v="180"/>
    <s v="WT-04.2, REC., LOUVER, TYP."/>
    <s v="Rec."/>
    <s v="Louver"/>
    <s v="UCS GL1"/>
    <n v="0.875"/>
    <n v="0.875"/>
    <n v="0.9375"/>
    <n v="1.1875"/>
    <n v="104"/>
    <n v="2.2000000000000002"/>
    <s v="GL-02Z"/>
    <n v="10"/>
    <s v="TO-1116GLZ02-10-5040"/>
    <n v="98.25"/>
    <m/>
    <m/>
    <n v="73.875"/>
    <n v="50.404296875"/>
    <n v="604.8515625"/>
    <s v="RELEASED"/>
    <s v="MATCHES"/>
    <x v="114"/>
    <x v="0"/>
  </r>
  <r>
    <x v="32"/>
    <n v="1"/>
    <s v="21M"/>
    <n v="32"/>
    <s v="1116L-021M-032"/>
    <s v="1116UA21074"/>
    <s v="WT-02.1"/>
    <s v="West"/>
    <n v="36"/>
    <n v="180"/>
    <s v="WT-02.1, REC., SBX-L, ISA-R"/>
    <s v="Rec."/>
    <s v="SBX-L"/>
    <s v="UCS GL1"/>
    <n v="0.875"/>
    <n v="0.875"/>
    <n v="1.1875"/>
    <n v="0.9375"/>
    <n v="76"/>
    <s v="?"/>
    <s v="GL-25Z"/>
    <n v="10"/>
    <s v="TO-1116GLZ25-10-2423"/>
    <n v="34.25"/>
    <m/>
    <m/>
    <n v="101.875"/>
    <n v="24.230685763888889"/>
    <n v="290.76822916666669"/>
    <s v="RELEASED"/>
    <s v="MATCHES"/>
    <x v="145"/>
    <x v="0"/>
  </r>
  <r>
    <x v="32"/>
    <n v="1"/>
    <s v="21M"/>
    <n v="32"/>
    <s v="1116L-021M-032"/>
    <s v="1116UA21074"/>
    <s v="WT-02.1"/>
    <s v="West"/>
    <n v="36"/>
    <n v="180"/>
    <s v="WT-02.1, REC., SBX-L, ISA-R"/>
    <s v="Rec."/>
    <s v="SBX-L"/>
    <s v="UCS GL2"/>
    <n v="0.875"/>
    <n v="0.875"/>
    <n v="0.9375"/>
    <n v="1.1875"/>
    <n v="104"/>
    <n v="2.2000000000000002"/>
    <s v="GL-02Z"/>
    <n v="10"/>
    <s v="TO-1116GLZ02-10-1857"/>
    <n v="34.25"/>
    <m/>
    <m/>
    <n v="73.875"/>
    <n v="17.570963541666668"/>
    <n v="210.8515625"/>
    <s v="RELEASED"/>
    <s v="MATCHES"/>
    <x v="108"/>
    <x v="0"/>
  </r>
  <r>
    <x v="28"/>
    <n v="1"/>
    <s v="21M"/>
    <n v="33"/>
    <s v="1116L-021M-033"/>
    <s v="1116UA34026"/>
    <s v="WT-03.4"/>
    <s v="Northwest"/>
    <n v="81.531999999999996"/>
    <n v="180"/>
    <s v="WT-03.4, CURVED, SBX, ISA-R, BOTTOM LIGHTING"/>
    <s v="Curved"/>
    <s v="SBX"/>
    <s v="UCS GL1"/>
    <n v="0.87514999999999998"/>
    <n v="0.93115000000000003"/>
    <n v="1.1875"/>
    <n v="0.9375"/>
    <n v="76"/>
    <s v="?"/>
    <s v="GL-04B"/>
    <n v="30"/>
    <s v="TO-1116GLB04-30-5640"/>
    <m/>
    <n v="79.725700000000003"/>
    <n v="138"/>
    <n v="101.875"/>
    <n v="56.403164496527779"/>
    <n v="676.83797395833335"/>
    <s v="RELEASED"/>
    <s v="MATCHES"/>
    <x v="146"/>
    <x v="0"/>
  </r>
  <r>
    <x v="28"/>
    <n v="1"/>
    <s v="21M"/>
    <n v="33"/>
    <s v="1116L-021M-033"/>
    <s v="1116UA34026"/>
    <s v="WT-03.4"/>
    <s v="Northwest"/>
    <n v="81.531999999999996"/>
    <n v="180"/>
    <s v="WT-03.4, CURVED, SBX, ISA-R, BOTTOM LIGHTING"/>
    <s v="Curved"/>
    <s v="SBX"/>
    <s v="UCS GL2"/>
    <n v="0.87514999999999998"/>
    <n v="0.93115000000000003"/>
    <n v="0.9375"/>
    <n v="1.1875"/>
    <n v="104"/>
    <n v="2.2000000000000002"/>
    <s v="GL-05Z"/>
    <n v="30"/>
    <s v="TO-1116GLZ05-30-4190"/>
    <m/>
    <n v="79.725700000000003"/>
    <n v="138"/>
    <n v="73.875"/>
    <n v="40.900945052083337"/>
    <n v="490.81134062500007"/>
    <s v="RELEASED"/>
    <s v="MATCHES"/>
    <x v="111"/>
    <x v="0"/>
  </r>
  <r>
    <x v="28"/>
    <n v="1"/>
    <s v="21M"/>
    <n v="34"/>
    <s v="1116L-021M-034"/>
    <s v="1116UA34027"/>
    <s v="WT-03.4"/>
    <s v="Northwest"/>
    <n v="81.571700000000007"/>
    <n v="180"/>
    <s v="WT-03.4, CURVED, SBX, HEAVY, ISA-L, BOTTOM LIGHTING"/>
    <s v="Curved"/>
    <s v="SBX"/>
    <s v="UCS GL1"/>
    <n v="0.89685000000000004"/>
    <n v="0.94915000000000005"/>
    <n v="1.1875"/>
    <n v="0.9375"/>
    <n v="76"/>
    <s v="?"/>
    <s v="GL-04B"/>
    <n v="30"/>
    <s v="TO-1116GLB04-30-5640"/>
    <m/>
    <n v="79.725700000000003"/>
    <n v="138"/>
    <n v="101.875"/>
    <n v="56.403164496527779"/>
    <n v="676.83797395833335"/>
    <s v="RELEASED"/>
    <s v="MATCHES"/>
    <x v="146"/>
    <x v="0"/>
  </r>
  <r>
    <x v="28"/>
    <n v="1"/>
    <s v="21M"/>
    <n v="34"/>
    <s v="1116L-021M-034"/>
    <s v="1116UA34027"/>
    <s v="WT-03.4"/>
    <s v="Northwest"/>
    <n v="81.571700000000007"/>
    <n v="180"/>
    <s v="WT-03.4, CURVED, SBX, HEAVY, ISA-L, BOTTOM LIGHTING"/>
    <s v="Curved"/>
    <s v="SBX"/>
    <s v="UCS GL2"/>
    <n v="0.89685000000000004"/>
    <n v="0.94915000000000005"/>
    <n v="0.9375"/>
    <n v="1.1875"/>
    <n v="104"/>
    <n v="2.2000000000000002"/>
    <s v="GL-05Z"/>
    <n v="30"/>
    <s v="TO-1116GLZ05-30-4190"/>
    <m/>
    <n v="79.725700000000003"/>
    <n v="138"/>
    <n v="73.875"/>
    <n v="40.900945052083337"/>
    <n v="490.81134062500007"/>
    <s v="RELEASED"/>
    <s v="MATCHES"/>
    <x v="111"/>
    <x v="0"/>
  </r>
  <r>
    <x v="32"/>
    <n v="1"/>
    <s v="21M"/>
    <n v="35"/>
    <s v="1116L-021M-035"/>
    <s v="1116UA21077"/>
    <s v="WT-02.1"/>
    <s v="Northwest"/>
    <n v="36.5"/>
    <n v="180"/>
    <s v="WT-02.1, REC., SBX-R, HEAVY, ISA-L"/>
    <s v="Rec."/>
    <s v="SBX-R"/>
    <s v="UCS GL1"/>
    <n v="0.875"/>
    <n v="0.875"/>
    <n v="1.1875"/>
    <n v="0.9375"/>
    <n v="76"/>
    <s v="?"/>
    <s v="GL-25Z"/>
    <n v="10"/>
    <s v="TO-1116GLZ25-10-2558"/>
    <n v="34.75"/>
    <m/>
    <m/>
    <n v="101.875"/>
    <n v="24.584418402777779"/>
    <n v="295.01302083333337"/>
    <s v="RELEASED"/>
    <s v="MATCHES"/>
    <x v="147"/>
    <x v="0"/>
  </r>
  <r>
    <x v="32"/>
    <n v="1"/>
    <s v="21M"/>
    <n v="35"/>
    <s v="1116L-021M-035"/>
    <s v="1116UA21077"/>
    <s v="WT-02.1"/>
    <s v="Northwest"/>
    <n v="36.5"/>
    <n v="180"/>
    <s v="WT-02.1, REC., SBX-R, HEAVY, ISA-L"/>
    <s v="Rec."/>
    <s v="SBX-R"/>
    <s v="UCS GL2"/>
    <n v="0.875"/>
    <n v="0.875"/>
    <n v="0.9375"/>
    <n v="1.1875"/>
    <n v="104"/>
    <n v="2.2000000000000002"/>
    <s v="GL-02Z"/>
    <n v="10"/>
    <s v="TO-1116GLZ02-10-1882"/>
    <n v="34.75"/>
    <m/>
    <m/>
    <n v="73.875"/>
    <n v="17.827473958333332"/>
    <n v="213.9296875"/>
    <s v="RELEASED"/>
    <s v="MATCHES"/>
    <x v="113"/>
    <x v="0"/>
  </r>
  <r>
    <x v="33"/>
    <n v="1"/>
    <s v="21M"/>
    <n v="36"/>
    <s v="1116L-021M-03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37"/>
    <s v="1116L-021M-037"/>
    <s v="1116UA21070"/>
    <s v="WT-02.1"/>
    <s v="Northwest"/>
    <n v="36"/>
    <n v="180"/>
    <s v="WT-02.1, REC., SBX-L, ISA-L"/>
    <s v="Rec."/>
    <s v="SBX-L"/>
    <s v="UCS GL1"/>
    <n v="0.875"/>
    <n v="0.875"/>
    <n v="1.1875"/>
    <n v="0.9375"/>
    <n v="76"/>
    <s v="?"/>
    <s v="GL-25Z"/>
    <n v="10"/>
    <s v="TO-1116GLZ25-10-2423"/>
    <n v="34.25"/>
    <m/>
    <m/>
    <n v="101.875"/>
    <n v="24.230685763888889"/>
    <n v="290.76822916666669"/>
    <s v="RELEASED"/>
    <s v="MATCHES"/>
    <x v="145"/>
    <x v="0"/>
  </r>
  <r>
    <x v="32"/>
    <n v="1"/>
    <s v="21M"/>
    <n v="37"/>
    <s v="1116L-021M-037"/>
    <s v="1116UA21070"/>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38"/>
    <s v="1116L-021M-03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39"/>
    <s v="1116L-021M-039"/>
    <s v="1116UA21078"/>
    <s v="WT-02.1"/>
    <s v="Northwest"/>
    <n v="36"/>
    <n v="180"/>
    <s v="WT-02.1, REC., SBX-R, TYP."/>
    <s v="Rec."/>
    <s v="SBX-R"/>
    <s v="UCS GL1"/>
    <n v="0.875"/>
    <n v="0.875"/>
    <n v="1.1875"/>
    <n v="0.9375"/>
    <n v="76"/>
    <s v="?"/>
    <s v="GL-25Z"/>
    <n v="10"/>
    <s v="TO-1116GLZ25-10-2423"/>
    <n v="34.25"/>
    <m/>
    <m/>
    <n v="101.875"/>
    <n v="24.230685763888889"/>
    <n v="290.76822916666669"/>
    <s v="RELEASED"/>
    <s v="MATCHES"/>
    <x v="145"/>
    <x v="0"/>
  </r>
  <r>
    <x v="32"/>
    <n v="1"/>
    <s v="21M"/>
    <n v="39"/>
    <s v="1116L-021M-039"/>
    <s v="1116UA21078"/>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3"/>
    <n v="1"/>
    <s v="21M"/>
    <n v="40"/>
    <s v="1116L-021M-040"/>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1"/>
    <s v="1116L-021M-041"/>
    <s v="1116UA21074"/>
    <s v="WT-02.1"/>
    <s v="Northwest"/>
    <n v="36"/>
    <n v="180"/>
    <s v="WT-02.1, REC., SBX-L, ISA-R"/>
    <s v="Rec."/>
    <s v="SBX-L"/>
    <s v="UCS GL1"/>
    <n v="0.875"/>
    <n v="0.875"/>
    <n v="1.1875"/>
    <n v="0.9375"/>
    <n v="76"/>
    <s v="?"/>
    <s v="GL-25Z"/>
    <n v="10"/>
    <s v="TO-1116GLZ25-10-2423"/>
    <n v="34.25"/>
    <m/>
    <m/>
    <n v="101.875"/>
    <n v="24.230685763888889"/>
    <n v="290.76822916666669"/>
    <s v="RELEASED"/>
    <s v="MATCHES"/>
    <x v="145"/>
    <x v="0"/>
  </r>
  <r>
    <x v="32"/>
    <n v="1"/>
    <s v="21M"/>
    <n v="41"/>
    <s v="1116L-021M-041"/>
    <s v="1116UA21074"/>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3"/>
    <n v="1"/>
    <s v="21M"/>
    <n v="42"/>
    <s v="1116L-021M-042"/>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3"/>
    <s v="1116L-021M-043"/>
    <s v="1116UA21073"/>
    <s v="WT-02.1"/>
    <s v="Northwest"/>
    <n v="36"/>
    <n v="180"/>
    <s v="WT-02.1, REC., SBX-R, ISA-R"/>
    <s v="Rec."/>
    <s v="SBX-R"/>
    <s v="UCS GL1"/>
    <n v="0.875"/>
    <n v="0.875"/>
    <n v="1.1875"/>
    <n v="0.9375"/>
    <n v="76"/>
    <s v="?"/>
    <s v="GL-25Z"/>
    <n v="10"/>
    <s v="TO-1116GLZ25-10-2423"/>
    <n v="34.25"/>
    <m/>
    <m/>
    <n v="101.875"/>
    <n v="24.230685763888889"/>
    <n v="290.76822916666669"/>
    <s v="RELEASED"/>
    <s v="MATCHES"/>
    <x v="145"/>
    <x v="0"/>
  </r>
  <r>
    <x v="32"/>
    <n v="1"/>
    <s v="21M"/>
    <n v="43"/>
    <s v="1116L-021M-043"/>
    <s v="1116UA21073"/>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44"/>
    <s v="1116L-021M-044"/>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5"/>
    <s v="1116L-021M-045"/>
    <s v="1116UA21074"/>
    <s v="WT-02.1"/>
    <s v="Northwest"/>
    <n v="36"/>
    <n v="180"/>
    <s v="WT-02.1, REC., SBX-L, ISA-R"/>
    <s v="Rec."/>
    <s v="SBX-L"/>
    <s v="UCS GL1"/>
    <n v="0.875"/>
    <n v="0.875"/>
    <n v="1.1875"/>
    <n v="0.9375"/>
    <n v="76"/>
    <s v="?"/>
    <s v="GL-25Z"/>
    <n v="10"/>
    <s v="TO-1116GLZ25-10-2423"/>
    <n v="34.25"/>
    <m/>
    <m/>
    <n v="101.875"/>
    <n v="24.230685763888889"/>
    <n v="290.76822916666669"/>
    <s v="RELEASED"/>
    <s v="MATCHES"/>
    <x v="145"/>
    <x v="0"/>
  </r>
  <r>
    <x v="32"/>
    <n v="1"/>
    <s v="21M"/>
    <n v="45"/>
    <s v="1116L-021M-045"/>
    <s v="1116UA21074"/>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3"/>
    <n v="1"/>
    <s v="21M"/>
    <n v="46"/>
    <s v="1116L-021M-046"/>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7"/>
    <s v="1116L-021M-047"/>
    <s v="1116UA21075"/>
    <s v="WT-02.1"/>
    <s v="Northwest"/>
    <n v="36"/>
    <n v="180"/>
    <s v="WT-02.1, REC., SBX-R, ISA-L"/>
    <s v="Rec."/>
    <s v="SBX-R"/>
    <s v="UCS GL1"/>
    <n v="0.875"/>
    <n v="0.875"/>
    <n v="1.1875"/>
    <n v="0.9375"/>
    <n v="76"/>
    <s v="?"/>
    <s v="GL-25Z"/>
    <n v="10"/>
    <s v="TO-1116GLZ25-10-2423"/>
    <n v="34.25"/>
    <m/>
    <m/>
    <n v="101.875"/>
    <n v="24.230685763888889"/>
    <n v="290.76822916666669"/>
    <s v="RELEASED"/>
    <s v="MATCHES"/>
    <x v="145"/>
    <x v="0"/>
  </r>
  <r>
    <x v="32"/>
    <n v="1"/>
    <s v="21M"/>
    <n v="47"/>
    <s v="1116L-021M-047"/>
    <s v="1116UA21075"/>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3"/>
    <n v="1"/>
    <s v="21M"/>
    <n v="48"/>
    <s v="1116L-021M-04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49"/>
    <s v="1116L-021M-049"/>
    <s v="1116UA21072"/>
    <s v="WT-02.1"/>
    <s v="Northwest"/>
    <n v="36"/>
    <n v="180"/>
    <s v="WT-02.1, REC., SBX-L, TYP."/>
    <s v="Rec."/>
    <s v="SBX-L"/>
    <s v="UCS GL1"/>
    <n v="0.875"/>
    <n v="0.875"/>
    <n v="1.1875"/>
    <n v="0.9375"/>
    <n v="76"/>
    <s v="?"/>
    <s v="GL-25Z"/>
    <n v="10"/>
    <s v="TO-1116GLZ25-10-2423"/>
    <n v="34.25"/>
    <m/>
    <m/>
    <n v="101.875"/>
    <n v="24.230685763888889"/>
    <n v="290.76822916666669"/>
    <s v="RELEASED"/>
    <s v="MATCHES"/>
    <x v="145"/>
    <x v="0"/>
  </r>
  <r>
    <x v="32"/>
    <n v="1"/>
    <s v="21M"/>
    <n v="49"/>
    <s v="1116L-021M-049"/>
    <s v="1116UA21072"/>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3"/>
    <n v="1"/>
    <s v="21M"/>
    <n v="50"/>
    <s v="1116L-021M-050"/>
    <s v="1116UA42010"/>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51"/>
    <s v="1116L-021M-051"/>
    <s v="1116UA21073"/>
    <s v="WT-02.1"/>
    <s v="Northwest"/>
    <n v="36"/>
    <n v="180"/>
    <s v="WT-02.1, REC., SBX-R, ISA-R"/>
    <s v="Rec."/>
    <s v="SBX-R"/>
    <s v="UCS GL1"/>
    <n v="0.875"/>
    <n v="0.875"/>
    <n v="1.1875"/>
    <n v="0.9375"/>
    <n v="76"/>
    <s v="?"/>
    <s v="GL-25Z"/>
    <n v="10"/>
    <s v="TO-1116GLZ25-10-2423"/>
    <n v="34.25"/>
    <m/>
    <m/>
    <n v="101.875"/>
    <n v="24.230685763888889"/>
    <n v="290.76822916666669"/>
    <s v="RELEASED"/>
    <s v="MATCHES"/>
    <x v="145"/>
    <x v="0"/>
  </r>
  <r>
    <x v="32"/>
    <n v="1"/>
    <s v="21M"/>
    <n v="51"/>
    <s v="1116L-021M-051"/>
    <s v="1116UA21073"/>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3"/>
    <n v="1"/>
    <s v="21M"/>
    <n v="52"/>
    <s v="1116L-021M-052"/>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53"/>
    <s v="1116L-021M-053"/>
    <s v="1116UA21079"/>
    <s v="WT-02.1"/>
    <s v="Northwest"/>
    <n v="36"/>
    <n v="180"/>
    <s v="WT-02.1, REC., SBX-L, WWT ADJ - L, ISA-R"/>
    <s v="Rec."/>
    <s v="SBX-L"/>
    <s v="UCS GL1"/>
    <n v="0.875"/>
    <n v="0.875"/>
    <n v="1.1875"/>
    <n v="0.9375"/>
    <n v="76"/>
    <s v="?"/>
    <s v="GL-25Z"/>
    <n v="10"/>
    <s v="TO-1116GLZ25-10-2423"/>
    <n v="34.25"/>
    <m/>
    <m/>
    <n v="101.875"/>
    <n v="24.230685763888889"/>
    <n v="290.76822916666669"/>
    <s v="RELEASED"/>
    <s v="MATCHES"/>
    <x v="145"/>
    <x v="0"/>
  </r>
  <r>
    <x v="32"/>
    <n v="1"/>
    <s v="21M"/>
    <n v="53"/>
    <s v="1116L-021M-053"/>
    <s v="1116UA21079"/>
    <s v="WT-02.1"/>
    <s v="Northwest"/>
    <n v="36"/>
    <n v="180"/>
    <s v="WT-02.1, REC., SBX-L, WWT ADJ - L, ISA-R"/>
    <s v="Rec."/>
    <s v="SBX-L"/>
    <s v="UCS GL2"/>
    <n v="0.875"/>
    <n v="0.875"/>
    <n v="0.9375"/>
    <n v="1.1875"/>
    <n v="104"/>
    <n v="2.2000000000000002"/>
    <s v="GL-02Z"/>
    <n v="10"/>
    <s v="TO-1116GLZ02-10-1857"/>
    <n v="34.25"/>
    <m/>
    <m/>
    <n v="73.875"/>
    <n v="17.570963541666668"/>
    <n v="210.8515625"/>
    <s v="RELEASED"/>
    <s v="MATCHES"/>
    <x v="108"/>
    <x v="0"/>
  </r>
  <r>
    <x v="33"/>
    <n v="1"/>
    <s v="21M"/>
    <n v="54"/>
    <s v="1116L-021M-054"/>
    <s v="1116UA42014"/>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32"/>
    <n v="1"/>
    <s v="21M"/>
    <n v="55"/>
    <s v="1116L-021M-055"/>
    <s v="1116UA21080"/>
    <s v="WT-02.1"/>
    <s v="Northwest"/>
    <n v="36"/>
    <n v="180"/>
    <s v="WT-02.1, REC., SBX-R, WWT ADJ - L, ISA-L"/>
    <s v="Rec."/>
    <s v="SBX-R"/>
    <s v="UCS GL1"/>
    <n v="0.875"/>
    <n v="0.875"/>
    <n v="1.1875"/>
    <n v="0.9375"/>
    <n v="76"/>
    <s v="?"/>
    <s v="GL-25Z"/>
    <n v="10"/>
    <s v="TO-1116GLZ25-10-2423"/>
    <n v="34.25"/>
    <m/>
    <m/>
    <n v="101.875"/>
    <n v="24.230685763888889"/>
    <n v="290.76822916666669"/>
    <s v="RELEASED"/>
    <s v="MATCHES"/>
    <x v="145"/>
    <x v="0"/>
  </r>
  <r>
    <x v="32"/>
    <n v="1"/>
    <s v="21M"/>
    <n v="55"/>
    <s v="1116L-021M-055"/>
    <s v="1116UA21080"/>
    <s v="WT-02.1"/>
    <s v="Northwest"/>
    <n v="36"/>
    <n v="180"/>
    <s v="WT-02.1, REC., SBX-R, WWT ADJ - L, ISA-L"/>
    <s v="Rec."/>
    <s v="SBX-R"/>
    <s v="UCS GL2"/>
    <n v="0.875"/>
    <n v="0.875"/>
    <n v="0.9375"/>
    <n v="1.1875"/>
    <n v="104"/>
    <n v="2.2000000000000002"/>
    <s v="GL-02Z"/>
    <n v="10"/>
    <s v="TO-1116GLZ02-10-1857"/>
    <n v="34.25"/>
    <m/>
    <m/>
    <n v="73.875"/>
    <n v="17.570963541666668"/>
    <n v="210.8515625"/>
    <s v="RELEASED"/>
    <s v="MATCHES"/>
    <x v="108"/>
    <x v="0"/>
  </r>
  <r>
    <x v="33"/>
    <n v="1"/>
    <s v="21M"/>
    <n v="56"/>
    <s v="1116L-021M-056"/>
    <s v="1116UA42014"/>
    <s v="WT-04.2"/>
    <s v="Northwest"/>
    <n v="100"/>
    <n v="180"/>
    <s v="WT-04.2, REC., LOUVER, WWT-R"/>
    <s v="Rec."/>
    <s v="Louver"/>
    <s v="UCS GL1"/>
    <n v="0.875"/>
    <n v="1.375"/>
    <n v="0.9375"/>
    <n v="1.1875"/>
    <n v="104"/>
    <n v="2.2000000000000002"/>
    <s v="GL-02Z"/>
    <n v="10"/>
    <s v="TO-1116GLZ02-10-5014"/>
    <n v="97.75"/>
    <m/>
    <m/>
    <n v="73.875"/>
    <n v="50.147786458333336"/>
    <n v="601.7734375"/>
    <s v="RELEASED"/>
    <s v="MATCHES"/>
    <x v="116"/>
    <x v="0"/>
  </r>
  <r>
    <x v="32"/>
    <n v="1"/>
    <s v="21M"/>
    <n v="57"/>
    <s v="1116L-021M-057"/>
    <s v="1116UA21070"/>
    <s v="WT-02.1"/>
    <s v="Northwest"/>
    <n v="36"/>
    <n v="180"/>
    <s v="WT-02.1, REC., SBX-L, ISA-L"/>
    <s v="Rec."/>
    <s v="SBX-L"/>
    <s v="UCS GL1"/>
    <n v="0.875"/>
    <n v="0.875"/>
    <n v="1.1875"/>
    <n v="0.9375"/>
    <n v="76"/>
    <s v="?"/>
    <s v="GL-25Z"/>
    <n v="10"/>
    <s v="TO-1116GLZ25-10-2423"/>
    <n v="34.25"/>
    <m/>
    <m/>
    <n v="101.875"/>
    <n v="24.230685763888889"/>
    <n v="290.76822916666669"/>
    <s v="RELEASED"/>
    <s v="MATCHES"/>
    <x v="145"/>
    <x v="0"/>
  </r>
  <r>
    <x v="32"/>
    <n v="1"/>
    <s v="21M"/>
    <n v="57"/>
    <s v="1116L-021M-057"/>
    <s v="1116UA21070"/>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3"/>
    <n v="1"/>
    <s v="21M"/>
    <n v="58"/>
    <s v="1116L-021M-058"/>
    <s v="1116UA42009"/>
    <s v="WT-04.2"/>
    <s v="Northwest"/>
    <n v="100"/>
    <n v="180"/>
    <s v="WT-04.2, REC., LOUVER, TYP."/>
    <s v="Rec."/>
    <s v="Louver"/>
    <s v="UCS GL1"/>
    <n v="0.875"/>
    <n v="0.875"/>
    <n v="0.9375"/>
    <n v="1.1875"/>
    <n v="104"/>
    <n v="2.2000000000000002"/>
    <s v="GL-02Z"/>
    <n v="10"/>
    <s v="TO-1116GLZ02-10-5040"/>
    <n v="98.25"/>
    <m/>
    <m/>
    <n v="73.875"/>
    <n v="50.404296875"/>
    <n v="604.8515625"/>
    <s v="RELEASED"/>
    <s v="MATCHES"/>
    <x v="114"/>
    <x v="0"/>
  </r>
  <r>
    <x v="32"/>
    <n v="1"/>
    <s v="21M"/>
    <n v="59"/>
    <s v="1116L-021M-059"/>
    <s v="1116UA21075"/>
    <s v="WT-02.1"/>
    <s v="Northwest"/>
    <n v="36"/>
    <n v="180"/>
    <s v="WT-02.1, REC., SBX-R, ISA-L"/>
    <s v="Rec."/>
    <s v="SBX-R"/>
    <s v="UCS GL1"/>
    <n v="0.875"/>
    <n v="0.875"/>
    <n v="1.1875"/>
    <n v="0.9375"/>
    <n v="76"/>
    <s v="?"/>
    <s v="GL-25Z"/>
    <n v="10"/>
    <s v="TO-1116GLZ25-10-2423"/>
    <n v="34.25"/>
    <m/>
    <m/>
    <n v="101.875"/>
    <n v="24.230685763888889"/>
    <n v="290.76822916666669"/>
    <s v="RELEASED"/>
    <s v="MATCHES"/>
    <x v="145"/>
    <x v="0"/>
  </r>
  <r>
    <x v="32"/>
    <n v="1"/>
    <s v="21M"/>
    <n v="59"/>
    <s v="1116L-021M-059"/>
    <s v="1116UA21075"/>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4"/>
    <n v="1"/>
    <s v="21M"/>
    <n v="60"/>
    <s v="1116L-021M-060"/>
    <s v="1116UA12016"/>
    <s v="WT-01.2"/>
    <s v="Northwest"/>
    <n v="92.0625"/>
    <n v="180"/>
    <s v="WT-01.2, REC., SBX, HEAVY, TYP."/>
    <s v="Rec."/>
    <s v="SBX"/>
    <s v="UCS GL1"/>
    <n v="0.875"/>
    <n v="0.93620000000000003"/>
    <n v="1.1875"/>
    <n v="0.9375"/>
    <n v="76"/>
    <s v="?"/>
    <s v="GL-03Z"/>
    <n v="10"/>
    <s v="TO-1116GLZ03-10-6484"/>
    <n v="90.251300000000001"/>
    <m/>
    <m/>
    <n v="101.875"/>
    <n v="63.849661024305561"/>
    <n v="766.19401680183591"/>
    <s v="RELEASED"/>
    <s v="MATCHES"/>
    <x v="148"/>
    <x v="0"/>
  </r>
  <r>
    <x v="34"/>
    <n v="1"/>
    <s v="21M"/>
    <n v="60"/>
    <s v="1116L-021M-060"/>
    <s v="1116UA12016"/>
    <s v="WT-01.2"/>
    <s v="Northwest"/>
    <n v="92.0625"/>
    <n v="180"/>
    <s v="WT-01.2, REC., SBX, HEAVY, TYP."/>
    <s v="Rec."/>
    <s v="SBX"/>
    <s v="UCS GL2"/>
    <n v="0.875"/>
    <n v="0.93620000000000003"/>
    <n v="0.9375"/>
    <n v="1.1875"/>
    <n v="104"/>
    <n v="2.2000000000000002"/>
    <s v="GL-02Z"/>
    <n v="10"/>
    <s v="TO-1116GLZ02-10-4630"/>
    <n v="90.251300000000001"/>
    <m/>
    <m/>
    <n v="73.875"/>
    <n v="46.300797135416673"/>
    <n v="555.60956562500007"/>
    <s v="RELEASED"/>
    <s v="MATCHES"/>
    <x v="118"/>
    <x v="0"/>
  </r>
  <r>
    <x v="16"/>
    <n v="1"/>
    <s v="21M"/>
    <n v="61"/>
    <s v="1116L-021M-061"/>
    <s v="1116UA35008"/>
    <s v="WT-03.5"/>
    <s v="Northwest"/>
    <n v="36.093000000000004"/>
    <n v="180"/>
    <s v="WT-03.5, CURVED, SBX-L, HEAVY, ISA-R"/>
    <s v="Curved"/>
    <s v="SBX-L"/>
    <s v="UCS GL1"/>
    <n v="0.83725000000000005"/>
    <n v="1.0375000000000001"/>
    <n v="1.1875"/>
    <n v="0.9375"/>
    <n v="76"/>
    <s v="?"/>
    <s v="GL-26Z"/>
    <n v="30"/>
    <s v="TO-1116GLZ26-30-2420"/>
    <m/>
    <n v="34.218250000000005"/>
    <n v="138"/>
    <n v="101.875"/>
    <n v="24.208223741319447"/>
    <n v="290.49868489583338"/>
    <s v="RELEASED"/>
    <s v="MATCHES"/>
    <x v="149"/>
    <x v="0"/>
  </r>
  <r>
    <x v="16"/>
    <n v="1"/>
    <s v="21M"/>
    <n v="61"/>
    <s v="1116L-021M-061"/>
    <s v="1116UA35008"/>
    <s v="WT-03.5"/>
    <s v="Northwe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4"/>
    <n v="1"/>
    <s v="21M"/>
    <n v="62"/>
    <s v="1116L-021M-062"/>
    <s v="1116UA12017"/>
    <s v="WT-01.2"/>
    <s v="North "/>
    <n v="100"/>
    <n v="180"/>
    <s v="WT-01.2, REC., SBX, ISA-R"/>
    <s v="Rec."/>
    <s v="SBX"/>
    <s v="UCS GL1"/>
    <n v="0.875"/>
    <n v="0.875"/>
    <n v="1.1875"/>
    <n v="0.9375"/>
    <n v="76"/>
    <s v="?"/>
    <s v="GL-03Z"/>
    <n v="10"/>
    <s v="TO-1116GLZ03-10-7050"/>
    <n v="98.25"/>
    <m/>
    <m/>
    <n v="101.875"/>
    <n v="69.508463541666671"/>
    <n v="834.1015625"/>
    <s v="RELEASED"/>
    <s v="MATCHES"/>
    <x v="150"/>
    <x v="0"/>
  </r>
  <r>
    <x v="34"/>
    <n v="1"/>
    <s v="21M"/>
    <n v="62"/>
    <s v="1116L-021M-062"/>
    <s v="1116UA12017"/>
    <s v="WT-01.2"/>
    <s v="North "/>
    <n v="100"/>
    <n v="180"/>
    <s v="WT-01.2, REC., SBX, ISA-R"/>
    <s v="Rec."/>
    <s v="SBX"/>
    <s v="UCS GL2"/>
    <n v="0.875"/>
    <n v="0.875"/>
    <n v="0.9375"/>
    <n v="1.1875"/>
    <n v="104"/>
    <n v="2.2000000000000002"/>
    <s v="GL-02Z"/>
    <n v="10"/>
    <s v="TO-1116GLZ02-10-5040"/>
    <n v="98.25"/>
    <m/>
    <m/>
    <n v="73.875"/>
    <n v="50.404296875"/>
    <n v="604.8515625"/>
    <s v="RELEASED"/>
    <s v="MATCHES"/>
    <x v="114"/>
    <x v="0"/>
  </r>
  <r>
    <x v="32"/>
    <n v="1"/>
    <s v="21M"/>
    <n v="63"/>
    <s v="1116L-021M-063"/>
    <s v="1116UA21073"/>
    <s v="WT-02.1"/>
    <s v="North "/>
    <n v="36"/>
    <n v="180"/>
    <s v="WT-02.1, REC., SBX-R, TYP."/>
    <s v="Rec."/>
    <s v="SBX-R"/>
    <s v="UCS GL1"/>
    <n v="0.875"/>
    <n v="0.875"/>
    <n v="1.1875"/>
    <n v="0.9375"/>
    <n v="76"/>
    <s v="?"/>
    <s v="GL-25Z"/>
    <n v="10"/>
    <s v="TO-1116GLZ25-10-2423"/>
    <n v="34.25"/>
    <m/>
    <m/>
    <n v="101.875"/>
    <n v="24.230685763888889"/>
    <n v="290.76822916666669"/>
    <s v="RELEASED"/>
    <s v="MATCHES"/>
    <x v="145"/>
    <x v="0"/>
  </r>
  <r>
    <x v="32"/>
    <n v="1"/>
    <s v="21M"/>
    <n v="63"/>
    <s v="1116L-021M-063"/>
    <s v="1116UA21073"/>
    <s v="WT-02.1"/>
    <s v="North "/>
    <n v="36"/>
    <n v="180"/>
    <s v="WT-02.1, REC., SBX-R, TYP."/>
    <s v="Rec."/>
    <s v="SBX-R"/>
    <s v="UCS GL2"/>
    <n v="0.875"/>
    <n v="0.875"/>
    <n v="0.9375"/>
    <n v="1.1875"/>
    <n v="104"/>
    <n v="2.2000000000000002"/>
    <s v="GL-02Z"/>
    <n v="10"/>
    <s v="TO-1116GLZ02-10-1857"/>
    <n v="34.25"/>
    <m/>
    <m/>
    <n v="73.875"/>
    <n v="17.570963541666668"/>
    <n v="210.8515625"/>
    <s v="RELEASED"/>
    <s v="MATCHES"/>
    <x v="108"/>
    <x v="0"/>
  </r>
  <r>
    <x v="33"/>
    <n v="1"/>
    <s v="21M"/>
    <n v="64"/>
    <s v="1116L-021M-064"/>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65"/>
    <s v="1116L-021M-065"/>
    <s v="1116UA21074"/>
    <s v="WT-02.1"/>
    <s v="North "/>
    <n v="36"/>
    <n v="180"/>
    <s v="WT-02.1, REC., SBX-L, TYP."/>
    <s v="Rec."/>
    <s v="SBX-L"/>
    <s v="UCS GL1"/>
    <n v="0.875"/>
    <n v="0.875"/>
    <n v="1.1875"/>
    <n v="0.9375"/>
    <n v="76"/>
    <s v="?"/>
    <s v="GL-25Z"/>
    <n v="10"/>
    <s v="TO-1116GLZ25-10-2423"/>
    <n v="34.25"/>
    <m/>
    <m/>
    <n v="101.875"/>
    <n v="24.230685763888889"/>
    <n v="290.76822916666669"/>
    <s v="RELEASED"/>
    <s v="MATCHES"/>
    <x v="145"/>
    <x v="0"/>
  </r>
  <r>
    <x v="32"/>
    <n v="1"/>
    <s v="21M"/>
    <n v="65"/>
    <s v="1116L-021M-065"/>
    <s v="1116UA21074"/>
    <s v="WT-02.1"/>
    <s v="North "/>
    <n v="36"/>
    <n v="180"/>
    <s v="WT-02.1, REC., SBX-L, TYP."/>
    <s v="Rec."/>
    <s v="SBX-L"/>
    <s v="UCS GL2"/>
    <n v="0.875"/>
    <n v="0.875"/>
    <n v="0.9375"/>
    <n v="1.1875"/>
    <n v="104"/>
    <n v="2.2000000000000002"/>
    <s v="GL-02Z"/>
    <n v="10"/>
    <s v="TO-1116GLZ02-10-1857"/>
    <n v="34.25"/>
    <m/>
    <m/>
    <n v="73.875"/>
    <n v="17.570963541666668"/>
    <n v="210.8515625"/>
    <s v="RELEASED"/>
    <s v="MATCHES"/>
    <x v="108"/>
    <x v="0"/>
  </r>
  <r>
    <x v="33"/>
    <n v="1"/>
    <s v="21M"/>
    <n v="66"/>
    <s v="1116L-021M-066"/>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67"/>
    <s v="1116L-021M-067"/>
    <s v="1116UA21073"/>
    <s v="WT-02.1"/>
    <s v="North "/>
    <n v="36"/>
    <n v="180"/>
    <s v="WT-02.1, REC., SBX-R, ISA-R"/>
    <s v="Rec."/>
    <s v="SBX-R"/>
    <s v="UCS GL1"/>
    <n v="0.875"/>
    <n v="0.875"/>
    <n v="1.1875"/>
    <n v="0.9375"/>
    <n v="76"/>
    <s v="?"/>
    <s v="GL-25Z"/>
    <n v="10"/>
    <s v="TO-1116GLZ25-10-2423"/>
    <n v="34.25"/>
    <m/>
    <m/>
    <n v="101.875"/>
    <n v="24.230685763888889"/>
    <n v="290.76822916666669"/>
    <s v="RELEASED"/>
    <s v="MATCHES"/>
    <x v="145"/>
    <x v="0"/>
  </r>
  <r>
    <x v="32"/>
    <n v="1"/>
    <s v="21M"/>
    <n v="67"/>
    <s v="1116L-021M-067"/>
    <s v="1116UA21073"/>
    <s v="WT-02.1"/>
    <s v="North "/>
    <n v="36"/>
    <n v="180"/>
    <s v="WT-02.1, REC., SBX-R, ISA-R"/>
    <s v="Rec."/>
    <s v="SBX-R"/>
    <s v="UCS GL2"/>
    <n v="0.875"/>
    <n v="0.875"/>
    <n v="0.9375"/>
    <n v="1.1875"/>
    <n v="104"/>
    <n v="2.2000000000000002"/>
    <s v="GL-02Z"/>
    <n v="10"/>
    <s v="TO-1116GLZ02-10-1857"/>
    <n v="34.25"/>
    <m/>
    <m/>
    <n v="73.875"/>
    <n v="17.570963541666668"/>
    <n v="210.8515625"/>
    <s v="RELEASED"/>
    <s v="MATCHES"/>
    <x v="108"/>
    <x v="0"/>
  </r>
  <r>
    <x v="33"/>
    <n v="1"/>
    <s v="21M"/>
    <n v="68"/>
    <s v="1116L-021M-068"/>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69"/>
    <s v="1116L-021M-069"/>
    <s v="1116UA21074"/>
    <s v="WT-02.1"/>
    <s v="North "/>
    <n v="36"/>
    <n v="180"/>
    <s v="WT-02.1, REC., SBX-L, ISA-R"/>
    <s v="Rec."/>
    <s v="SBX-L"/>
    <s v="UCS GL1"/>
    <n v="0.875"/>
    <n v="0.875"/>
    <n v="1.1875"/>
    <n v="0.9375"/>
    <n v="76"/>
    <s v="?"/>
    <s v="GL-25Z"/>
    <n v="10"/>
    <s v="TO-1116GLZ25-10-2423"/>
    <n v="34.25"/>
    <m/>
    <m/>
    <n v="101.875"/>
    <n v="24.230685763888889"/>
    <n v="290.76822916666669"/>
    <s v="RELEASED"/>
    <s v="MATCHES"/>
    <x v="145"/>
    <x v="0"/>
  </r>
  <r>
    <x v="32"/>
    <n v="1"/>
    <s v="21M"/>
    <n v="69"/>
    <s v="1116L-021M-069"/>
    <s v="1116UA21074"/>
    <s v="WT-02.1"/>
    <s v="North "/>
    <n v="36"/>
    <n v="180"/>
    <s v="WT-02.1, REC., SBX-L, ISA-R"/>
    <s v="Rec."/>
    <s v="SBX-L"/>
    <s v="UCS GL2"/>
    <n v="0.875"/>
    <n v="0.875"/>
    <n v="0.9375"/>
    <n v="1.1875"/>
    <n v="104"/>
    <n v="2.2000000000000002"/>
    <s v="GL-02Z"/>
    <n v="10"/>
    <s v="TO-1116GLZ02-10-1857"/>
    <n v="34.25"/>
    <m/>
    <m/>
    <n v="73.875"/>
    <n v="17.570963541666668"/>
    <n v="210.8515625"/>
    <s v="RELEASED"/>
    <s v="MATCHES"/>
    <x v="108"/>
    <x v="0"/>
  </r>
  <r>
    <x v="33"/>
    <n v="1"/>
    <s v="21M"/>
    <n v="70"/>
    <s v="1116L-021M-070"/>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1"/>
    <s v="1116L-021M-071"/>
    <s v="1116UA21073"/>
    <s v="WT-02.1"/>
    <s v="North "/>
    <n v="36"/>
    <n v="180"/>
    <s v="WT-02.1, REC., SBX-R, ISA-R"/>
    <s v="Rec."/>
    <s v="SBX-R"/>
    <s v="UCS GL1"/>
    <n v="0.875"/>
    <n v="0.875"/>
    <n v="1.1875"/>
    <n v="0.9375"/>
    <n v="76"/>
    <s v="?"/>
    <s v="GL-25Z"/>
    <n v="10"/>
    <s v="TO-1116GLZ25-10-2423"/>
    <n v="34.25"/>
    <m/>
    <m/>
    <n v="101.875"/>
    <n v="24.230685763888889"/>
    <n v="290.76822916666669"/>
    <s v="RELEASED"/>
    <s v="MATCHES"/>
    <x v="145"/>
    <x v="0"/>
  </r>
  <r>
    <x v="32"/>
    <n v="1"/>
    <s v="21M"/>
    <n v="71"/>
    <s v="1116L-021M-071"/>
    <s v="1116UA21073"/>
    <s v="WT-02.1"/>
    <s v="North "/>
    <n v="36"/>
    <n v="180"/>
    <s v="WT-02.1, REC., SBX-R, ISA-R"/>
    <s v="Rec."/>
    <s v="SBX-R"/>
    <s v="UCS GL2"/>
    <n v="0.875"/>
    <n v="0.875"/>
    <n v="0.9375"/>
    <n v="1.1875"/>
    <n v="104"/>
    <n v="2.2000000000000002"/>
    <s v="GL-02Z"/>
    <n v="10"/>
    <s v="TO-1116GLZ02-10-1857"/>
    <n v="34.25"/>
    <m/>
    <m/>
    <n v="73.875"/>
    <n v="17.570963541666668"/>
    <n v="210.8515625"/>
    <s v="RELEASED"/>
    <s v="MATCHES"/>
    <x v="108"/>
    <x v="0"/>
  </r>
  <r>
    <x v="33"/>
    <n v="1"/>
    <s v="21M"/>
    <n v="72"/>
    <s v="1116L-021M-072"/>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3"/>
    <s v="1116L-021M-073"/>
    <s v="1116UA21070"/>
    <s v="WT-02.1"/>
    <s v="North "/>
    <n v="36"/>
    <n v="180"/>
    <s v="WT-02.1, REC., SBX-L, ISA-L"/>
    <s v="Rec."/>
    <s v="SBX-L"/>
    <s v="UCS GL1"/>
    <n v="0.875"/>
    <n v="0.875"/>
    <n v="1.1875"/>
    <n v="0.9375"/>
    <n v="76"/>
    <s v="?"/>
    <s v="GL-25Z"/>
    <n v="10"/>
    <s v="TO-1116GLZ25-10-2423"/>
    <n v="34.25"/>
    <m/>
    <m/>
    <n v="101.875"/>
    <n v="24.230685763888889"/>
    <n v="290.76822916666669"/>
    <s v="RELEASED"/>
    <s v="MATCHES"/>
    <x v="145"/>
    <x v="0"/>
  </r>
  <r>
    <x v="32"/>
    <n v="1"/>
    <s v="21M"/>
    <n v="73"/>
    <s v="1116L-021M-073"/>
    <s v="1116UA21070"/>
    <s v="WT-02.1"/>
    <s v="North "/>
    <n v="36"/>
    <n v="180"/>
    <s v="WT-02.1, REC., SBX-L, ISA-L"/>
    <s v="Rec."/>
    <s v="SBX-L"/>
    <s v="UCS GL2"/>
    <n v="0.875"/>
    <n v="0.875"/>
    <n v="0.9375"/>
    <n v="1.1875"/>
    <n v="104"/>
    <n v="2.2000000000000002"/>
    <s v="GL-02Z"/>
    <n v="10"/>
    <s v="TO-1116GLZ02-10-1857"/>
    <n v="34.25"/>
    <m/>
    <m/>
    <n v="73.875"/>
    <n v="17.570963541666668"/>
    <n v="210.8515625"/>
    <s v="RELEASED"/>
    <s v="MATCHES"/>
    <x v="108"/>
    <x v="0"/>
  </r>
  <r>
    <x v="33"/>
    <n v="1"/>
    <s v="21M"/>
    <n v="74"/>
    <s v="1116L-021M-074"/>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5"/>
    <s v="1116L-021M-075"/>
    <s v="1116UA21078"/>
    <s v="WT-02.1"/>
    <s v="North "/>
    <n v="36"/>
    <n v="180"/>
    <s v="WT-02.1, REC., SBX-R, TYP."/>
    <s v="Rec."/>
    <s v="SBX-R"/>
    <s v="UCS GL1"/>
    <n v="0.875"/>
    <n v="0.875"/>
    <n v="1.1875"/>
    <n v="0.9375"/>
    <n v="76"/>
    <s v="?"/>
    <s v="GL-25Z"/>
    <n v="10"/>
    <s v="TO-1116GLZ25-10-2423"/>
    <n v="34.25"/>
    <m/>
    <m/>
    <n v="101.875"/>
    <n v="24.230685763888889"/>
    <n v="290.76822916666669"/>
    <s v="RELEASED"/>
    <s v="MATCHES"/>
    <x v="145"/>
    <x v="0"/>
  </r>
  <r>
    <x v="32"/>
    <n v="1"/>
    <s v="21M"/>
    <n v="75"/>
    <s v="1116L-021M-075"/>
    <s v="1116UA21078"/>
    <s v="WT-02.1"/>
    <s v="North "/>
    <n v="36"/>
    <n v="180"/>
    <s v="WT-02.1, REC., SBX-R, TYP."/>
    <s v="Rec."/>
    <s v="SBX-R"/>
    <s v="UCS GL2"/>
    <n v="0.875"/>
    <n v="0.875"/>
    <n v="0.9375"/>
    <n v="1.1875"/>
    <n v="104"/>
    <n v="2.2000000000000002"/>
    <s v="GL-02Z"/>
    <n v="10"/>
    <s v="TO-1116GLZ02-10-1857"/>
    <n v="34.25"/>
    <m/>
    <m/>
    <n v="73.875"/>
    <n v="17.570963541666668"/>
    <n v="210.8515625"/>
    <s v="RELEASED"/>
    <s v="MATCHES"/>
    <x v="108"/>
    <x v="0"/>
  </r>
  <r>
    <x v="33"/>
    <n v="1"/>
    <s v="21M"/>
    <n v="76"/>
    <s v="1116L-021M-076"/>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7"/>
    <s v="1116L-021M-077"/>
    <s v="1116UA21074"/>
    <s v="WT-02.1"/>
    <s v="North "/>
    <n v="36"/>
    <n v="180"/>
    <s v="WT-02.1, REC., SBX-L, ISA-R"/>
    <s v="Rec."/>
    <s v="SBX-L"/>
    <s v="UCS GL1"/>
    <n v="0.875"/>
    <n v="0.875"/>
    <n v="1.1875"/>
    <n v="0.9375"/>
    <n v="76"/>
    <s v="?"/>
    <s v="GL-25Z"/>
    <n v="10"/>
    <s v="TO-1116GLZ25-10-2423"/>
    <n v="34.25"/>
    <m/>
    <m/>
    <n v="101.875"/>
    <n v="24.230685763888889"/>
    <n v="290.76822916666669"/>
    <s v="RELEASED"/>
    <s v="MATCHES"/>
    <x v="145"/>
    <x v="0"/>
  </r>
  <r>
    <x v="32"/>
    <n v="1"/>
    <s v="21M"/>
    <n v="77"/>
    <s v="1116L-021M-077"/>
    <s v="1116UA21074"/>
    <s v="WT-02.1"/>
    <s v="North "/>
    <n v="36"/>
    <n v="180"/>
    <s v="WT-02.1, REC., SBX-L, ISA-R"/>
    <s v="Rec."/>
    <s v="SBX-L"/>
    <s v="UCS GL2"/>
    <n v="0.875"/>
    <n v="0.875"/>
    <n v="0.9375"/>
    <n v="1.1875"/>
    <n v="104"/>
    <n v="2.2000000000000002"/>
    <s v="GL-02Z"/>
    <n v="10"/>
    <s v="TO-1116GLZ02-10-1857"/>
    <n v="34.25"/>
    <m/>
    <m/>
    <n v="73.875"/>
    <n v="17.570963541666668"/>
    <n v="210.8515625"/>
    <s v="RELEASED"/>
    <s v="MATCHES"/>
    <x v="108"/>
    <x v="0"/>
  </r>
  <r>
    <x v="33"/>
    <n v="1"/>
    <s v="21M"/>
    <n v="78"/>
    <s v="1116L-021M-078"/>
    <s v="1116UA42009"/>
    <s v="WT-04.2"/>
    <s v="North "/>
    <n v="100"/>
    <n v="180"/>
    <s v="WT-04.2, REC., LOUVER, TYP."/>
    <s v="Rec."/>
    <s v="Louver"/>
    <s v="UCS GL1"/>
    <n v="0.875"/>
    <n v="0.875"/>
    <n v="0.9375"/>
    <n v="1.1875"/>
    <n v="104"/>
    <n v="2.2000000000000002"/>
    <s v="GL-02Z"/>
    <n v="10"/>
    <s v="TO-1116GLZ02-10-5040"/>
    <n v="98.25"/>
    <m/>
    <m/>
    <n v="73.875"/>
    <n v="50.404296875"/>
    <n v="604.8515625"/>
    <s v="RELEASED"/>
    <s v="MATCHES"/>
    <x v="114"/>
    <x v="0"/>
  </r>
  <r>
    <x v="32"/>
    <n v="1"/>
    <s v="21M"/>
    <n v="79"/>
    <s v="1116L-021M-079"/>
    <s v="1116UA21081"/>
    <s v="WT-02.1"/>
    <s v="North "/>
    <n v="36.125"/>
    <n v="180"/>
    <s v="WT-02.1, REC., SBX-R, HEAVY, ISA-R"/>
    <s v="Rec."/>
    <s v="SBX-R"/>
    <s v="UCS GL1"/>
    <n v="1"/>
    <n v="0.875"/>
    <n v="1.1875"/>
    <n v="0.9375"/>
    <n v="76"/>
    <s v="?"/>
    <s v="GL-25Z"/>
    <n v="10"/>
    <s v="TO-1116GLZ25-10-2423"/>
    <n v="34.25"/>
    <m/>
    <m/>
    <n v="101.875"/>
    <n v="24.230685763888889"/>
    <n v="290.76822916666669"/>
    <s v="RELEASED"/>
    <s v="MATCHES"/>
    <x v="145"/>
    <x v="0"/>
  </r>
  <r>
    <x v="32"/>
    <n v="1"/>
    <s v="21M"/>
    <n v="79"/>
    <s v="1116L-021M-079"/>
    <s v="1116UA21081"/>
    <s v="WT-02.1"/>
    <s v="North "/>
    <n v="36.125"/>
    <n v="180"/>
    <s v="WT-02.1, REC., SBX-R, HEAVY, ISA-R"/>
    <s v="Rec."/>
    <s v="SBX-R"/>
    <s v="UCS GL2"/>
    <n v="1"/>
    <n v="0.875"/>
    <n v="0.9375"/>
    <n v="1.1875"/>
    <n v="104"/>
    <n v="2.2000000000000002"/>
    <s v="GL-02Z"/>
    <n v="10"/>
    <s v="TO-1116GLZ02-10-1857"/>
    <n v="34.25"/>
    <m/>
    <m/>
    <n v="73.875"/>
    <n v="17.570963541666668"/>
    <n v="210.8515625"/>
    <s v="RELEASED"/>
    <s v="MATCHES"/>
    <x v="108"/>
    <x v="0"/>
  </r>
  <r>
    <x v="28"/>
    <n v="1"/>
    <s v="21M"/>
    <n v="80"/>
    <s v="1116L-021M-080"/>
    <s v="1116UA34015"/>
    <s v="WT-03.4"/>
    <s v="Northeast"/>
    <n v="90.544600000000003"/>
    <n v="180"/>
    <s v="WT-03.4, CURVED, SBX, HEAVY, TOP/BOT LIGHTING"/>
    <s v="Curved"/>
    <s v="SBX"/>
    <s v="UCS GL1"/>
    <n v="0.92379999999999995"/>
    <n v="0.92379999999999995"/>
    <n v="1.1875"/>
    <n v="0.9375"/>
    <n v="76"/>
    <s v="?"/>
    <s v="GL-04B"/>
    <n v="30"/>
    <s v="TO-1116GLB04-30-6375"/>
    <m/>
    <n v="88.697000000000003"/>
    <n v="192.5"/>
    <n v="101.875"/>
    <n v="62.750047743055561"/>
    <n v="753.00057291666667"/>
    <s v="RELEASED"/>
    <s v="MATCHES"/>
    <x v="144"/>
    <x v="0"/>
  </r>
  <r>
    <x v="28"/>
    <n v="1"/>
    <s v="21M"/>
    <n v="80"/>
    <s v="1116L-021M-080"/>
    <s v="1116UA34015"/>
    <s v="WT-03.4"/>
    <s v="Northeast"/>
    <n v="90.544600000000003"/>
    <n v="180"/>
    <s v="WT-03.4, CURVED, SBX, HEAVY, TOP/BOT LIGHTING"/>
    <s v="Curved"/>
    <s v="SBX"/>
    <s v="UCS GL2"/>
    <n v="0.92379999999999995"/>
    <n v="0.92379999999999995"/>
    <n v="0.9375"/>
    <n v="1.1875"/>
    <n v="104"/>
    <n v="2.2000000000000002"/>
    <s v="GL-05B"/>
    <n v="30"/>
    <s v="TO-1116GLB05-30-4650"/>
    <m/>
    <n v="88.697000000000003"/>
    <n v="192.5"/>
    <n v="73.875"/>
    <n v="45.503408854166672"/>
    <n v="546.04090625000003"/>
    <s v="RELEASED"/>
    <s v="MATCHES"/>
    <x v="106"/>
    <x v="0"/>
  </r>
  <r>
    <x v="28"/>
    <n v="1"/>
    <s v="21M"/>
    <n v="81"/>
    <s v="1116L-021M-081"/>
    <s v="1116UA34016"/>
    <s v="WT-03.4"/>
    <s v="Northeast"/>
    <n v="90.508499999999998"/>
    <n v="180"/>
    <s v="WT-03.4, CURVED, SBX, ISA-R, TOP/BOT LIGHTING"/>
    <s v="Curved"/>
    <s v="SBX"/>
    <s v="UCS GL1"/>
    <n v="0.90575000000000006"/>
    <n v="0.90575000000000006"/>
    <n v="1.1875"/>
    <n v="0.9375"/>
    <n v="76"/>
    <s v="?"/>
    <s v="GL-04B"/>
    <n v="30"/>
    <s v="TO-1116GLB04-30-6375"/>
    <m/>
    <n v="88.697000000000003"/>
    <n v="192.5"/>
    <n v="101.875"/>
    <n v="62.750047743055561"/>
    <n v="753.00057291666667"/>
    <s v="RELEASED"/>
    <s v="MATCHES"/>
    <x v="144"/>
    <x v="0"/>
  </r>
  <r>
    <x v="28"/>
    <n v="1"/>
    <s v="21M"/>
    <n v="81"/>
    <s v="1116L-021M-081"/>
    <s v="1116UA34016"/>
    <s v="WT-03.4"/>
    <s v="Northeast"/>
    <n v="90.508499999999998"/>
    <n v="180"/>
    <s v="WT-03.4, CURVED, SBX, ISA-R, TOP/BOT LIGHTING"/>
    <s v="Curved"/>
    <s v="SBX"/>
    <s v="UCS GL2"/>
    <n v="0.90575000000000006"/>
    <n v="0.90575000000000006"/>
    <n v="0.9375"/>
    <n v="1.1875"/>
    <n v="104"/>
    <n v="2.2000000000000002"/>
    <s v="GL-05B"/>
    <n v="30"/>
    <s v="TO-1116GLB05-30-4650"/>
    <m/>
    <n v="88.697000000000003"/>
    <n v="192.5"/>
    <n v="73.875"/>
    <n v="45.503408854166672"/>
    <n v="546.04090625000003"/>
    <s v="RELEASED"/>
    <s v="MATCHES"/>
    <x v="106"/>
    <x v="0"/>
  </r>
  <r>
    <x v="28"/>
    <n v="1"/>
    <s v="21M"/>
    <n v="82"/>
    <s v="1116L-021M-082"/>
    <s v="1116UA34016"/>
    <s v="WT-03.4"/>
    <s v="Northeast"/>
    <n v="90.522000000000006"/>
    <n v="180"/>
    <s v="WT-03.4, CURVED, SBX, ISA-R, TOP/BOT LIGHTING"/>
    <s v="Curved"/>
    <s v="SBX"/>
    <s v="UCS GL1"/>
    <n v="0.91249999999999998"/>
    <n v="0.91249999999999998"/>
    <n v="1.1875"/>
    <n v="0.9375"/>
    <n v="76"/>
    <s v="?"/>
    <s v="GL-04B"/>
    <n v="30"/>
    <s v="TO-1116GLB04-30-6375"/>
    <m/>
    <n v="88.697000000000003"/>
    <n v="192.5"/>
    <n v="101.875"/>
    <n v="62.750047743055561"/>
    <n v="753.00057291666667"/>
    <s v="RELEASED"/>
    <s v="MATCHES"/>
    <x v="144"/>
    <x v="0"/>
  </r>
  <r>
    <x v="28"/>
    <n v="1"/>
    <s v="21M"/>
    <n v="82"/>
    <s v="1116L-021M-082"/>
    <s v="1116UA34016"/>
    <s v="WT-03.4"/>
    <s v="Northeast"/>
    <n v="90.522000000000006"/>
    <n v="180"/>
    <s v="WT-03.4, CURVED, SBX, ISA-R, TOP/BOT LIGHTING"/>
    <s v="Curved"/>
    <s v="SBX"/>
    <s v="UCS GL2"/>
    <n v="0.91249999999999998"/>
    <n v="0.91249999999999998"/>
    <n v="0.9375"/>
    <n v="1.1875"/>
    <n v="104"/>
    <n v="2.2000000000000002"/>
    <s v="GL-05B"/>
    <n v="30"/>
    <s v="TO-1116GLB05-30-4650"/>
    <m/>
    <n v="88.697000000000003"/>
    <n v="192.5"/>
    <n v="73.875"/>
    <n v="45.503408854166672"/>
    <n v="546.04090625000003"/>
    <s v="RELEASED"/>
    <s v="MATCHES"/>
    <x v="106"/>
    <x v="0"/>
  </r>
  <r>
    <x v="32"/>
    <n v="1"/>
    <s v="21M"/>
    <n v="83"/>
    <s v="1116L-021M-083"/>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83"/>
    <s v="1116L-021M-083"/>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84"/>
    <s v="1116L-021M-08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85"/>
    <s v="1116L-021M-085"/>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85"/>
    <s v="1116L-021M-085"/>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86"/>
    <s v="1116L-021M-086"/>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87"/>
    <s v="1116L-021M-087"/>
    <s v="1116UA21072"/>
    <s v="WT-02.1"/>
    <s v="East"/>
    <n v="36"/>
    <n v="180"/>
    <s v="WT-02.1, REC., SBX-L, TYP."/>
    <s v="Rec."/>
    <s v="SBX-L"/>
    <s v="UCS GL1"/>
    <n v="0.875"/>
    <n v="0.875"/>
    <n v="1.1875"/>
    <n v="0.9375"/>
    <n v="76"/>
    <s v="?"/>
    <s v="GL-25Z"/>
    <n v="10"/>
    <s v="TO-1116GLZ25-10-2423"/>
    <n v="34.25"/>
    <m/>
    <m/>
    <n v="101.875"/>
    <n v="24.230685763888889"/>
    <n v="290.76822916666669"/>
    <s v="RELEASED"/>
    <s v="MATCHES"/>
    <x v="145"/>
    <x v="0"/>
  </r>
  <r>
    <x v="32"/>
    <n v="1"/>
    <s v="21M"/>
    <n v="87"/>
    <s v="1116L-021M-087"/>
    <s v="1116UA21072"/>
    <s v="WT-02.1"/>
    <s v="East"/>
    <n v="36"/>
    <n v="180"/>
    <s v="WT-02.1, REC., SBX-L, TYP."/>
    <s v="Rec."/>
    <s v="SBX-L"/>
    <s v="UCS GL2"/>
    <n v="0.875"/>
    <n v="0.875"/>
    <n v="0.9375"/>
    <n v="1.1875"/>
    <n v="104"/>
    <n v="2.2000000000000002"/>
    <s v="GL-02Z"/>
    <n v="10"/>
    <s v="TO-1116GLZ02-10-1857"/>
    <n v="34.25"/>
    <m/>
    <m/>
    <n v="73.875"/>
    <n v="17.570963541666668"/>
    <n v="210.8515625"/>
    <s v="RELEASED"/>
    <s v="MATCHES"/>
    <x v="108"/>
    <x v="0"/>
  </r>
  <r>
    <x v="33"/>
    <n v="1"/>
    <s v="21M"/>
    <n v="88"/>
    <s v="1116L-021M-088"/>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89"/>
    <s v="1116L-021M-089"/>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89"/>
    <s v="1116L-021M-089"/>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90"/>
    <s v="1116L-021M-09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1"/>
    <s v="1116L-021M-091"/>
    <s v="1116UA21074"/>
    <s v="WT-02.1"/>
    <s v="East"/>
    <n v="36"/>
    <n v="180"/>
    <s v="WT-02.1, REC., SBX-L, ISA-R"/>
    <s v="Rec."/>
    <s v="SBX-L"/>
    <s v="UCS GL1"/>
    <n v="0.875"/>
    <n v="0.875"/>
    <n v="1.1875"/>
    <n v="0.9375"/>
    <n v="76"/>
    <s v="?"/>
    <s v="GL-25Z"/>
    <n v="10"/>
    <s v="TO-1116GLZ25-10-2423"/>
    <n v="34.25"/>
    <m/>
    <m/>
    <n v="101.875"/>
    <n v="24.230685763888889"/>
    <n v="290.76822916666669"/>
    <s v="RELEASED"/>
    <s v="MATCHES"/>
    <x v="145"/>
    <x v="0"/>
  </r>
  <r>
    <x v="32"/>
    <n v="1"/>
    <s v="21M"/>
    <n v="91"/>
    <s v="1116L-021M-091"/>
    <s v="1116UA21074"/>
    <s v="WT-02.1"/>
    <s v="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92"/>
    <s v="1116L-021M-092"/>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3"/>
    <s v="1116L-021M-093"/>
    <s v="1116UA21075"/>
    <s v="WT-02.1"/>
    <s v="East"/>
    <n v="36"/>
    <n v="180"/>
    <s v="WT-02.1, REC., SBX-R, ISA-L"/>
    <s v="Rec."/>
    <s v="SBX-R"/>
    <s v="UCS GL1"/>
    <n v="0.875"/>
    <n v="0.875"/>
    <n v="1.1875"/>
    <n v="0.9375"/>
    <n v="76"/>
    <s v="?"/>
    <s v="GL-25Z"/>
    <n v="10"/>
    <s v="TO-1116GLZ25-10-2423"/>
    <n v="34.25"/>
    <m/>
    <m/>
    <n v="101.875"/>
    <n v="24.230685763888889"/>
    <n v="290.76822916666669"/>
    <s v="RELEASED"/>
    <s v="MATCHES"/>
    <x v="145"/>
    <x v="0"/>
  </r>
  <r>
    <x v="32"/>
    <n v="1"/>
    <s v="21M"/>
    <n v="93"/>
    <s v="1116L-021M-093"/>
    <s v="1116UA21075"/>
    <s v="WT-02.1"/>
    <s v="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94"/>
    <s v="1116L-021M-09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5"/>
    <s v="1116L-021M-095"/>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95"/>
    <s v="1116L-021M-095"/>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96"/>
    <s v="1116L-021M-096"/>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7"/>
    <s v="1116L-021M-097"/>
    <s v="1116UA21078"/>
    <s v="WT-02.1"/>
    <s v="East"/>
    <n v="36"/>
    <n v="180"/>
    <s v="WT-02.1, REC., SBX-R, TYP."/>
    <s v="Rec."/>
    <s v="SBX-R"/>
    <s v="UCS GL1"/>
    <n v="0.875"/>
    <n v="0.875"/>
    <n v="1.1875"/>
    <n v="0.9375"/>
    <n v="76"/>
    <s v="?"/>
    <s v="GL-25Z"/>
    <n v="10"/>
    <s v="TO-1116GLZ25-10-2423"/>
    <n v="34.25"/>
    <m/>
    <m/>
    <n v="101.875"/>
    <n v="24.230685763888889"/>
    <n v="290.76822916666669"/>
    <s v="RELEASED"/>
    <s v="MATCHES"/>
    <x v="145"/>
    <x v="0"/>
  </r>
  <r>
    <x v="32"/>
    <n v="1"/>
    <s v="21M"/>
    <n v="97"/>
    <s v="1116L-021M-097"/>
    <s v="1116UA21078"/>
    <s v="WT-02.1"/>
    <s v="East"/>
    <n v="36"/>
    <n v="180"/>
    <s v="WT-02.1, REC., SBX-R, TYP."/>
    <s v="Rec."/>
    <s v="SBX-R"/>
    <s v="UCS GL2"/>
    <n v="0.875"/>
    <n v="0.875"/>
    <n v="0.9375"/>
    <n v="1.1875"/>
    <n v="104"/>
    <n v="2.2000000000000002"/>
    <s v="GL-02Z"/>
    <n v="10"/>
    <s v="TO-1116GLZ02-10-1857"/>
    <n v="34.25"/>
    <m/>
    <m/>
    <n v="73.875"/>
    <n v="17.570963541666668"/>
    <n v="210.8515625"/>
    <s v="RELEASED"/>
    <s v="MATCHES"/>
    <x v="108"/>
    <x v="0"/>
  </r>
  <r>
    <x v="33"/>
    <n v="1"/>
    <s v="21M"/>
    <n v="98"/>
    <s v="1116L-021M-098"/>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99"/>
    <s v="1116L-021M-099"/>
    <s v="1116UA21074"/>
    <s v="WT-02.1"/>
    <s v="East"/>
    <n v="36"/>
    <n v="180"/>
    <s v="WT-02.1, REC., SBX-L, ISA-R"/>
    <s v="Rec."/>
    <s v="SBX-L"/>
    <s v="UCS GL1"/>
    <n v="0.875"/>
    <n v="0.875"/>
    <n v="1.1875"/>
    <n v="0.9375"/>
    <n v="76"/>
    <s v="?"/>
    <s v="GL-25Z"/>
    <n v="10"/>
    <s v="TO-1116GLZ25-10-2423"/>
    <n v="34.25"/>
    <m/>
    <m/>
    <n v="101.875"/>
    <n v="24.230685763888889"/>
    <n v="290.76822916666669"/>
    <s v="RELEASED"/>
    <s v="MATCHES"/>
    <x v="145"/>
    <x v="0"/>
  </r>
  <r>
    <x v="32"/>
    <n v="1"/>
    <s v="21M"/>
    <n v="99"/>
    <s v="1116L-021M-099"/>
    <s v="1116UA21074"/>
    <s v="WT-02.1"/>
    <s v="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100"/>
    <s v="1116L-021M-10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1"/>
    <s v="1116L-021M-101"/>
    <s v="1116UA21075"/>
    <s v="WT-02.1"/>
    <s v="East"/>
    <n v="36"/>
    <n v="180"/>
    <s v="WT-02.1, REC., SBX-R, ISA-L"/>
    <s v="Rec."/>
    <s v="SBX-R"/>
    <s v="UCS GL1"/>
    <n v="0.875"/>
    <n v="0.875"/>
    <n v="1.1875"/>
    <n v="0.9375"/>
    <n v="76"/>
    <s v="?"/>
    <s v="GL-25Z"/>
    <n v="10"/>
    <s v="TO-1116GLZ25-10-2423"/>
    <n v="34.25"/>
    <m/>
    <m/>
    <n v="101.875"/>
    <n v="24.230685763888889"/>
    <n v="290.76822916666669"/>
    <s v="RELEASED"/>
    <s v="MATCHES"/>
    <x v="145"/>
    <x v="0"/>
  </r>
  <r>
    <x v="32"/>
    <n v="1"/>
    <s v="21M"/>
    <n v="101"/>
    <s v="1116L-021M-101"/>
    <s v="1116UA21075"/>
    <s v="WT-02.1"/>
    <s v="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02"/>
    <s v="1116L-021M-102"/>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3"/>
    <s v="1116L-021M-103"/>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103"/>
    <s v="1116L-021M-103"/>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04"/>
    <s v="1116L-021M-104"/>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5"/>
    <s v="1116L-021M-105"/>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105"/>
    <s v="1116L-021M-105"/>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06"/>
    <s v="1116L-021M-106"/>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7"/>
    <s v="1116L-021M-107"/>
    <s v="1116UA21070"/>
    <s v="WT-02.1"/>
    <s v="East"/>
    <n v="36"/>
    <n v="180"/>
    <s v="WT-02.1, REC., SBX-L, ISA-L"/>
    <s v="Rec."/>
    <s v="SBX-L"/>
    <s v="UCS GL1"/>
    <n v="0.875"/>
    <n v="0.875"/>
    <n v="1.1875"/>
    <n v="0.9375"/>
    <n v="76"/>
    <s v="?"/>
    <s v="GL-25Z"/>
    <n v="10"/>
    <s v="TO-1116GLZ25-10-2423"/>
    <n v="34.25"/>
    <m/>
    <m/>
    <n v="101.875"/>
    <n v="24.230685763888889"/>
    <n v="290.76822916666669"/>
    <s v="RELEASED"/>
    <s v="MATCHES"/>
    <x v="145"/>
    <x v="0"/>
  </r>
  <r>
    <x v="32"/>
    <n v="1"/>
    <s v="21M"/>
    <n v="107"/>
    <s v="1116L-021M-107"/>
    <s v="1116UA21070"/>
    <s v="WT-02.1"/>
    <s v="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08"/>
    <s v="1116L-021M-108"/>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09"/>
    <s v="1116L-021M-109"/>
    <s v="1116UA21073"/>
    <s v="WT-02.1"/>
    <s v="East"/>
    <n v="36"/>
    <n v="180"/>
    <s v="WT-02.1, REC., SBX-R, ISA-R"/>
    <s v="Rec."/>
    <s v="SBX-R"/>
    <s v="UCS GL1"/>
    <n v="0.875"/>
    <n v="0.875"/>
    <n v="1.1875"/>
    <n v="0.9375"/>
    <n v="76"/>
    <s v="?"/>
    <s v="GL-25Z"/>
    <n v="10"/>
    <s v="TO-1116GLZ25-10-2423"/>
    <n v="34.25"/>
    <m/>
    <m/>
    <n v="101.875"/>
    <n v="24.230685763888889"/>
    <n v="290.76822916666669"/>
    <s v="RELEASED"/>
    <s v="MATCHES"/>
    <x v="145"/>
    <x v="0"/>
  </r>
  <r>
    <x v="32"/>
    <n v="1"/>
    <s v="21M"/>
    <n v="109"/>
    <s v="1116L-021M-109"/>
    <s v="1116UA21073"/>
    <s v="WT-02.1"/>
    <s v="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10"/>
    <s v="1116L-021M-110"/>
    <s v="1116UA42009"/>
    <s v="WT-04.2"/>
    <s v="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11"/>
    <s v="1116L-021M-111"/>
    <s v="1116UA21074"/>
    <s v="WT-02.1"/>
    <s v="East"/>
    <n v="36"/>
    <n v="180"/>
    <s v="WT-02.1, REC., SBX-L, ISA-R"/>
    <s v="Rec."/>
    <s v="SBX-L"/>
    <s v="UCS GL1"/>
    <n v="0.875"/>
    <n v="0.875"/>
    <n v="1.1875"/>
    <n v="0.9375"/>
    <n v="76"/>
    <s v="?"/>
    <s v="GL-25Z"/>
    <n v="10"/>
    <s v="TO-1116GLZ25-10-2423"/>
    <n v="34.25"/>
    <m/>
    <m/>
    <n v="101.875"/>
    <n v="24.230685763888889"/>
    <n v="290.76822916666669"/>
    <s v="RELEASED"/>
    <s v="MATCHES"/>
    <x v="145"/>
    <x v="0"/>
  </r>
  <r>
    <x v="32"/>
    <n v="1"/>
    <s v="21M"/>
    <n v="111"/>
    <s v="1116L-021M-111"/>
    <s v="1116UA21074"/>
    <s v="WT-02.1"/>
    <s v="East"/>
    <n v="36"/>
    <n v="180"/>
    <s v="WT-02.1, REC., SBX-L, ISA-R"/>
    <s v="Rec."/>
    <s v="SBX-L"/>
    <s v="UCS GL2"/>
    <n v="0.875"/>
    <n v="0.875"/>
    <n v="0.9375"/>
    <n v="1.1875"/>
    <n v="104"/>
    <n v="2.2000000000000002"/>
    <s v="GL-02Z"/>
    <n v="10"/>
    <s v="TO-1116GLZ02-10-1857"/>
    <n v="34.25"/>
    <m/>
    <m/>
    <n v="73.875"/>
    <n v="17.570963541666668"/>
    <n v="210.8515625"/>
    <s v="RELEASED"/>
    <s v="MATCHES"/>
    <x v="108"/>
    <x v="0"/>
  </r>
  <r>
    <x v="28"/>
    <n v="1"/>
    <s v="21M"/>
    <n v="112"/>
    <s v="1116L-021M-112"/>
    <s v="1116UA34026"/>
    <s v="WT-03.4"/>
    <s v="Southeast"/>
    <n v="81.625900000000001"/>
    <n v="180"/>
    <s v="WT-03.4, CURVED, SBX, ISA-R, BOTTOM LIGHTING"/>
    <s v="Curved"/>
    <s v="SBX"/>
    <s v="UCS GL1"/>
    <n v="0.92210000000000003"/>
    <n v="0.97809999999999997"/>
    <n v="1.1875"/>
    <n v="0.9375"/>
    <n v="76"/>
    <s v="?"/>
    <s v="GL-04B"/>
    <n v="30"/>
    <s v="TO-1116GLB04-30-5640"/>
    <m/>
    <n v="79.725700000000003"/>
    <n v="138"/>
    <n v="101.875"/>
    <n v="56.403164496527779"/>
    <n v="676.83797395833335"/>
    <s v="RELEASED"/>
    <s v="MATCHES"/>
    <x v="146"/>
    <x v="0"/>
  </r>
  <r>
    <x v="28"/>
    <n v="1"/>
    <s v="21M"/>
    <n v="112"/>
    <s v="1116L-021M-112"/>
    <s v="1116UA34026"/>
    <s v="WT-03.4"/>
    <s v="Southeast"/>
    <n v="81.625900000000001"/>
    <n v="180"/>
    <s v="WT-03.4, CURVED, SBX, ISA-R, BOTTOM LIGHTING"/>
    <s v="Curved"/>
    <s v="SBX"/>
    <s v="UCS GL2"/>
    <n v="0.92210000000000003"/>
    <n v="0.97809999999999997"/>
    <n v="0.9375"/>
    <n v="1.1875"/>
    <n v="104"/>
    <n v="2.2000000000000002"/>
    <s v="GL-05Z"/>
    <n v="30"/>
    <s v="TO-1116GLZ05-30-4190"/>
    <m/>
    <n v="79.725700000000003"/>
    <n v="138"/>
    <n v="73.875"/>
    <n v="40.900945052083337"/>
    <n v="490.81134062500007"/>
    <s v="RELEASED"/>
    <s v="MATCHES"/>
    <x v="111"/>
    <x v="0"/>
  </r>
  <r>
    <x v="28"/>
    <n v="1"/>
    <s v="21M"/>
    <n v="113"/>
    <s v="1116L-021M-113"/>
    <s v="1116UA34027"/>
    <s v="WT-03.4"/>
    <s v="Southeast"/>
    <n v="81.527600000000007"/>
    <n v="180"/>
    <s v="WT-03.4, CURVED, SBX, HEAVY, ISA-L, BOTTOM LIGHTING"/>
    <s v="Curved"/>
    <s v="SBX"/>
    <s v="UCS GL1"/>
    <n v="0.87450000000000006"/>
    <n v="0.9274"/>
    <n v="1.1875"/>
    <n v="0.9375"/>
    <n v="76"/>
    <s v="?"/>
    <s v="GL-04B"/>
    <n v="30"/>
    <s v="TO-1116GLB04-30-5640"/>
    <m/>
    <n v="79.725700000000003"/>
    <n v="138"/>
    <n v="101.875"/>
    <n v="56.403164496527779"/>
    <n v="676.83797395833335"/>
    <s v="RELEASED"/>
    <s v="MATCHES"/>
    <x v="146"/>
    <x v="0"/>
  </r>
  <r>
    <x v="28"/>
    <n v="1"/>
    <s v="21M"/>
    <n v="113"/>
    <s v="1116L-021M-113"/>
    <s v="1116UA34027"/>
    <s v="WT-03.4"/>
    <s v="Southeast"/>
    <n v="81.527600000000007"/>
    <n v="180"/>
    <s v="WT-03.4, CURVED, SBX, HEAVY, ISA-L, BOTTOM LIGHTING"/>
    <s v="Curved"/>
    <s v="SBX"/>
    <s v="UCS GL2"/>
    <n v="0.87450000000000006"/>
    <n v="0.9274"/>
    <n v="0.9375"/>
    <n v="1.1875"/>
    <n v="104"/>
    <n v="2.2000000000000002"/>
    <s v="GL-05Z"/>
    <n v="30"/>
    <s v="TO-1116GLZ05-30-4190"/>
    <m/>
    <n v="79.725700000000003"/>
    <n v="138"/>
    <n v="73.875"/>
    <n v="40.900945052083337"/>
    <n v="490.81134062500007"/>
    <s v="RELEASED"/>
    <s v="MATCHES"/>
    <x v="111"/>
    <x v="0"/>
  </r>
  <r>
    <x v="32"/>
    <n v="1"/>
    <s v="21M"/>
    <n v="114"/>
    <s v="1116L-021M-114"/>
    <s v="1116UA21082"/>
    <s v="WT-02.1"/>
    <s v="Southeast"/>
    <n v="36"/>
    <n v="180"/>
    <s v="WT-02.1, REC., SBX-R, HEAVY, ISA-L"/>
    <s v="Rec."/>
    <s v="SBX-R"/>
    <s v="UCS GL1"/>
    <n v="0.875"/>
    <n v="0.875"/>
    <n v="1.1875"/>
    <n v="0.9375"/>
    <n v="76"/>
    <s v="?"/>
    <s v="GL-25Z"/>
    <n v="10"/>
    <s v="TO-1116GLZ25-10-2423"/>
    <n v="34.25"/>
    <m/>
    <m/>
    <n v="101.875"/>
    <n v="24.230685763888889"/>
    <n v="290.76822916666669"/>
    <s v="RELEASED"/>
    <s v="MATCHES"/>
    <x v="145"/>
    <x v="0"/>
  </r>
  <r>
    <x v="32"/>
    <n v="1"/>
    <s v="21M"/>
    <n v="114"/>
    <s v="1116L-021M-114"/>
    <s v="1116UA21082"/>
    <s v="WT-02.1"/>
    <s v="Southeast"/>
    <n v="36"/>
    <n v="180"/>
    <s v="WT-02.1, REC., SBX-R, HEAVY, ISA-L"/>
    <s v="Rec."/>
    <s v="SBX-R"/>
    <s v="UCS GL2"/>
    <n v="0.875"/>
    <n v="0.875"/>
    <n v="0.9375"/>
    <n v="1.1875"/>
    <n v="104"/>
    <n v="2.2000000000000002"/>
    <s v="GL-02Z"/>
    <n v="10"/>
    <s v="TO-1116GLZ02-10-1857"/>
    <n v="34.25"/>
    <m/>
    <m/>
    <n v="73.875"/>
    <n v="17.570963541666668"/>
    <n v="210.8515625"/>
    <s v="RELEASED"/>
    <s v="MATCHES"/>
    <x v="108"/>
    <x v="0"/>
  </r>
  <r>
    <x v="33"/>
    <n v="1"/>
    <s v="21M"/>
    <n v="115"/>
    <s v="1116L-021M-11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16"/>
    <s v="1116L-021M-116"/>
    <s v="1116UA21070"/>
    <s v="WT-02.1"/>
    <s v="Southeast"/>
    <n v="36"/>
    <n v="180"/>
    <s v="WT-02.1, REC., SBX-L, ISA-L"/>
    <s v="Rec."/>
    <s v="SBX-L"/>
    <s v="UCS GL1"/>
    <n v="0.875"/>
    <n v="0.875"/>
    <n v="1.1875"/>
    <n v="0.9375"/>
    <n v="76"/>
    <s v="?"/>
    <s v="GL-25Z"/>
    <n v="10"/>
    <s v="TO-1116GLZ25-10-2423"/>
    <n v="34.25"/>
    <m/>
    <m/>
    <n v="101.875"/>
    <n v="24.230685763888889"/>
    <n v="290.76822916666669"/>
    <s v="RELEASED"/>
    <s v="MATCHES"/>
    <x v="145"/>
    <x v="0"/>
  </r>
  <r>
    <x v="32"/>
    <n v="1"/>
    <s v="21M"/>
    <n v="116"/>
    <s v="1116L-021M-116"/>
    <s v="1116UA21070"/>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17"/>
    <s v="1116L-021M-11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18"/>
    <s v="1116L-021M-118"/>
    <s v="1116UA21075"/>
    <s v="WT-02.1"/>
    <s v="Southeast"/>
    <n v="36"/>
    <n v="180"/>
    <s v="WT-02.1, REC., SBX-R, ISA-L"/>
    <s v="Rec."/>
    <s v="SBX-R"/>
    <s v="UCS GL1"/>
    <n v="0.875"/>
    <n v="0.875"/>
    <n v="1.1875"/>
    <n v="0.9375"/>
    <n v="76"/>
    <s v="?"/>
    <s v="GL-25Z"/>
    <n v="10"/>
    <s v="TO-1116GLZ25-10-2423"/>
    <n v="34.25"/>
    <m/>
    <m/>
    <n v="101.875"/>
    <n v="24.230685763888889"/>
    <n v="290.76822916666669"/>
    <s v="RELEASED"/>
    <s v="MATCHES"/>
    <x v="145"/>
    <x v="0"/>
  </r>
  <r>
    <x v="32"/>
    <n v="1"/>
    <s v="21M"/>
    <n v="118"/>
    <s v="1116L-021M-118"/>
    <s v="1116UA21075"/>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19"/>
    <s v="1116L-021M-11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0"/>
    <s v="1116L-021M-120"/>
    <s v="1116UA21072"/>
    <s v="WT-02.1"/>
    <s v="Southeast"/>
    <n v="36"/>
    <n v="180"/>
    <s v="WT-02.1, REC., SBX-L, TYP."/>
    <s v="Rec."/>
    <s v="SBX-L"/>
    <s v="UCS GL1"/>
    <n v="0.875"/>
    <n v="0.875"/>
    <n v="1.1875"/>
    <n v="0.9375"/>
    <n v="76"/>
    <s v="?"/>
    <s v="GL-25Z"/>
    <n v="10"/>
    <s v="TO-1116GLZ25-10-2423"/>
    <n v="34.25"/>
    <m/>
    <m/>
    <n v="101.875"/>
    <n v="24.230685763888889"/>
    <n v="290.76822916666669"/>
    <s v="RELEASED"/>
    <s v="MATCHES"/>
    <x v="145"/>
    <x v="0"/>
  </r>
  <r>
    <x v="32"/>
    <n v="1"/>
    <s v="21M"/>
    <n v="120"/>
    <s v="1116L-021M-120"/>
    <s v="1116UA21072"/>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3"/>
    <n v="1"/>
    <s v="21M"/>
    <n v="121"/>
    <s v="1116L-021M-121"/>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2"/>
    <s v="1116L-021M-122"/>
    <s v="1116UA21073"/>
    <s v="WT-02.1"/>
    <s v="Southeast"/>
    <n v="36"/>
    <n v="180"/>
    <s v="WT-02.1, REC., SBX-R, ISA-R"/>
    <s v="Rec."/>
    <s v="SBX-R"/>
    <s v="UCS GL1"/>
    <n v="0.875"/>
    <n v="0.875"/>
    <n v="1.1875"/>
    <n v="0.9375"/>
    <n v="76"/>
    <s v="?"/>
    <s v="GL-25Z"/>
    <n v="10"/>
    <s v="TO-1116GLZ25-10-2423"/>
    <n v="34.25"/>
    <m/>
    <m/>
    <n v="101.875"/>
    <n v="24.230685763888889"/>
    <n v="290.76822916666669"/>
    <s v="RELEASED"/>
    <s v="MATCHES"/>
    <x v="145"/>
    <x v="0"/>
  </r>
  <r>
    <x v="32"/>
    <n v="1"/>
    <s v="21M"/>
    <n v="122"/>
    <s v="1116L-021M-122"/>
    <s v="1116UA21073"/>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33"/>
    <n v="1"/>
    <s v="21M"/>
    <n v="123"/>
    <s v="1116L-021M-123"/>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4"/>
    <s v="1116L-021M-124"/>
    <s v="1116UA21074"/>
    <s v="WT-02.1"/>
    <s v="Southeast"/>
    <n v="36"/>
    <n v="180"/>
    <s v="WT-02.1, REC., SBX-L, ISA-R"/>
    <s v="Rec."/>
    <s v="SBX-L"/>
    <s v="UCS GL1"/>
    <n v="0.875"/>
    <n v="0.875"/>
    <n v="1.1875"/>
    <n v="0.9375"/>
    <n v="76"/>
    <s v="?"/>
    <s v="GL-25Z"/>
    <n v="10"/>
    <s v="TO-1116GLZ25-10-2423"/>
    <n v="34.25"/>
    <m/>
    <m/>
    <n v="101.875"/>
    <n v="24.230685763888889"/>
    <n v="290.76822916666669"/>
    <s v="RELEASED"/>
    <s v="MATCHES"/>
    <x v="145"/>
    <x v="0"/>
  </r>
  <r>
    <x v="32"/>
    <n v="1"/>
    <s v="21M"/>
    <n v="124"/>
    <s v="1116L-021M-124"/>
    <s v="1116UA21074"/>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125"/>
    <s v="1116L-021M-12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6"/>
    <s v="1116L-021M-126"/>
    <s v="1116UA21075"/>
    <s v="WT-02.1"/>
    <s v="Southeast"/>
    <n v="36"/>
    <n v="180"/>
    <s v="WT-02.1, REC., SBX-R, ISA-L"/>
    <s v="Rec."/>
    <s v="SBX-R"/>
    <s v="UCS GL1"/>
    <n v="0.875"/>
    <n v="0.875"/>
    <n v="1.1875"/>
    <n v="0.9375"/>
    <n v="76"/>
    <s v="?"/>
    <s v="GL-25Z"/>
    <n v="10"/>
    <s v="TO-1116GLZ25-10-2423"/>
    <n v="34.25"/>
    <m/>
    <m/>
    <n v="101.875"/>
    <n v="24.230685763888889"/>
    <n v="290.76822916666669"/>
    <s v="RELEASED"/>
    <s v="MATCHES"/>
    <x v="145"/>
    <x v="0"/>
  </r>
  <r>
    <x v="32"/>
    <n v="1"/>
    <s v="21M"/>
    <n v="126"/>
    <s v="1116L-021M-126"/>
    <s v="1116UA21075"/>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3"/>
    <n v="1"/>
    <s v="21M"/>
    <n v="127"/>
    <s v="1116L-021M-12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28"/>
    <s v="1116L-021M-128"/>
    <s v="1116UA21070"/>
    <s v="WT-02.1"/>
    <s v="Southeast"/>
    <n v="36"/>
    <n v="180"/>
    <s v="WT-02.1, REC., SBX-L, ISA-L"/>
    <s v="Rec."/>
    <s v="SBX-L"/>
    <s v="UCS GL1"/>
    <n v="0.875"/>
    <n v="0.875"/>
    <n v="1.1875"/>
    <n v="0.9375"/>
    <n v="76"/>
    <s v="?"/>
    <s v="GL-25Z"/>
    <n v="10"/>
    <s v="TO-1116GLZ25-10-2423"/>
    <n v="34.25"/>
    <m/>
    <m/>
    <n v="101.875"/>
    <n v="24.230685763888889"/>
    <n v="290.76822916666669"/>
    <s v="RELEASED"/>
    <s v="MATCHES"/>
    <x v="145"/>
    <x v="0"/>
  </r>
  <r>
    <x v="32"/>
    <n v="1"/>
    <s v="21M"/>
    <n v="128"/>
    <s v="1116L-021M-128"/>
    <s v="1116UA21070"/>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3"/>
    <n v="1"/>
    <s v="21M"/>
    <n v="129"/>
    <s v="1116L-021M-129"/>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30"/>
    <s v="1116L-021M-130"/>
    <s v="1116UA21078"/>
    <s v="WT-02.1"/>
    <s v="Southeast"/>
    <n v="36"/>
    <n v="180"/>
    <s v="WT-02.1, REC., SBX-R, TYP."/>
    <s v="Rec."/>
    <s v="SBX-R"/>
    <s v="UCS GL1"/>
    <n v="0.875"/>
    <n v="0.875"/>
    <n v="1.1875"/>
    <n v="0.9375"/>
    <n v="76"/>
    <s v="?"/>
    <s v="GL-25Z"/>
    <n v="10"/>
    <s v="TO-1116GLZ25-10-2423"/>
    <n v="34.25"/>
    <m/>
    <m/>
    <n v="101.875"/>
    <n v="24.230685763888889"/>
    <n v="290.76822916666669"/>
    <s v="RELEASED"/>
    <s v="MATCHES"/>
    <x v="145"/>
    <x v="0"/>
  </r>
  <r>
    <x v="32"/>
    <n v="1"/>
    <s v="21M"/>
    <n v="130"/>
    <s v="1116L-021M-130"/>
    <s v="1116UA21078"/>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3"/>
    <n v="1"/>
    <s v="21M"/>
    <n v="131"/>
    <s v="1116L-021M-131"/>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32"/>
    <n v="1"/>
    <s v="21M"/>
    <n v="132"/>
    <s v="1116L-021M-132"/>
    <s v="1116UA21083"/>
    <s v="WT-02.1"/>
    <s v="Southeast"/>
    <n v="36"/>
    <n v="180"/>
    <s v="WT-02.1, REC., SBX-L, WWT ADJ-R, ISA-R"/>
    <s v="Rec."/>
    <s v="SBX-L"/>
    <s v="UCS GL1"/>
    <n v="0.875"/>
    <n v="0.875"/>
    <n v="1.1875"/>
    <n v="0.9375"/>
    <n v="76"/>
    <s v="?"/>
    <s v="GL-25Z"/>
    <n v="10"/>
    <s v="TO-1116GLZ25-10-2423"/>
    <n v="34.25"/>
    <m/>
    <m/>
    <n v="101.875"/>
    <n v="24.230685763888889"/>
    <n v="290.76822916666669"/>
    <s v="RELEASED"/>
    <s v="MATCHES"/>
    <x v="145"/>
    <x v="0"/>
  </r>
  <r>
    <x v="32"/>
    <n v="1"/>
    <s v="21M"/>
    <n v="132"/>
    <s v="1116L-021M-132"/>
    <s v="1116UA21083"/>
    <s v="WT-02.1"/>
    <s v="Southeast"/>
    <n v="36"/>
    <n v="180"/>
    <s v="WT-02.1, REC., SBX-L, WWT ADJ-R, ISA-R"/>
    <s v="Rec."/>
    <s v="SBX-L"/>
    <s v="UCS GL2"/>
    <n v="0.875"/>
    <n v="0.875"/>
    <n v="0.9375"/>
    <n v="1.1875"/>
    <n v="104"/>
    <n v="2.2000000000000002"/>
    <s v="GL-02Z"/>
    <n v="10"/>
    <s v="TO-1116GLZ02-10-1857"/>
    <n v="34.25"/>
    <m/>
    <m/>
    <n v="73.875"/>
    <n v="17.570963541666668"/>
    <n v="210.8515625"/>
    <s v="RELEASED"/>
    <s v="MATCHES"/>
    <x v="108"/>
    <x v="0"/>
  </r>
  <r>
    <x v="33"/>
    <n v="1"/>
    <s v="21M"/>
    <n v="133"/>
    <s v="1116L-021M-133"/>
    <s v="1116UA42012"/>
    <s v="WT-04.2"/>
    <s v="Southeast"/>
    <n v="100"/>
    <n v="180"/>
    <s v="WT-04.2, REC., LOUVER, WWT-L, TYP."/>
    <s v="Rec."/>
    <s v="Louver"/>
    <s v="UCS GL1"/>
    <n v="1.375"/>
    <n v="0.875"/>
    <n v="0.9375"/>
    <n v="1.1875"/>
    <n v="104"/>
    <n v="2.2000000000000002"/>
    <s v="GL-02Z"/>
    <n v="10"/>
    <s v="TO-1116GLZ02-10-5014"/>
    <n v="97.75"/>
    <m/>
    <m/>
    <n v="73.875"/>
    <n v="50.147786458333336"/>
    <n v="601.7734375"/>
    <s v="RELEASED"/>
    <s v="MATCHES"/>
    <x v="116"/>
    <x v="0"/>
  </r>
  <r>
    <x v="32"/>
    <n v="1"/>
    <s v="21M"/>
    <n v="134"/>
    <s v="1116L-021M-134"/>
    <s v="1116UA21084"/>
    <s v="WT-02.1"/>
    <s v="Southeast"/>
    <n v="36"/>
    <n v="180"/>
    <s v="WT-02.1, REC., SBX-R, WWT ADJ-R, ISA-L"/>
    <s v="Rec."/>
    <s v="SBX-R"/>
    <s v="UCS GL1"/>
    <n v="0.875"/>
    <n v="0.875"/>
    <n v="1.1875"/>
    <n v="0.9375"/>
    <n v="76"/>
    <s v="?"/>
    <s v="GL-25Z"/>
    <n v="10"/>
    <s v="TO-1116GLZ25-10-2423"/>
    <n v="34.25"/>
    <m/>
    <m/>
    <n v="101.875"/>
    <n v="24.230685763888889"/>
    <n v="290.76822916666669"/>
    <s v="RELEASED"/>
    <s v="MATCHES"/>
    <x v="145"/>
    <x v="0"/>
  </r>
  <r>
    <x v="32"/>
    <n v="1"/>
    <s v="21M"/>
    <n v="134"/>
    <s v="1116L-021M-134"/>
    <s v="1116UA21084"/>
    <s v="WT-02.1"/>
    <s v="Southeast"/>
    <n v="36"/>
    <n v="180"/>
    <s v="WT-02.1, REC., SBX-R, WWT ADJ-R, ISA-L"/>
    <s v="Rec."/>
    <s v="SBX-R"/>
    <s v="UCS GL2"/>
    <n v="0.875"/>
    <n v="0.875"/>
    <n v="0.9375"/>
    <n v="1.1875"/>
    <n v="104"/>
    <n v="2.2000000000000002"/>
    <s v="GL-02Z"/>
    <n v="10"/>
    <s v="TO-1116GLZ02-10-1857"/>
    <n v="34.25"/>
    <m/>
    <m/>
    <n v="73.875"/>
    <n v="17.570963541666668"/>
    <n v="210.8515625"/>
    <s v="RELEASED"/>
    <s v="MATCHES"/>
    <x v="108"/>
    <x v="0"/>
  </r>
  <r>
    <x v="33"/>
    <n v="1"/>
    <s v="21M"/>
    <n v="135"/>
    <s v="1116L-021M-135"/>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36"/>
    <s v="1116L-021M-136"/>
    <s v="1116UA21074"/>
    <s v="WT-02.1"/>
    <s v="Southeast"/>
    <n v="36"/>
    <n v="180"/>
    <s v="WT-02.1, REC., SBX-L, ISA-R"/>
    <s v="Rec."/>
    <s v="SBX-L"/>
    <s v="UCS GL1"/>
    <n v="0.875"/>
    <n v="0.875"/>
    <n v="1.1875"/>
    <n v="0.9375"/>
    <n v="76"/>
    <s v="?"/>
    <s v="GL-25Z"/>
    <n v="10"/>
    <s v="TO-1116GLZ25-10-2423"/>
    <n v="34.25"/>
    <m/>
    <m/>
    <n v="101.875"/>
    <n v="24.230685763888889"/>
    <n v="290.76822916666669"/>
    <s v="RELEASED"/>
    <s v="MATCHES"/>
    <x v="145"/>
    <x v="0"/>
  </r>
  <r>
    <x v="32"/>
    <n v="1"/>
    <s v="21M"/>
    <n v="136"/>
    <s v="1116L-021M-136"/>
    <s v="1116UA21074"/>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3"/>
    <n v="1"/>
    <s v="21M"/>
    <n v="137"/>
    <s v="1116L-021M-137"/>
    <s v="1116UA42009"/>
    <s v="WT-04.2"/>
    <s v="Southeast"/>
    <n v="100"/>
    <n v="180"/>
    <s v="WT-04.2, REC., LOUVER, TYP."/>
    <s v="Rec."/>
    <s v="Louver"/>
    <s v="UCS GL1"/>
    <n v="0.875"/>
    <n v="0.875"/>
    <n v="0.9375"/>
    <n v="1.1875"/>
    <n v="104"/>
    <n v="2.2000000000000002"/>
    <s v="GL-02Z"/>
    <n v="10"/>
    <s v="TO-1116GLZ02-10-5040"/>
    <n v="98.25"/>
    <m/>
    <m/>
    <n v="73.875"/>
    <n v="50.404296875"/>
    <n v="604.8515625"/>
    <s v="RELEASED"/>
    <s v="MATCHES"/>
    <x v="114"/>
    <x v="0"/>
  </r>
  <r>
    <x v="32"/>
    <n v="1"/>
    <s v="21M"/>
    <n v="138"/>
    <s v="1116L-021M-138"/>
    <s v="1116UA21078"/>
    <s v="WT-02.1"/>
    <s v="Southeast"/>
    <n v="36"/>
    <n v="180"/>
    <s v="WT-02.1, REC., SBX-R, TYP."/>
    <s v="Rec."/>
    <s v="SBX-R"/>
    <s v="UCS GL1"/>
    <n v="0.875"/>
    <n v="0.875"/>
    <n v="1.1875"/>
    <n v="0.9375"/>
    <n v="76"/>
    <s v="?"/>
    <s v="GL-25Z"/>
    <n v="10"/>
    <s v="TO-1116GLZ25-10-2423"/>
    <n v="34.25"/>
    <m/>
    <m/>
    <n v="101.875"/>
    <n v="24.230685763888889"/>
    <n v="290.76822916666669"/>
    <s v="RELEASED"/>
    <s v="MATCHES"/>
    <x v="145"/>
    <x v="0"/>
  </r>
  <r>
    <x v="32"/>
    <n v="1"/>
    <s v="21M"/>
    <n v="138"/>
    <s v="1116L-021M-138"/>
    <s v="1116UA21078"/>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s v="21M"/>
    <n v="139"/>
    <s v="1116L-021M-139"/>
    <s v="1116UA12018"/>
    <s v="WT-01.2"/>
    <s v="Southeast"/>
    <n v="92.0625"/>
    <n v="180"/>
    <s v="WT-01.2, REC., SBX, HEAVY, ISA-R"/>
    <s v="Rec."/>
    <s v="SBX"/>
    <s v="UCS GL1"/>
    <n v="0.875"/>
    <n v="0.93620000000000003"/>
    <n v="1.1875"/>
    <n v="0.9375"/>
    <n v="76"/>
    <s v="?"/>
    <s v="GL-03Z"/>
    <n v="10"/>
    <s v="TO-1116GLZ03-10-6484"/>
    <n v="90.251300000000001"/>
    <m/>
    <m/>
    <n v="101.875"/>
    <n v="63.849661024305561"/>
    <n v="766.19401680183591"/>
    <s v="RELEASED"/>
    <s v="MATCHES"/>
    <x v="148"/>
    <x v="0"/>
  </r>
  <r>
    <x v="34"/>
    <n v="1"/>
    <s v="21M"/>
    <n v="139"/>
    <s v="1116L-021M-139"/>
    <s v="1116UA12018"/>
    <s v="WT-01.2"/>
    <s v="Southeast"/>
    <n v="92.0625"/>
    <n v="180"/>
    <s v="WT-01.2, REC., SBX, HEAVY, ISA-R"/>
    <s v="Rec."/>
    <s v="SBX"/>
    <s v="UCS GL2"/>
    <n v="0.875"/>
    <n v="0.93620000000000003"/>
    <n v="0.9375"/>
    <n v="1.1875"/>
    <n v="104"/>
    <n v="2.2000000000000002"/>
    <s v="GL-02Z"/>
    <n v="10"/>
    <s v="TO-1116GLZ02-10-4630"/>
    <n v="90.251300000000001"/>
    <m/>
    <m/>
    <n v="73.875"/>
    <n v="46.300797135416673"/>
    <n v="555.60956562500007"/>
    <s v="RELEASED"/>
    <s v="MATCHES"/>
    <x v="118"/>
    <x v="0"/>
  </r>
  <r>
    <x v="16"/>
    <n v="1"/>
    <s v="21M"/>
    <n v="140"/>
    <s v="1116L-021M-140"/>
    <s v="1116UA35008"/>
    <s v="WT-03.5"/>
    <s v="Southeast"/>
    <n v="36.093000000000004"/>
    <n v="180"/>
    <s v="WT-03.5, CURVED, SBX-L, HEAVY, ISA-R"/>
    <s v="Curved"/>
    <s v="SBX-L"/>
    <s v="UCS GL1"/>
    <n v="0.83725000000000005"/>
    <n v="1.0375000000000001"/>
    <n v="1.1875"/>
    <n v="0.9375"/>
    <n v="76"/>
    <s v="?"/>
    <s v="GL-26Z"/>
    <n v="30"/>
    <s v="TO-1116GLZ26-30-2420"/>
    <m/>
    <n v="34.218250000000005"/>
    <n v="138"/>
    <n v="101.875"/>
    <n v="24.208223741319447"/>
    <n v="290.49868489583338"/>
    <s v="RELEASED"/>
    <s v="MATCHES"/>
    <x v="149"/>
    <x v="0"/>
  </r>
  <r>
    <x v="16"/>
    <n v="1"/>
    <s v="21M"/>
    <n v="140"/>
    <s v="1116L-021M-140"/>
    <s v="1116UA35008"/>
    <s v="WT-03.5"/>
    <s v="Southea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4"/>
    <n v="1"/>
    <s v="21M"/>
    <n v="141"/>
    <s v="1116L-021M-141"/>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1"/>
    <s v="1116L-021M-141"/>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2"/>
    <s v="1116L-021M-142"/>
    <s v="1116UA21075"/>
    <s v="WT-02.1"/>
    <s v="South"/>
    <n v="36"/>
    <n v="180"/>
    <s v="WT-02.1, REC., SBX-R, ISA-L"/>
    <s v="Rec."/>
    <s v="SBX-R"/>
    <s v="UCS GL1"/>
    <n v="0.875"/>
    <n v="0.875"/>
    <n v="1.1875"/>
    <n v="0.9375"/>
    <n v="76"/>
    <s v="?"/>
    <s v="GL-25Z"/>
    <n v="10"/>
    <s v="TO-1116GLZ25-10-2423"/>
    <n v="34.25"/>
    <m/>
    <m/>
    <n v="101.875"/>
    <n v="24.230685763888889"/>
    <n v="290.76822916666669"/>
    <s v="RELEASED"/>
    <s v="MATCHES"/>
    <x v="145"/>
    <x v="0"/>
  </r>
  <r>
    <x v="32"/>
    <n v="1"/>
    <s v="21M"/>
    <n v="142"/>
    <s v="1116L-021M-142"/>
    <s v="1116UA21075"/>
    <s v="WT-02.1"/>
    <s v="South"/>
    <n v="36"/>
    <n v="180"/>
    <s v="WT-02.1, REC., SBX-R, ISA-L"/>
    <s v="Rec."/>
    <s v="SBX-R"/>
    <s v="UCS GL2"/>
    <n v="0.875"/>
    <n v="0.875"/>
    <n v="0.9375"/>
    <n v="1.1875"/>
    <n v="104"/>
    <n v="2.2000000000000002"/>
    <s v="GL-02Z"/>
    <n v="10"/>
    <s v="TO-1116GLZ02-10-1857"/>
    <n v="34.25"/>
    <m/>
    <m/>
    <n v="73.875"/>
    <n v="17.570963541666668"/>
    <n v="210.8515625"/>
    <s v="RELEASED"/>
    <s v="MATCHES"/>
    <x v="108"/>
    <x v="0"/>
  </r>
  <r>
    <x v="34"/>
    <n v="1"/>
    <s v="21M"/>
    <n v="143"/>
    <s v="1116L-021M-143"/>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3"/>
    <s v="1116L-021M-143"/>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4"/>
    <s v="1116L-021M-144"/>
    <s v="1116UA21072"/>
    <s v="WT-02.1"/>
    <s v="South"/>
    <n v="36"/>
    <n v="180"/>
    <s v="WT-02.1, REC., SBX-L, TYP."/>
    <s v="Rec."/>
    <s v="SBX-L"/>
    <s v="UCS GL1"/>
    <n v="0.875"/>
    <n v="0.875"/>
    <n v="1.1875"/>
    <n v="0.9375"/>
    <n v="76"/>
    <s v="?"/>
    <s v="GL-25Z"/>
    <n v="10"/>
    <s v="TO-1116GLZ25-10-2423"/>
    <n v="34.25"/>
    <m/>
    <m/>
    <n v="101.875"/>
    <n v="24.230685763888889"/>
    <n v="290.76822916666669"/>
    <s v="RELEASED"/>
    <s v="MATCHES"/>
    <x v="145"/>
    <x v="0"/>
  </r>
  <r>
    <x v="32"/>
    <n v="1"/>
    <s v="21M"/>
    <n v="144"/>
    <s v="1116L-021M-144"/>
    <s v="1116UA21072"/>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s v="21M"/>
    <n v="145"/>
    <s v="1116L-021M-145"/>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5"/>
    <s v="1116L-021M-145"/>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6"/>
    <s v="1116L-021M-146"/>
    <s v="1116UA21073"/>
    <s v="WT-02.1"/>
    <s v="South"/>
    <n v="36"/>
    <n v="180"/>
    <s v="WT-02.1, REC., SBX-R, ISA-R"/>
    <s v="Rec."/>
    <s v="SBX-R"/>
    <s v="UCS GL1"/>
    <n v="0.875"/>
    <n v="0.875"/>
    <n v="1.1875"/>
    <n v="0.9375"/>
    <n v="76"/>
    <s v="?"/>
    <s v="GL-25Z"/>
    <n v="10"/>
    <s v="TO-1116GLZ25-10-2423"/>
    <n v="34.25"/>
    <m/>
    <m/>
    <n v="101.875"/>
    <n v="24.230685763888889"/>
    <n v="290.76822916666669"/>
    <s v="RELEASED"/>
    <s v="MATCHES"/>
    <x v="145"/>
    <x v="0"/>
  </r>
  <r>
    <x v="32"/>
    <n v="1"/>
    <s v="21M"/>
    <n v="146"/>
    <s v="1116L-021M-146"/>
    <s v="1116UA21073"/>
    <s v="WT-02.1"/>
    <s v="South"/>
    <n v="36"/>
    <n v="180"/>
    <s v="WT-02.1, REC., SBX-R, ISA-R"/>
    <s v="Rec."/>
    <s v="SBX-R"/>
    <s v="UCS GL2"/>
    <n v="0.875"/>
    <n v="0.875"/>
    <n v="0.9375"/>
    <n v="1.1875"/>
    <n v="104"/>
    <n v="2.2000000000000002"/>
    <s v="GL-02Z"/>
    <n v="10"/>
    <s v="TO-1116GLZ02-10-1857"/>
    <n v="34.25"/>
    <m/>
    <m/>
    <n v="73.875"/>
    <n v="17.570963541666668"/>
    <n v="210.8515625"/>
    <s v="RELEASED"/>
    <s v="MATCHES"/>
    <x v="108"/>
    <x v="0"/>
  </r>
  <r>
    <x v="34"/>
    <n v="1"/>
    <s v="21M"/>
    <n v="147"/>
    <s v="1116L-021M-147"/>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7"/>
    <s v="1116L-021M-147"/>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48"/>
    <s v="1116L-021M-148"/>
    <s v="1116UA21074"/>
    <s v="WT-02.1"/>
    <s v="South"/>
    <n v="36"/>
    <n v="180"/>
    <s v="WT-02.1, REC., SBX-L, ISA-R"/>
    <s v="Rec."/>
    <s v="SBX-L"/>
    <s v="UCS GL1"/>
    <n v="0.875"/>
    <n v="0.875"/>
    <n v="1.1875"/>
    <n v="0.9375"/>
    <n v="76"/>
    <s v="?"/>
    <s v="GL-25Z"/>
    <n v="10"/>
    <s v="TO-1116GLZ25-10-2423"/>
    <n v="34.25"/>
    <m/>
    <m/>
    <n v="101.875"/>
    <n v="24.230685763888889"/>
    <n v="290.76822916666669"/>
    <s v="RELEASED"/>
    <s v="MATCHES"/>
    <x v="145"/>
    <x v="0"/>
  </r>
  <r>
    <x v="32"/>
    <n v="1"/>
    <s v="21M"/>
    <n v="148"/>
    <s v="1116L-021M-148"/>
    <s v="1116UA21074"/>
    <s v="WT-02.1"/>
    <s v="South"/>
    <n v="36"/>
    <n v="180"/>
    <s v="WT-02.1, REC., SBX-L, ISA-R"/>
    <s v="Rec."/>
    <s v="SBX-L"/>
    <s v="UCS GL2"/>
    <n v="0.875"/>
    <n v="0.875"/>
    <n v="0.9375"/>
    <n v="1.1875"/>
    <n v="104"/>
    <n v="2.2000000000000002"/>
    <s v="GL-02Z"/>
    <n v="10"/>
    <s v="TO-1116GLZ02-10-1857"/>
    <n v="34.25"/>
    <m/>
    <m/>
    <n v="73.875"/>
    <n v="17.570963541666668"/>
    <n v="210.8515625"/>
    <s v="RELEASED"/>
    <s v="MATCHES"/>
    <x v="108"/>
    <x v="0"/>
  </r>
  <r>
    <x v="34"/>
    <n v="1"/>
    <s v="21M"/>
    <n v="149"/>
    <s v="1116L-021M-149"/>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49"/>
    <s v="1116L-021M-149"/>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50"/>
    <s v="1116L-021M-150"/>
    <s v="1116UA21078"/>
    <s v="WT-02.1"/>
    <s v="South"/>
    <n v="36"/>
    <n v="180"/>
    <s v="WT-02.1, REC., SBX-R, TYP."/>
    <s v="Rec."/>
    <s v="SBX-R"/>
    <s v="UCS GL1"/>
    <n v="0.875"/>
    <n v="0.875"/>
    <n v="1.1875"/>
    <n v="0.9375"/>
    <n v="76"/>
    <s v="?"/>
    <s v="GL-25Z"/>
    <n v="10"/>
    <s v="TO-1116GLZ25-10-2423"/>
    <n v="34.25"/>
    <m/>
    <m/>
    <n v="101.875"/>
    <n v="24.230685763888889"/>
    <n v="290.76822916666669"/>
    <s v="RELEASED"/>
    <s v="MATCHES"/>
    <x v="145"/>
    <x v="0"/>
  </r>
  <r>
    <x v="32"/>
    <n v="1"/>
    <s v="21M"/>
    <n v="150"/>
    <s v="1116L-021M-150"/>
    <s v="1116UA21078"/>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s v="21M"/>
    <n v="151"/>
    <s v="1116L-021M-151"/>
    <s v="1116UA12017"/>
    <s v="WT-01.2"/>
    <s v="South"/>
    <n v="100"/>
    <n v="180"/>
    <s v="WT-01.2, REC., SBX, ISA-R"/>
    <s v="Rec."/>
    <s v="SBX"/>
    <s v="UCS GL1"/>
    <n v="0.875"/>
    <n v="0.875"/>
    <n v="1.1875"/>
    <n v="0.9375"/>
    <n v="76"/>
    <s v="?"/>
    <s v="GL-03Z"/>
    <n v="10"/>
    <s v="TO-1116GLZ03-10-7050"/>
    <n v="98.25"/>
    <m/>
    <m/>
    <n v="101.875"/>
    <n v="69.508463541666671"/>
    <n v="834.1015625"/>
    <s v="RELEASED"/>
    <s v="MATCHES"/>
    <x v="150"/>
    <x v="0"/>
  </r>
  <r>
    <x v="34"/>
    <n v="1"/>
    <s v="21M"/>
    <n v="151"/>
    <s v="1116L-021M-151"/>
    <s v="1116UA12017"/>
    <s v="WT-01.2"/>
    <s v="South"/>
    <n v="100"/>
    <n v="180"/>
    <s v="WT-01.2, REC., SBX, ISA-R"/>
    <s v="Rec."/>
    <s v="SBX"/>
    <s v="UCS GL2"/>
    <n v="0.875"/>
    <n v="0.875"/>
    <n v="0.9375"/>
    <n v="1.1875"/>
    <n v="104"/>
    <n v="2.2000000000000002"/>
    <s v="GL-02Z"/>
    <n v="10"/>
    <s v="TO-1116GLZ02-10-5040"/>
    <n v="98.25"/>
    <m/>
    <m/>
    <n v="73.875"/>
    <n v="50.404296875"/>
    <n v="604.8515625"/>
    <s v="RELEASED"/>
    <s v="MATCHES"/>
    <x v="114"/>
    <x v="0"/>
  </r>
  <r>
    <x v="32"/>
    <n v="1"/>
    <s v="21M"/>
    <n v="152"/>
    <s v="1116L-021M-152"/>
    <s v="1116UA21072"/>
    <s v="WT-02.1"/>
    <s v="South"/>
    <n v="36"/>
    <n v="180"/>
    <s v="WT-02.1, REC., SBX-L, TYP."/>
    <s v="Rec."/>
    <s v="SBX-L"/>
    <s v="UCS GL1"/>
    <n v="0.875"/>
    <n v="0.875"/>
    <n v="1.1875"/>
    <n v="0.9375"/>
    <n v="76"/>
    <s v="?"/>
    <s v="GL-25Z"/>
    <n v="10"/>
    <s v="TO-1116GLZ25-10-2423"/>
    <n v="34.25"/>
    <m/>
    <m/>
    <n v="101.875"/>
    <n v="24.230685763888889"/>
    <n v="290.76822916666669"/>
    <s v="RELEASED"/>
    <s v="MATCHES"/>
    <x v="145"/>
    <x v="0"/>
  </r>
  <r>
    <x v="32"/>
    <n v="1"/>
    <s v="21M"/>
    <n v="152"/>
    <s v="1116L-021M-152"/>
    <s v="1116UA21072"/>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s v="21M"/>
    <n v="153"/>
    <s v="1116L-021M-153"/>
    <s v="1116UA12017"/>
    <s v="WT-01.2"/>
    <s v="South"/>
    <n v="100"/>
    <n v="180"/>
    <s v="WT-01.2, REC., SBX, ISA-R"/>
    <s v="Rec."/>
    <s v="SBX"/>
    <s v="UCS GL1"/>
    <n v="0.875"/>
    <n v="0.875"/>
    <n v="1.1875"/>
    <n v="0.9375"/>
    <n v="76"/>
    <s v="?"/>
    <s v="GL-03Z"/>
    <n v="10"/>
    <s v="TO-1116GLZ03-10-7050"/>
    <n v="98.25"/>
    <m/>
    <m/>
    <n v="101.875"/>
    <n v="69.508463541666671"/>
    <n v="834.1015625"/>
    <s v="RELEASED"/>
    <s v="MATCHES"/>
    <x v="150"/>
    <x v="0"/>
  </r>
  <r>
    <x v="34"/>
    <n v="1"/>
    <s v="21M"/>
    <n v="153"/>
    <s v="1116L-021M-153"/>
    <s v="1116UA12017"/>
    <s v="WT-01.2"/>
    <s v="South"/>
    <n v="100"/>
    <n v="180"/>
    <s v="WT-01.2, REC., SBX, ISA-R"/>
    <s v="Rec."/>
    <s v="SBX"/>
    <s v="UCS GL2"/>
    <n v="0.875"/>
    <n v="0.875"/>
    <n v="0.9375"/>
    <n v="1.1875"/>
    <n v="104"/>
    <n v="2.2000000000000002"/>
    <s v="GL-02Z"/>
    <n v="10"/>
    <s v="TO-1116GLZ02-10-5040"/>
    <n v="98.25"/>
    <m/>
    <m/>
    <n v="73.875"/>
    <n v="50.404296875"/>
    <n v="604.8515625"/>
    <s v="RELEASED"/>
    <s v="MATCHES"/>
    <x v="114"/>
    <x v="0"/>
  </r>
  <r>
    <x v="32"/>
    <n v="1"/>
    <s v="21M"/>
    <n v="154"/>
    <s v="1116L-021M-154"/>
    <s v="1116UA21078"/>
    <s v="WT-02.1"/>
    <s v="South"/>
    <n v="36"/>
    <n v="180"/>
    <s v="WT-02.1, REC., SBX-R, TYP."/>
    <s v="Rec."/>
    <s v="SBX-R"/>
    <s v="UCS GL1"/>
    <n v="0.875"/>
    <n v="0.875"/>
    <n v="1.1875"/>
    <n v="0.9375"/>
    <n v="76"/>
    <s v="?"/>
    <s v="GL-25Z"/>
    <n v="10"/>
    <s v="TO-1116GLZ25-10-2423"/>
    <n v="34.25"/>
    <m/>
    <m/>
    <n v="101.875"/>
    <n v="24.230685763888889"/>
    <n v="290.76822916666669"/>
    <s v="RELEASED"/>
    <s v="MATCHES"/>
    <x v="145"/>
    <x v="0"/>
  </r>
  <r>
    <x v="32"/>
    <n v="1"/>
    <s v="21M"/>
    <n v="154"/>
    <s v="1116L-021M-154"/>
    <s v="1116UA21078"/>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s v="21M"/>
    <n v="155"/>
    <s v="1116L-021M-155"/>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55"/>
    <s v="1116L-021M-155"/>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56"/>
    <s v="1116L-021M-156"/>
    <s v="1116UA21074"/>
    <s v="WT-02.1"/>
    <s v="South"/>
    <n v="36"/>
    <n v="180"/>
    <s v="WT-02.1, REC., SBX-L, ISA-R"/>
    <s v="Rec."/>
    <s v="SBX-L"/>
    <s v="UCS GL1"/>
    <n v="0.875"/>
    <n v="0.875"/>
    <n v="1.1875"/>
    <n v="0.9375"/>
    <n v="76"/>
    <s v="?"/>
    <s v="GL-25Z"/>
    <n v="10"/>
    <s v="TO-1116GLZ25-10-2423"/>
    <n v="34.25"/>
    <m/>
    <m/>
    <n v="101.875"/>
    <n v="24.230685763888889"/>
    <n v="290.76822916666669"/>
    <s v="RELEASED"/>
    <s v="MATCHES"/>
    <x v="145"/>
    <x v="0"/>
  </r>
  <r>
    <x v="32"/>
    <n v="1"/>
    <s v="21M"/>
    <n v="156"/>
    <s v="1116L-021M-156"/>
    <s v="1116UA21074"/>
    <s v="WT-02.1"/>
    <s v="South"/>
    <n v="36"/>
    <n v="180"/>
    <s v="WT-02.1, REC., SBX-L, ISA-R"/>
    <s v="Rec."/>
    <s v="SBX-L"/>
    <s v="UCS GL2"/>
    <n v="0.875"/>
    <n v="0.875"/>
    <n v="0.9375"/>
    <n v="1.1875"/>
    <n v="104"/>
    <n v="2.2000000000000002"/>
    <s v="GL-02Z"/>
    <n v="10"/>
    <s v="TO-1116GLZ02-10-1857"/>
    <n v="34.25"/>
    <m/>
    <m/>
    <n v="73.875"/>
    <n v="17.570963541666668"/>
    <n v="210.8515625"/>
    <s v="RELEASED"/>
    <s v="MATCHES"/>
    <x v="108"/>
    <x v="0"/>
  </r>
  <r>
    <x v="34"/>
    <n v="1"/>
    <s v="21M"/>
    <n v="157"/>
    <s v="1116L-021M-157"/>
    <s v="1116UA12019"/>
    <s v="WT-01.2"/>
    <s v="South"/>
    <n v="100"/>
    <n v="180"/>
    <s v="WT-01.2, REC., SBX, TYP."/>
    <s v="Rec."/>
    <s v="SBX"/>
    <s v="UCS GL1"/>
    <n v="0.875"/>
    <n v="0.875"/>
    <n v="1.1875"/>
    <n v="0.9375"/>
    <n v="76"/>
    <s v="?"/>
    <s v="GL-03Z"/>
    <n v="10"/>
    <s v="TO-1116GLZ03-10-7050"/>
    <n v="98.25"/>
    <m/>
    <m/>
    <n v="101.875"/>
    <n v="69.508463541666671"/>
    <n v="834.1015625"/>
    <s v="RELEASED"/>
    <s v="MATCHES"/>
    <x v="150"/>
    <x v="0"/>
  </r>
  <r>
    <x v="34"/>
    <n v="1"/>
    <s v="21M"/>
    <n v="157"/>
    <s v="1116L-021M-157"/>
    <s v="1116UA12019"/>
    <s v="WT-01.2"/>
    <s v="South"/>
    <n v="100"/>
    <n v="180"/>
    <s v="WT-01.2, REC., SBX, TYP."/>
    <s v="Rec."/>
    <s v="SBX"/>
    <s v="UCS GL2"/>
    <n v="0.875"/>
    <n v="0.875"/>
    <n v="0.9375"/>
    <n v="1.1875"/>
    <n v="104"/>
    <n v="2.2000000000000002"/>
    <s v="GL-02Z"/>
    <n v="10"/>
    <s v="TO-1116GLZ02-10-5040"/>
    <n v="98.25"/>
    <m/>
    <m/>
    <n v="73.875"/>
    <n v="50.404296875"/>
    <n v="604.8515625"/>
    <s v="RELEASED"/>
    <s v="MATCHES"/>
    <x v="114"/>
    <x v="0"/>
  </r>
  <r>
    <x v="32"/>
    <n v="1"/>
    <s v="21M"/>
    <n v="158"/>
    <s v="1116L-021M-158"/>
    <s v="1116UA21081"/>
    <s v="WT-02.1"/>
    <s v="South"/>
    <n v="36.125"/>
    <n v="180"/>
    <s v="WT-02.1, REC., SBX-R, HEAVY, ISA-R"/>
    <s v="Rec."/>
    <s v="SBX-R"/>
    <s v="UCS GL1"/>
    <n v="1"/>
    <n v="0.875"/>
    <n v="1.1875"/>
    <n v="0.9375"/>
    <n v="76"/>
    <s v="?"/>
    <s v="GL-25Z"/>
    <n v="10"/>
    <s v="TO-1116GLZ25-10-2423"/>
    <n v="34.25"/>
    <m/>
    <m/>
    <n v="101.875"/>
    <n v="24.230685763888889"/>
    <n v="290.76822916666669"/>
    <s v="RELEASED"/>
    <s v="MATCHES"/>
    <x v="145"/>
    <x v="0"/>
  </r>
  <r>
    <x v="32"/>
    <n v="1"/>
    <s v="21M"/>
    <n v="158"/>
    <s v="1116L-021M-158"/>
    <s v="1116UA21081"/>
    <s v="WT-02.1"/>
    <s v="South"/>
    <n v="36.125"/>
    <n v="180"/>
    <s v="WT-02.1, REC., SBX-R, HEAVY, ISA-R"/>
    <s v="Rec."/>
    <s v="SBX-R"/>
    <s v="UCS GL2"/>
    <n v="1"/>
    <n v="0.875"/>
    <n v="0.9375"/>
    <n v="1.1875"/>
    <n v="104"/>
    <n v="2.2000000000000002"/>
    <s v="GL-02Z"/>
    <n v="10"/>
    <s v="TO-1116GLZ02-10-1857"/>
    <n v="34.25"/>
    <m/>
    <m/>
    <n v="73.875"/>
    <n v="17.570963541666668"/>
    <n v="210.8515625"/>
    <s v="RELEASED"/>
    <s v="MATCHES"/>
    <x v="108"/>
    <x v="0"/>
  </r>
  <r>
    <x v="28"/>
    <n v="1"/>
    <n v="22"/>
    <n v="1"/>
    <s v="1116L-022-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2"/>
    <n v="1"/>
    <s v="1116L-022-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2"/>
    <n v="2"/>
    <s v="1116L-022-002"/>
    <s v="1116UA33005"/>
    <s v="WT-03.3"/>
    <s v="Southwe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2"/>
    <n v="2"/>
    <s v="1116L-022-002"/>
    <s v="1116UA33005"/>
    <s v="WT-03.3"/>
    <s v="Southwe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2"/>
    <n v="3"/>
    <s v="1116L-022-003"/>
    <s v="1116UA33005"/>
    <s v="WT-03.3"/>
    <s v="Southwe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2"/>
    <n v="3"/>
    <s v="1116L-022-003"/>
    <s v="1116UA33005"/>
    <s v="WT-03.3"/>
    <s v="Southwe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2"/>
    <n v="1"/>
    <n v="22"/>
    <n v="4"/>
    <s v="1116L-022-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4"/>
    <s v="1116L-022-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5"/>
    <s v="1116L-022-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4"/>
    <n v="1"/>
    <n v="22"/>
    <n v="5"/>
    <s v="1116L-022-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2"/>
    <n v="1"/>
    <n v="22"/>
    <n v="6"/>
    <s v="1116L-022-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6"/>
    <s v="1116L-022-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7"/>
    <s v="1116L-022-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4"/>
    <n v="1"/>
    <n v="22"/>
    <n v="7"/>
    <s v="1116L-022-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2"/>
    <n v="1"/>
    <n v="22"/>
    <n v="8"/>
    <s v="1116L-022-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8"/>
    <s v="1116L-022-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9"/>
    <s v="1116L-022-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9"/>
    <s v="1116L-022-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
    <s v="1116L-022-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10"/>
    <s v="1116L-022-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11"/>
    <s v="1116L-022-011"/>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11"/>
    <s v="1116L-022-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12"/>
    <s v="1116L-022-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12"/>
    <s v="1116L-022-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13"/>
    <s v="1116L-022-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13"/>
    <s v="1116L-022-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
    <s v="1116L-022-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14"/>
    <s v="1116L-022-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15"/>
    <s v="1116L-022-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15"/>
    <s v="1116L-022-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6"/>
    <s v="1116L-022-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16"/>
    <s v="1116L-022-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17"/>
    <s v="1116L-022-017"/>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17"/>
    <s v="1116L-022-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18"/>
    <s v="1116L-022-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18"/>
    <s v="1116L-022-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19"/>
    <s v="1116L-022-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19"/>
    <s v="1116L-022-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0"/>
    <s v="1116L-022-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20"/>
    <s v="1116L-022-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21"/>
    <s v="1116L-022-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21"/>
    <s v="1116L-022-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2"/>
    <s v="1116L-022-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22"/>
    <s v="1116L-022-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23"/>
    <s v="1116L-022-023"/>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23"/>
    <s v="1116L-022-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24"/>
    <s v="1116L-022-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24"/>
    <s v="1116L-022-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25"/>
    <s v="1116L-022-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25"/>
    <s v="1116L-022-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6"/>
    <s v="1116L-022-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26"/>
    <s v="1116L-022-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27"/>
    <s v="1116L-022-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27"/>
    <s v="1116L-022-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28"/>
    <s v="1116L-022-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28"/>
    <s v="1116L-022-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4"/>
    <n v="1"/>
    <n v="22"/>
    <n v="29"/>
    <s v="1116L-022-029"/>
    <s v="1116UA12012"/>
    <s v="WT-01.2"/>
    <s v="West"/>
    <n v="100"/>
    <n v="180"/>
    <s v="WT-01.2, REC., SBX, TYP."/>
    <s v="Rec."/>
    <s v="SBX"/>
    <s v="UCS GL1"/>
    <n v="0.875"/>
    <n v="0.875"/>
    <n v="1.1875"/>
    <n v="0.9375"/>
    <n v="76"/>
    <s v="N/A"/>
    <s v="GL-01T"/>
    <n v="10"/>
    <s v="TO-1116GLT01-10-7050"/>
    <n v="98.25"/>
    <m/>
    <m/>
    <n v="101.875"/>
    <n v="69.508463541666671"/>
    <n v="834.1015625"/>
    <s v="RELEASED"/>
    <s v="MATCHES"/>
    <x v="129"/>
    <x v="0"/>
  </r>
  <r>
    <x v="34"/>
    <n v="1"/>
    <n v="22"/>
    <n v="29"/>
    <s v="1116L-022-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2"/>
    <n v="1"/>
    <n v="22"/>
    <n v="30"/>
    <s v="1116L-022-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2"/>
    <n v="1"/>
    <n v="22"/>
    <n v="30"/>
    <s v="1116L-022-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4"/>
    <n v="1"/>
    <n v="22"/>
    <n v="31"/>
    <s v="1116L-022-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4"/>
    <n v="1"/>
    <n v="22"/>
    <n v="31"/>
    <s v="1116L-022-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32"/>
    <s v="1116L-022-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2"/>
    <n v="1"/>
    <n v="22"/>
    <n v="32"/>
    <s v="1116L-022-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8"/>
    <n v="1"/>
    <n v="22"/>
    <n v="33"/>
    <s v="1116L-022-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28"/>
    <n v="1"/>
    <n v="22"/>
    <n v="33"/>
    <s v="1116L-022-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28"/>
    <n v="1"/>
    <n v="22"/>
    <n v="34"/>
    <s v="1116L-022-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28"/>
    <n v="1"/>
    <n v="22"/>
    <n v="34"/>
    <s v="1116L-022-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32"/>
    <n v="1"/>
    <n v="22"/>
    <n v="35"/>
    <s v="1116L-022-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32"/>
    <n v="1"/>
    <n v="22"/>
    <n v="35"/>
    <s v="1116L-022-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34"/>
    <n v="1"/>
    <n v="22"/>
    <n v="36"/>
    <s v="1116L-022-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4"/>
    <n v="1"/>
    <n v="22"/>
    <n v="36"/>
    <s v="1116L-022-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2"/>
    <n v="1"/>
    <n v="22"/>
    <n v="37"/>
    <s v="1116L-022-03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37"/>
    <s v="1116L-022-03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38"/>
    <s v="1116L-022-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4"/>
    <n v="1"/>
    <n v="22"/>
    <n v="38"/>
    <s v="1116L-022-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2"/>
    <n v="1"/>
    <n v="22"/>
    <n v="39"/>
    <s v="1116L-022-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39"/>
    <s v="1116L-022-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40"/>
    <s v="1116L-022-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40"/>
    <s v="1116L-022-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41"/>
    <s v="1116L-022-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41"/>
    <s v="1116L-022-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42"/>
    <s v="1116L-022-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4"/>
    <n v="1"/>
    <n v="22"/>
    <n v="42"/>
    <s v="1116L-022-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2"/>
    <n v="1"/>
    <n v="22"/>
    <n v="43"/>
    <s v="1116L-022-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43"/>
    <s v="1116L-022-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44"/>
    <s v="1116L-022-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44"/>
    <s v="1116L-022-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45"/>
    <s v="1116L-022-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45"/>
    <s v="1116L-022-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46"/>
    <s v="1116L-022-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46"/>
    <s v="1116L-022-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47"/>
    <s v="1116L-022-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47"/>
    <s v="1116L-022-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48"/>
    <s v="1116L-022-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4"/>
    <n v="1"/>
    <n v="22"/>
    <n v="48"/>
    <s v="1116L-022-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2"/>
    <n v="1"/>
    <n v="22"/>
    <n v="49"/>
    <s v="1116L-022-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49"/>
    <s v="1116L-022-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50"/>
    <s v="1116L-022-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50"/>
    <s v="1116L-022-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51"/>
    <s v="1116L-022-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51"/>
    <s v="1116L-022-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52"/>
    <s v="1116L-022-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4"/>
    <n v="1"/>
    <n v="22"/>
    <n v="52"/>
    <s v="1116L-022-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53"/>
    <s v="1116L-022-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2"/>
    <n v="1"/>
    <n v="22"/>
    <n v="53"/>
    <s v="1116L-022-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4"/>
    <n v="1"/>
    <n v="22"/>
    <n v="54"/>
    <s v="1116L-022-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4"/>
    <n v="1"/>
    <n v="22"/>
    <n v="54"/>
    <s v="1116L-022-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2"/>
    <n v="1"/>
    <n v="22"/>
    <n v="55"/>
    <s v="1116L-022-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2"/>
    <n v="1"/>
    <n v="22"/>
    <n v="55"/>
    <s v="1116L-022-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4"/>
    <n v="1"/>
    <n v="22"/>
    <n v="56"/>
    <s v="1116L-022-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4"/>
    <n v="1"/>
    <n v="22"/>
    <n v="56"/>
    <s v="1116L-022-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2"/>
    <n v="1"/>
    <n v="22"/>
    <n v="57"/>
    <s v="1116L-022-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2"/>
    <n v="1"/>
    <n v="22"/>
    <n v="57"/>
    <s v="1116L-022-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4"/>
    <n v="1"/>
    <n v="22"/>
    <n v="58"/>
    <s v="1116L-022-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4"/>
    <n v="1"/>
    <n v="22"/>
    <n v="58"/>
    <s v="1116L-022-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2"/>
    <n v="1"/>
    <n v="22"/>
    <n v="59"/>
    <s v="1116L-022-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2"/>
    <n v="1"/>
    <n v="22"/>
    <n v="59"/>
    <s v="1116L-022-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4"/>
    <n v="1"/>
    <n v="22"/>
    <n v="60"/>
    <s v="1116L-022-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4"/>
    <n v="1"/>
    <n v="22"/>
    <n v="60"/>
    <s v="1116L-022-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2"/>
    <n v="61"/>
    <s v="1116L-022-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2"/>
    <n v="61"/>
    <s v="1116L-022-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4"/>
    <n v="1"/>
    <n v="22"/>
    <n v="62"/>
    <s v="1116L-022-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62"/>
    <s v="1116L-022-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63"/>
    <s v="1116L-022-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63"/>
    <s v="1116L-022-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64"/>
    <s v="1116L-022-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4"/>
    <n v="1"/>
    <n v="22"/>
    <n v="64"/>
    <s v="1116L-022-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2"/>
    <n v="1"/>
    <n v="22"/>
    <n v="65"/>
    <s v="1116L-022-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65"/>
    <s v="1116L-022-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66"/>
    <s v="1116L-022-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66"/>
    <s v="1116L-022-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67"/>
    <s v="1116L-022-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67"/>
    <s v="1116L-022-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68"/>
    <s v="1116L-022-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68"/>
    <s v="1116L-022-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69"/>
    <s v="1116L-022-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69"/>
    <s v="1116L-022-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70"/>
    <s v="1116L-022-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4"/>
    <n v="1"/>
    <n v="22"/>
    <n v="70"/>
    <s v="1116L-022-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2"/>
    <n v="1"/>
    <n v="22"/>
    <n v="71"/>
    <s v="1116L-022-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71"/>
    <s v="1116L-022-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72"/>
    <s v="1116L-022-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72"/>
    <s v="1116L-022-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73"/>
    <s v="1116L-022-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73"/>
    <s v="1116L-022-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74"/>
    <s v="1116L-022-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74"/>
    <s v="1116L-022-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75"/>
    <s v="1116L-022-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2"/>
    <n v="1"/>
    <n v="22"/>
    <n v="75"/>
    <s v="1116L-022-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4"/>
    <n v="1"/>
    <n v="22"/>
    <n v="76"/>
    <s v="1116L-022-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4"/>
    <n v="1"/>
    <n v="22"/>
    <n v="76"/>
    <s v="1116L-022-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2"/>
    <n v="1"/>
    <n v="22"/>
    <n v="77"/>
    <s v="1116L-022-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2"/>
    <n v="1"/>
    <n v="22"/>
    <n v="77"/>
    <s v="1116L-022-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4"/>
    <n v="1"/>
    <n v="22"/>
    <n v="78"/>
    <s v="1116L-022-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4"/>
    <n v="1"/>
    <n v="22"/>
    <n v="78"/>
    <s v="1116L-022-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79"/>
    <s v="1116L-022-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32"/>
    <n v="1"/>
    <n v="22"/>
    <n v="79"/>
    <s v="1116L-022-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28"/>
    <n v="1"/>
    <n v="22"/>
    <n v="80"/>
    <s v="1116L-022-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2"/>
    <n v="80"/>
    <s v="1116L-022-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2"/>
    <n v="81"/>
    <s v="1116L-022-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2"/>
    <n v="81"/>
    <s v="1116L-022-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2"/>
    <n v="82"/>
    <s v="1116L-022-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2"/>
    <n v="82"/>
    <s v="1116L-022-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2"/>
    <n v="1"/>
    <n v="22"/>
    <n v="83"/>
    <s v="1116L-022-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83"/>
    <s v="1116L-022-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84"/>
    <s v="1116L-022-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4"/>
    <n v="1"/>
    <n v="22"/>
    <n v="84"/>
    <s v="1116L-022-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2"/>
    <n v="1"/>
    <n v="22"/>
    <n v="85"/>
    <s v="1116L-022-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85"/>
    <s v="1116L-022-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86"/>
    <s v="1116L-022-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4"/>
    <n v="1"/>
    <n v="22"/>
    <n v="86"/>
    <s v="1116L-022-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2"/>
    <n v="1"/>
    <n v="22"/>
    <n v="87"/>
    <s v="1116L-022-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87"/>
    <s v="1116L-022-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88"/>
    <s v="1116L-022-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88"/>
    <s v="1116L-022-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89"/>
    <s v="1116L-022-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89"/>
    <s v="1116L-022-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90"/>
    <s v="1116L-022-090"/>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90"/>
    <s v="1116L-022-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91"/>
    <s v="1116L-022-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91"/>
    <s v="1116L-022-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92"/>
    <s v="1116L-022-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92"/>
    <s v="1116L-022-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93"/>
    <s v="1116L-022-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93"/>
    <s v="1116L-022-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94"/>
    <s v="1116L-022-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94"/>
    <s v="1116L-022-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95"/>
    <s v="1116L-022-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95"/>
    <s v="1116L-022-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96"/>
    <s v="1116L-022-096"/>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96"/>
    <s v="1116L-022-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97"/>
    <s v="1116L-022-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97"/>
    <s v="1116L-022-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98"/>
    <s v="1116L-022-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98"/>
    <s v="1116L-022-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99"/>
    <s v="1116L-022-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99"/>
    <s v="1116L-022-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00"/>
    <s v="1116L-022-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00"/>
    <s v="1116L-022-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1"/>
    <s v="1116L-022-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101"/>
    <s v="1116L-022-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02"/>
    <s v="1116L-022-102"/>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102"/>
    <s v="1116L-022-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103"/>
    <s v="1116L-022-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103"/>
    <s v="1116L-022-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04"/>
    <s v="1116L-022-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04"/>
    <s v="1116L-022-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5"/>
    <s v="1116L-022-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105"/>
    <s v="1116L-022-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06"/>
    <s v="1116L-022-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06"/>
    <s v="1116L-022-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07"/>
    <s v="1116L-022-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107"/>
    <s v="1116L-022-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08"/>
    <s v="1116L-022-108"/>
    <s v="1116UA12012"/>
    <s v="WT-01.2"/>
    <s v="East"/>
    <n v="100"/>
    <n v="180"/>
    <s v="WT-01.2, REC., SBX, TYP."/>
    <s v="Rec."/>
    <s v="SBX"/>
    <s v="UCS GL1"/>
    <n v="0.875"/>
    <n v="0.875"/>
    <n v="1.1875"/>
    <n v="0.9375"/>
    <n v="76"/>
    <s v="N/A"/>
    <s v="GL-01T"/>
    <n v="10"/>
    <s v="TO-1116GLT01-10-7050"/>
    <n v="98.25"/>
    <m/>
    <m/>
    <n v="101.875"/>
    <n v="69.508463541666671"/>
    <n v="834.1015625"/>
    <s v="RELEASED"/>
    <s v="MATCHES"/>
    <x v="129"/>
    <x v="0"/>
  </r>
  <r>
    <x v="34"/>
    <n v="1"/>
    <n v="22"/>
    <n v="108"/>
    <s v="1116L-022-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2"/>
    <n v="1"/>
    <n v="22"/>
    <n v="109"/>
    <s v="1116L-022-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2"/>
    <n v="1"/>
    <n v="22"/>
    <n v="109"/>
    <s v="1116L-022-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10"/>
    <s v="1116L-022-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4"/>
    <n v="1"/>
    <n v="22"/>
    <n v="110"/>
    <s v="1116L-022-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11"/>
    <s v="1116L-022-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2"/>
    <n v="1"/>
    <n v="22"/>
    <n v="111"/>
    <s v="1116L-022-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8"/>
    <n v="1"/>
    <n v="22"/>
    <n v="112"/>
    <s v="1116L-022-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28"/>
    <n v="1"/>
    <n v="22"/>
    <n v="112"/>
    <s v="1116L-022-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28"/>
    <n v="1"/>
    <n v="22"/>
    <n v="113"/>
    <s v="1116L-022-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28"/>
    <n v="1"/>
    <n v="22"/>
    <n v="113"/>
    <s v="1116L-022-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32"/>
    <n v="1"/>
    <n v="22"/>
    <n v="114"/>
    <s v="1116L-022-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32"/>
    <n v="1"/>
    <n v="22"/>
    <n v="114"/>
    <s v="1116L-022-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34"/>
    <n v="1"/>
    <n v="22"/>
    <n v="115"/>
    <s v="1116L-022-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4"/>
    <n v="1"/>
    <n v="22"/>
    <n v="115"/>
    <s v="1116L-022-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2"/>
    <n v="1"/>
    <n v="22"/>
    <n v="116"/>
    <s v="1116L-022-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16"/>
    <s v="1116L-022-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17"/>
    <s v="1116L-022-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4"/>
    <n v="1"/>
    <n v="22"/>
    <n v="117"/>
    <s v="1116L-022-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2"/>
    <n v="1"/>
    <n v="22"/>
    <n v="118"/>
    <s v="1116L-022-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18"/>
    <s v="1116L-022-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19"/>
    <s v="1116L-022-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19"/>
    <s v="1116L-022-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20"/>
    <s v="1116L-022-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20"/>
    <s v="1116L-022-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21"/>
    <s v="1116L-022-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4"/>
    <n v="1"/>
    <n v="22"/>
    <n v="121"/>
    <s v="1116L-022-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2"/>
    <n v="1"/>
    <n v="22"/>
    <n v="122"/>
    <s v="1116L-022-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22"/>
    <s v="1116L-022-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23"/>
    <s v="1116L-022-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23"/>
    <s v="1116L-022-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24"/>
    <s v="1116L-022-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24"/>
    <s v="1116L-022-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25"/>
    <s v="1116L-022-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25"/>
    <s v="1116L-022-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26"/>
    <s v="1116L-022-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26"/>
    <s v="1116L-022-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27"/>
    <s v="1116L-022-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4"/>
    <n v="1"/>
    <n v="22"/>
    <n v="127"/>
    <s v="1116L-022-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2"/>
    <n v="1"/>
    <n v="22"/>
    <n v="128"/>
    <s v="1116L-022-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28"/>
    <s v="1116L-022-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29"/>
    <s v="1116L-022-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29"/>
    <s v="1116L-022-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30"/>
    <s v="1116L-022-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30"/>
    <s v="1116L-022-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31"/>
    <s v="1116L-022-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4"/>
    <n v="1"/>
    <n v="22"/>
    <n v="131"/>
    <s v="1116L-022-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2"/>
    <n v="1"/>
    <n v="22"/>
    <n v="132"/>
    <s v="1116L-022-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2"/>
    <n v="1"/>
    <n v="22"/>
    <n v="132"/>
    <s v="1116L-022-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4"/>
    <n v="1"/>
    <n v="22"/>
    <n v="133"/>
    <s v="1116L-022-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4"/>
    <n v="1"/>
    <n v="22"/>
    <n v="133"/>
    <s v="1116L-022-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2"/>
    <n v="1"/>
    <n v="22"/>
    <n v="134"/>
    <s v="1116L-022-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2"/>
    <n v="1"/>
    <n v="22"/>
    <n v="134"/>
    <s v="1116L-022-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4"/>
    <n v="1"/>
    <n v="22"/>
    <n v="135"/>
    <s v="1116L-022-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4"/>
    <n v="1"/>
    <n v="22"/>
    <n v="135"/>
    <s v="1116L-022-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36"/>
    <s v="1116L-022-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2"/>
    <n v="1"/>
    <n v="22"/>
    <n v="136"/>
    <s v="1116L-022-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4"/>
    <n v="1"/>
    <n v="22"/>
    <n v="137"/>
    <s v="1116L-022-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4"/>
    <n v="1"/>
    <n v="22"/>
    <n v="137"/>
    <s v="1116L-022-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2"/>
    <n v="1"/>
    <n v="22"/>
    <n v="138"/>
    <s v="1116L-022-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2"/>
    <n v="1"/>
    <n v="22"/>
    <n v="138"/>
    <s v="1116L-022-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4"/>
    <n v="1"/>
    <n v="22"/>
    <n v="139"/>
    <s v="1116L-022-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4"/>
    <n v="1"/>
    <n v="22"/>
    <n v="139"/>
    <s v="1116L-022-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2"/>
    <n v="140"/>
    <s v="1116L-022-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2"/>
    <n v="140"/>
    <s v="1116L-022-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4"/>
    <n v="1"/>
    <n v="22"/>
    <n v="141"/>
    <s v="1116L-022-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41"/>
    <s v="1116L-022-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2"/>
    <s v="1116L-022-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42"/>
    <s v="1116L-022-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43"/>
    <s v="1116L-022-143"/>
    <s v="1116UA12012"/>
    <s v="WT-01.2"/>
    <s v="South"/>
    <n v="100"/>
    <n v="180"/>
    <s v="WT-01.2, REC., SBX, TYP."/>
    <s v="Rec."/>
    <s v="SBX"/>
    <s v="UCS GL1"/>
    <n v="0.875"/>
    <n v="0.875"/>
    <n v="1.1875"/>
    <n v="0.9375"/>
    <n v="76"/>
    <s v="N/A"/>
    <s v="GL-01T"/>
    <n v="10"/>
    <s v="TO-1116GLT01-10-7050"/>
    <n v="98.25"/>
    <m/>
    <m/>
    <n v="101.875"/>
    <n v="69.508463541666671"/>
    <n v="834.1015625"/>
    <s v="RELEASED"/>
    <s v="MATCHES"/>
    <x v="129"/>
    <x v="0"/>
  </r>
  <r>
    <x v="34"/>
    <n v="1"/>
    <n v="22"/>
    <n v="143"/>
    <s v="1116L-022-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2"/>
    <n v="1"/>
    <n v="22"/>
    <n v="144"/>
    <s v="1116L-022-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44"/>
    <s v="1116L-022-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45"/>
    <s v="1116L-022-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45"/>
    <s v="1116L-022-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6"/>
    <s v="1116L-022-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46"/>
    <s v="1116L-022-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47"/>
    <s v="1116L-022-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47"/>
    <s v="1116L-022-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48"/>
    <s v="1116L-022-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48"/>
    <s v="1116L-022-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49"/>
    <s v="1116L-022-149"/>
    <s v="1116UA12012"/>
    <s v="WT-01.2"/>
    <s v="South"/>
    <n v="100"/>
    <n v="180"/>
    <s v="WT-01.2, REC., SBX, TYP."/>
    <s v="Rec."/>
    <s v="SBX"/>
    <s v="UCS GL1"/>
    <n v="0.875"/>
    <n v="0.875"/>
    <n v="1.1875"/>
    <n v="0.9375"/>
    <n v="76"/>
    <s v="N/A"/>
    <s v="GL-01T"/>
    <n v="10"/>
    <s v="TO-1116GLT01-10-7050"/>
    <n v="98.25"/>
    <m/>
    <m/>
    <n v="101.875"/>
    <n v="69.508463541666671"/>
    <n v="834.1015625"/>
    <s v="RELEASED"/>
    <s v="MATCHES"/>
    <x v="129"/>
    <x v="0"/>
  </r>
  <r>
    <x v="34"/>
    <n v="1"/>
    <n v="22"/>
    <n v="149"/>
    <s v="1116L-022-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2"/>
    <n v="1"/>
    <n v="22"/>
    <n v="150"/>
    <s v="1116L-022-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50"/>
    <s v="1116L-022-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51"/>
    <s v="1116L-022-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51"/>
    <s v="1116L-022-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52"/>
    <s v="1116L-022-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52"/>
    <s v="1116L-022-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53"/>
    <s v="1116L-022-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53"/>
    <s v="1116L-022-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54"/>
    <s v="1116L-022-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2"/>
    <n v="1"/>
    <n v="22"/>
    <n v="154"/>
    <s v="1116L-022-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4"/>
    <n v="1"/>
    <n v="22"/>
    <n v="155"/>
    <s v="1116L-022-155"/>
    <s v="1116UA12012"/>
    <s v="WT-01.2"/>
    <s v="South"/>
    <n v="100"/>
    <n v="180"/>
    <s v="WT-01.2, REC., SBX, TYP."/>
    <s v="Rec."/>
    <s v="SBX"/>
    <s v="UCS GL1"/>
    <n v="0.875"/>
    <n v="0.875"/>
    <n v="1.1875"/>
    <n v="0.9375"/>
    <n v="76"/>
    <s v="N/A"/>
    <s v="GL-01T"/>
    <n v="10"/>
    <s v="TO-1116GLT01-10-7050"/>
    <n v="98.25"/>
    <m/>
    <m/>
    <n v="101.875"/>
    <n v="69.508463541666671"/>
    <n v="834.1015625"/>
    <s v="RELEASED"/>
    <s v="MATCHES"/>
    <x v="129"/>
    <x v="0"/>
  </r>
  <r>
    <x v="34"/>
    <n v="1"/>
    <n v="22"/>
    <n v="155"/>
    <s v="1116L-022-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2"/>
    <n v="1"/>
    <n v="22"/>
    <n v="156"/>
    <s v="1116L-022-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2"/>
    <n v="1"/>
    <n v="22"/>
    <n v="156"/>
    <s v="1116L-022-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4"/>
    <n v="1"/>
    <n v="22"/>
    <n v="157"/>
    <s v="1116L-022-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4"/>
    <n v="1"/>
    <n v="22"/>
    <n v="157"/>
    <s v="1116L-022-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2"/>
    <n v="1"/>
    <n v="22"/>
    <n v="158"/>
    <s v="1116L-022-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32"/>
    <n v="1"/>
    <n v="22"/>
    <n v="158"/>
    <s v="1116L-022-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28"/>
    <n v="1"/>
    <n v="23"/>
    <n v="1"/>
    <s v="1116L-023-001"/>
    <s v="1116UA33004"/>
    <s v="WT-03.3"/>
    <s v="Southwe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3"/>
    <n v="1"/>
    <s v="1116L-023-001"/>
    <s v="1116UA33004"/>
    <s v="WT-03.3"/>
    <s v="Southwe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3"/>
    <n v="2"/>
    <s v="1116L-023-002"/>
    <s v="1116UA33011"/>
    <s v="WT-03.3"/>
    <s v="Southwe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3"/>
    <n v="2"/>
    <s v="1116L-023-002"/>
    <s v="1116UA33011"/>
    <s v="WT-03.3"/>
    <s v="Southwe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3"/>
    <n v="3"/>
    <s v="1116L-023-003"/>
    <s v="1116UA33011"/>
    <s v="WT-03.3"/>
    <s v="Southwe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3"/>
    <n v="3"/>
    <s v="1116L-023-003"/>
    <s v="1116UA33011"/>
    <s v="WT-03.3"/>
    <s v="Southwe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3"/>
    <n v="4"/>
    <s v="1116L-023-00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35"/>
    <n v="1"/>
    <n v="23"/>
    <n v="4"/>
    <s v="1116L-023-00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5"/>
    <s v="1116L-023-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6"/>
    <n v="1"/>
    <n v="23"/>
    <n v="5"/>
    <s v="1116L-023-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3"/>
    <n v="6"/>
    <s v="1116L-023-006"/>
    <s v="1116UA21062"/>
    <s v="WT-02.1"/>
    <s v="West"/>
    <n v="36"/>
    <n v="180"/>
    <s v="WT-02.1, REC., SBX-R, ISA-2X"/>
    <s v="Rec."/>
    <s v="SBX-R"/>
    <s v="UCS GL1"/>
    <n v="0.875"/>
    <n v="0.875"/>
    <n v="1.1875"/>
    <n v="0.9375"/>
    <n v="76"/>
    <s v="N/A"/>
    <s v="GL-07T"/>
    <n v="10"/>
    <s v="TO-1116GLT07-10-2423"/>
    <n v="34.25"/>
    <m/>
    <m/>
    <n v="101.875"/>
    <n v="24.230685763888889"/>
    <n v="290.76822916666669"/>
    <s v="RELEASED"/>
    <s v="MATCHES"/>
    <x v="123"/>
    <x v="0"/>
  </r>
  <r>
    <x v="35"/>
    <n v="1"/>
    <n v="23"/>
    <n v="6"/>
    <s v="1116L-023-006"/>
    <s v="1116UA21062"/>
    <s v="WT-02.1"/>
    <s v="West"/>
    <n v="36"/>
    <n v="180"/>
    <s v="WT-02.1, REC., SBX-R, ISA-2X"/>
    <s v="Rec."/>
    <s v="SBX-R"/>
    <s v="UCS GL2"/>
    <n v="0.875"/>
    <n v="0.875"/>
    <n v="0.9375"/>
    <n v="1.1875"/>
    <n v="104"/>
    <n v="2.2000000000000002"/>
    <s v="GL-02Z"/>
    <n v="10"/>
    <s v="TO-1116GLZ02-10-1857"/>
    <n v="34.25"/>
    <m/>
    <m/>
    <n v="73.875"/>
    <n v="17.570963541666668"/>
    <n v="210.8515625"/>
    <s v="RELEASED"/>
    <s v="MATCHES"/>
    <x v="108"/>
    <x v="0"/>
  </r>
  <r>
    <x v="36"/>
    <n v="1"/>
    <n v="23"/>
    <n v="7"/>
    <s v="1116L-023-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6"/>
    <n v="1"/>
    <n v="23"/>
    <n v="7"/>
    <s v="1116L-023-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3"/>
    <n v="8"/>
    <s v="1116L-023-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3"/>
    <n v="8"/>
    <s v="1116L-023-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6"/>
    <n v="1"/>
    <n v="23"/>
    <n v="9"/>
    <s v="1116L-023-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9"/>
    <s v="1116L-023-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
    <s v="1116L-023-01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10"/>
    <s v="1116L-023-01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11"/>
    <s v="1116L-023-011"/>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11"/>
    <s v="1116L-023-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12"/>
    <s v="1116L-023-01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35"/>
    <n v="1"/>
    <n v="23"/>
    <n v="12"/>
    <s v="1116L-023-01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13"/>
    <s v="1116L-023-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13"/>
    <s v="1116L-023-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
    <s v="1116L-023-014"/>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35"/>
    <n v="1"/>
    <n v="23"/>
    <n v="14"/>
    <s v="1116L-023-014"/>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15"/>
    <s v="1116L-023-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15"/>
    <s v="1116L-023-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6"/>
    <s v="1116L-023-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3"/>
    <n v="16"/>
    <s v="1116L-023-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6"/>
    <n v="1"/>
    <n v="23"/>
    <n v="17"/>
    <s v="1116L-023-017"/>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17"/>
    <s v="1116L-023-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18"/>
    <s v="1116L-023-018"/>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18"/>
    <s v="1116L-023-018"/>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19"/>
    <s v="1116L-023-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19"/>
    <s v="1116L-023-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0"/>
    <s v="1116L-023-020"/>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35"/>
    <n v="1"/>
    <n v="23"/>
    <n v="20"/>
    <s v="1116L-023-020"/>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21"/>
    <s v="1116L-023-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21"/>
    <s v="1116L-023-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2"/>
    <s v="1116L-023-022"/>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22"/>
    <s v="1116L-023-022"/>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23"/>
    <s v="1116L-023-023"/>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23"/>
    <s v="1116L-023-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24"/>
    <s v="1116L-023-024"/>
    <s v="1116UA21043"/>
    <s v="WT-02.1"/>
    <s v="West"/>
    <n v="36"/>
    <n v="180"/>
    <s v="WT-02.1, REC., SBX-L, ISA-L"/>
    <s v="Rec."/>
    <s v="SBX-L"/>
    <s v="UCS GL1"/>
    <n v="0.875"/>
    <n v="0.875"/>
    <n v="1.1875"/>
    <n v="0.9375"/>
    <n v="76"/>
    <s v="N/A"/>
    <s v="GL-07T"/>
    <n v="10"/>
    <s v="TO-1116GLT07-10-2423"/>
    <n v="34.25"/>
    <m/>
    <m/>
    <n v="101.875"/>
    <n v="24.230685763888889"/>
    <n v="290.76822916666669"/>
    <s v="RELEASED"/>
    <s v="MATCHES"/>
    <x v="123"/>
    <x v="0"/>
  </r>
  <r>
    <x v="35"/>
    <n v="1"/>
    <n v="23"/>
    <n v="24"/>
    <s v="1116L-023-024"/>
    <s v="1116UA21043"/>
    <s v="WT-02.1"/>
    <s v="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25"/>
    <s v="1116L-023-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25"/>
    <s v="1116L-023-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6"/>
    <s v="1116L-023-026"/>
    <s v="1116UA21038"/>
    <s v="WT-02.1"/>
    <s v="West"/>
    <n v="36"/>
    <n v="180"/>
    <s v="WT-02.1, REC., SBX-R, ISA-L"/>
    <s v="Rec."/>
    <s v="SBX-R"/>
    <s v="UCS GL1"/>
    <n v="0.875"/>
    <n v="0.875"/>
    <n v="1.1875"/>
    <n v="0.9375"/>
    <n v="76"/>
    <s v="N/A"/>
    <s v="GL-07T"/>
    <n v="10"/>
    <s v="TO-1116GLT07-10-2423"/>
    <n v="34.25"/>
    <m/>
    <m/>
    <n v="101.875"/>
    <n v="24.230685763888889"/>
    <n v="290.76822916666669"/>
    <s v="RELEASED"/>
    <s v="MATCHES"/>
    <x v="123"/>
    <x v="0"/>
  </r>
  <r>
    <x v="35"/>
    <n v="1"/>
    <n v="23"/>
    <n v="26"/>
    <s v="1116L-023-026"/>
    <s v="1116UA21038"/>
    <s v="WT-02.1"/>
    <s v="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27"/>
    <s v="1116L-023-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27"/>
    <s v="1116L-023-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28"/>
    <s v="1116L-023-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3"/>
    <n v="28"/>
    <s v="1116L-023-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6"/>
    <n v="1"/>
    <n v="23"/>
    <n v="29"/>
    <s v="1116L-023-029"/>
    <s v="1116UA12012"/>
    <s v="WT-01.2"/>
    <s v="West"/>
    <n v="100"/>
    <n v="180"/>
    <s v="WT-01.2, REC., SBX, TYP."/>
    <s v="Rec."/>
    <s v="SBX"/>
    <s v="UCS GL1"/>
    <n v="0.875"/>
    <n v="0.875"/>
    <n v="1.1875"/>
    <n v="0.9375"/>
    <n v="76"/>
    <s v="N/A"/>
    <s v="GL-01T"/>
    <n v="10"/>
    <s v="TO-1116GLT01-10-7050"/>
    <n v="98.25"/>
    <m/>
    <m/>
    <n v="101.875"/>
    <n v="69.508463541666671"/>
    <n v="834.1015625"/>
    <s v="RELEASED"/>
    <s v="MATCHES"/>
    <x v="129"/>
    <x v="0"/>
  </r>
  <r>
    <x v="36"/>
    <n v="1"/>
    <n v="23"/>
    <n v="29"/>
    <s v="1116L-023-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3"/>
    <n v="30"/>
    <s v="1116L-023-030"/>
    <s v="1116UA21042"/>
    <s v="WT-02.1"/>
    <s v="West"/>
    <n v="36"/>
    <n v="180"/>
    <s v="WT-02.1, REC., SBX-R, ISA-R"/>
    <s v="Rec."/>
    <s v="SBX-R"/>
    <s v="UCS GL1"/>
    <n v="0.875"/>
    <n v="0.875"/>
    <n v="1.1875"/>
    <n v="0.9375"/>
    <n v="76"/>
    <s v="N/A"/>
    <s v="GL-07T"/>
    <n v="10"/>
    <s v="TO-1116GLT07-10-2423"/>
    <n v="34.25"/>
    <m/>
    <m/>
    <n v="101.875"/>
    <n v="24.230685763888889"/>
    <n v="290.76822916666669"/>
    <s v="RELEASED"/>
    <s v="MATCHES"/>
    <x v="123"/>
    <x v="0"/>
  </r>
  <r>
    <x v="35"/>
    <n v="1"/>
    <n v="23"/>
    <n v="30"/>
    <s v="1116L-023-030"/>
    <s v="1116UA21042"/>
    <s v="WT-02.1"/>
    <s v="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31"/>
    <s v="1116L-023-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6"/>
    <n v="1"/>
    <n v="23"/>
    <n v="31"/>
    <s v="1116L-023-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32"/>
    <s v="1116L-023-032"/>
    <s v="1116UA21041"/>
    <s v="WT-02.1"/>
    <s v="West"/>
    <n v="36"/>
    <n v="180"/>
    <s v="WT-02.1, REC., SBX-L, ISA-R"/>
    <s v="Rec."/>
    <s v="SBX-L"/>
    <s v="UCS GL1"/>
    <n v="0.875"/>
    <n v="0.875"/>
    <n v="1.1875"/>
    <n v="0.9375"/>
    <n v="76"/>
    <s v="N/A"/>
    <s v="GL-07T"/>
    <n v="10"/>
    <s v="TO-1116GLT07-10-2423"/>
    <n v="34.25"/>
    <m/>
    <m/>
    <n v="101.875"/>
    <n v="24.230685763888889"/>
    <n v="290.76822916666669"/>
    <s v="RELEASED"/>
    <s v="MATCHES"/>
    <x v="123"/>
    <x v="0"/>
  </r>
  <r>
    <x v="35"/>
    <n v="1"/>
    <n v="23"/>
    <n v="32"/>
    <s v="1116L-023-032"/>
    <s v="1116UA21041"/>
    <s v="WT-02.1"/>
    <s v="West"/>
    <n v="36"/>
    <n v="180"/>
    <s v="WT-02.1, REC., SBX-L, ISA-R"/>
    <s v="Rec."/>
    <s v="SBX-L"/>
    <s v="UCS GL2"/>
    <n v="0.875"/>
    <n v="0.875"/>
    <n v="0.9375"/>
    <n v="1.1875"/>
    <n v="104"/>
    <n v="2.2000000000000002"/>
    <s v="GL-02Z"/>
    <n v="10"/>
    <s v="TO-1116GLZ02-10-1857"/>
    <n v="34.25"/>
    <m/>
    <m/>
    <n v="73.875"/>
    <n v="17.570963541666668"/>
    <n v="210.8515625"/>
    <s v="RELEASED"/>
    <s v="MATCHES"/>
    <x v="108"/>
    <x v="0"/>
  </r>
  <r>
    <x v="14"/>
    <n v="1"/>
    <n v="23"/>
    <n v="33"/>
    <s v="1116L-023-033"/>
    <s v="1116UA31011"/>
    <s v="WT-03.1"/>
    <s v="Northwest"/>
    <n v="81.531999999999996"/>
    <n v="180"/>
    <s v="WT-03.1, CURVED, VISION, ISA-R"/>
    <s v="Curved"/>
    <s v="Vision"/>
    <s v="UCS GL1"/>
    <n v="0.87514999999999998"/>
    <n v="0.93115000000000003"/>
    <n v="1.1875"/>
    <n v="0.9375"/>
    <n v="76"/>
    <s v="N/A"/>
    <s v="GL-04Z"/>
    <n v="30"/>
    <s v="TO-1116GLZ04-30-5640"/>
    <m/>
    <n v="79.725700000000003"/>
    <n v="138"/>
    <n v="101.875"/>
    <n v="56.403164496527779"/>
    <n v="676.83797395833335"/>
    <s v="RELEASED"/>
    <s v="MATCHES"/>
    <x v="133"/>
    <x v="0"/>
  </r>
  <r>
    <x v="14"/>
    <n v="1"/>
    <n v="23"/>
    <n v="33"/>
    <s v="1116L-023-033"/>
    <s v="1116UA31011"/>
    <s v="WT-03.1"/>
    <s v="Northwest"/>
    <n v="81.531999999999996"/>
    <n v="180"/>
    <s v="WT-03.1, CURVED, VISION, ISA-R"/>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23"/>
    <n v="34"/>
    <s v="1116L-023-034"/>
    <s v="1116UA31012"/>
    <s v="WT-03.1"/>
    <s v="Northwest"/>
    <n v="81.571700000000007"/>
    <n v="180"/>
    <s v="WT-03.1, CURVED, VISION, HEAVY, ISA-L"/>
    <s v="Curved"/>
    <s v="Vision"/>
    <s v="UCS GL1"/>
    <n v="0.89685000000000004"/>
    <n v="0.94915000000000005"/>
    <n v="1.1875"/>
    <n v="0.9375"/>
    <n v="76"/>
    <s v="N/A"/>
    <s v="GL-04Z"/>
    <n v="30"/>
    <s v="TO-1116GLZ04-30-5640"/>
    <m/>
    <n v="79.725700000000003"/>
    <n v="138"/>
    <n v="101.875"/>
    <n v="56.403164496527779"/>
    <n v="676.83797395833335"/>
    <s v="RELEASED"/>
    <s v="MATCHES"/>
    <x v="133"/>
    <x v="0"/>
  </r>
  <r>
    <x v="14"/>
    <n v="1"/>
    <n v="23"/>
    <n v="34"/>
    <s v="1116L-023-034"/>
    <s v="1116UA31012"/>
    <s v="WT-03.1"/>
    <s v="Northwest"/>
    <n v="81.571700000000007"/>
    <n v="180"/>
    <s v="WT-03.1, CURVED, VISION, HEAVY, ISA-L"/>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35"/>
    <n v="1"/>
    <n v="23"/>
    <n v="35"/>
    <s v="1116L-023-035"/>
    <s v="1116UA21063"/>
    <s v="WT-02.1"/>
    <s v="Northwest"/>
    <n v="36.5"/>
    <n v="180"/>
    <s v="WT-02.1, REC., SBX-R, HEAVY, ISA-L"/>
    <s v="Rec."/>
    <s v="SBX-R"/>
    <s v="UCS GL1"/>
    <n v="0.875"/>
    <n v="0.875"/>
    <n v="1.1875"/>
    <n v="0.9375"/>
    <n v="76"/>
    <s v="N/A"/>
    <s v="GL-07T"/>
    <n v="10"/>
    <s v="TO-1116GLT07-10-2558"/>
    <n v="34.75"/>
    <m/>
    <m/>
    <n v="101.875"/>
    <n v="24.584418402777779"/>
    <n v="295.01302083333337"/>
    <s v="RELEASED"/>
    <s v="MATCHES"/>
    <x v="126"/>
    <x v="0"/>
  </r>
  <r>
    <x v="35"/>
    <n v="1"/>
    <n v="23"/>
    <n v="35"/>
    <s v="1116L-023-035"/>
    <s v="1116UA21063"/>
    <s v="WT-02.1"/>
    <s v="Northwest"/>
    <n v="36.5"/>
    <n v="180"/>
    <s v="WT-02.1, REC., SBX-R, HEAVY, ISA-L"/>
    <s v="Rec."/>
    <s v="SBX-R"/>
    <s v="UCS GL2"/>
    <n v="0.875"/>
    <n v="0.875"/>
    <n v="0.9375"/>
    <n v="1.1875"/>
    <n v="104"/>
    <n v="2.2000000000000002"/>
    <s v="GL-02Z"/>
    <n v="10"/>
    <s v="TO-1116GLZ02-10-1882"/>
    <n v="34.75"/>
    <m/>
    <m/>
    <n v="73.875"/>
    <n v="17.827473958333332"/>
    <n v="213.9296875"/>
    <s v="RELEASED"/>
    <s v="MATCHES"/>
    <x v="113"/>
    <x v="0"/>
  </r>
  <r>
    <x v="36"/>
    <n v="1"/>
    <n v="23"/>
    <n v="36"/>
    <s v="1116L-023-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6"/>
    <n v="1"/>
    <n v="23"/>
    <n v="36"/>
    <s v="1116L-023-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3"/>
    <n v="37"/>
    <s v="1116L-023-03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35"/>
    <n v="1"/>
    <n v="23"/>
    <n v="37"/>
    <s v="1116L-023-03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38"/>
    <s v="1116L-023-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6"/>
    <n v="1"/>
    <n v="23"/>
    <n v="38"/>
    <s v="1116L-023-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3"/>
    <n v="39"/>
    <s v="1116L-023-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3"/>
    <n v="39"/>
    <s v="1116L-023-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6"/>
    <n v="1"/>
    <n v="23"/>
    <n v="40"/>
    <s v="1116L-023-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40"/>
    <s v="1116L-023-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41"/>
    <s v="1116L-023-041"/>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35"/>
    <n v="1"/>
    <n v="23"/>
    <n v="41"/>
    <s v="1116L-023-041"/>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42"/>
    <s v="1116L-023-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6"/>
    <n v="1"/>
    <n v="23"/>
    <n v="42"/>
    <s v="1116L-023-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3"/>
    <n v="43"/>
    <s v="1116L-023-043"/>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35"/>
    <n v="1"/>
    <n v="23"/>
    <n v="43"/>
    <s v="1116L-023-043"/>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44"/>
    <s v="1116L-023-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44"/>
    <s v="1116L-023-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45"/>
    <s v="1116L-023-045"/>
    <s v="1116UA21041"/>
    <s v="WT-02.1"/>
    <s v="Northwest"/>
    <n v="36"/>
    <n v="180"/>
    <s v="WT-02.1, REC., SBX-L, ISA-R"/>
    <s v="Rec."/>
    <s v="SBX-L"/>
    <s v="UCS GL1"/>
    <n v="0.875"/>
    <n v="0.875"/>
    <n v="1.1875"/>
    <n v="0.9375"/>
    <n v="76"/>
    <s v="N/A"/>
    <s v="GL-07T"/>
    <n v="10"/>
    <s v="TO-1116GLT07-10-2423"/>
    <n v="34.25"/>
    <m/>
    <m/>
    <n v="101.875"/>
    <n v="24.230685763888889"/>
    <n v="290.76822916666669"/>
    <s v="RELEASED"/>
    <s v="MATCHES"/>
    <x v="123"/>
    <x v="0"/>
  </r>
  <r>
    <x v="35"/>
    <n v="1"/>
    <n v="23"/>
    <n v="45"/>
    <s v="1116L-023-045"/>
    <s v="1116UA21041"/>
    <s v="WT-02.1"/>
    <s v="Northwest"/>
    <n v="36"/>
    <n v="180"/>
    <s v="WT-02.1, REC., SBX-L, ISA-R"/>
    <s v="Rec."/>
    <s v="SBX-L"/>
    <s v="UCS GL2"/>
    <n v="0.875"/>
    <n v="0.875"/>
    <n v="0.9375"/>
    <n v="1.1875"/>
    <n v="104"/>
    <n v="2.2000000000000002"/>
    <s v="GL-02Z"/>
    <n v="10"/>
    <s v="TO-1116GLZ02-10-1857"/>
    <n v="34.25"/>
    <m/>
    <m/>
    <n v="73.875"/>
    <n v="17.570963541666668"/>
    <n v="210.8515625"/>
    <s v="RELEASED"/>
    <s v="MATCHES"/>
    <x v="108"/>
    <x v="0"/>
  </r>
  <r>
    <x v="36"/>
    <n v="1"/>
    <n v="23"/>
    <n v="46"/>
    <s v="1116L-023-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46"/>
    <s v="1116L-023-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47"/>
    <s v="1116L-023-047"/>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35"/>
    <n v="1"/>
    <n v="23"/>
    <n v="47"/>
    <s v="1116L-023-047"/>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48"/>
    <s v="1116L-023-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6"/>
    <n v="1"/>
    <n v="23"/>
    <n v="48"/>
    <s v="1116L-023-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3"/>
    <n v="49"/>
    <s v="1116L-023-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3"/>
    <n v="49"/>
    <s v="1116L-023-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6"/>
    <n v="1"/>
    <n v="23"/>
    <n v="50"/>
    <s v="1116L-023-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50"/>
    <s v="1116L-023-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51"/>
    <s v="1116L-023-051"/>
    <s v="1116UA21042"/>
    <s v="WT-02.1"/>
    <s v="Northwest"/>
    <n v="36"/>
    <n v="180"/>
    <s v="WT-02.1, REC., SBX-R, ISA-R"/>
    <s v="Rec."/>
    <s v="SBX-R"/>
    <s v="UCS GL1"/>
    <n v="0.875"/>
    <n v="0.875"/>
    <n v="1.1875"/>
    <n v="0.9375"/>
    <n v="76"/>
    <s v="N/A"/>
    <s v="GL-07T"/>
    <n v="10"/>
    <s v="TO-1116GLT07-10-2423"/>
    <n v="34.25"/>
    <m/>
    <m/>
    <n v="101.875"/>
    <n v="24.230685763888889"/>
    <n v="290.76822916666669"/>
    <s v="RELEASED"/>
    <s v="MATCHES"/>
    <x v="123"/>
    <x v="0"/>
  </r>
  <r>
    <x v="35"/>
    <n v="1"/>
    <n v="23"/>
    <n v="51"/>
    <s v="1116L-023-051"/>
    <s v="1116UA21042"/>
    <s v="WT-02.1"/>
    <s v="Northwest"/>
    <n v="36"/>
    <n v="180"/>
    <s v="WT-02.1, REC., SBX-R, ISA-R"/>
    <s v="Rec."/>
    <s v="SBX-R"/>
    <s v="UCS GL2"/>
    <n v="0.875"/>
    <n v="0.875"/>
    <n v="0.9375"/>
    <n v="1.1875"/>
    <n v="104"/>
    <n v="2.2000000000000002"/>
    <s v="GL-02Z"/>
    <n v="10"/>
    <s v="TO-1116GLZ02-10-1857"/>
    <n v="34.25"/>
    <m/>
    <m/>
    <n v="73.875"/>
    <n v="17.570963541666668"/>
    <n v="210.8515625"/>
    <s v="RELEASED"/>
    <s v="MATCHES"/>
    <x v="108"/>
    <x v="0"/>
  </r>
  <r>
    <x v="36"/>
    <n v="1"/>
    <n v="23"/>
    <n v="52"/>
    <s v="1116L-023-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6"/>
    <n v="1"/>
    <n v="23"/>
    <n v="52"/>
    <s v="1116L-023-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53"/>
    <s v="1116L-023-053"/>
    <s v="1116UA21064"/>
    <s v="WT-02.1"/>
    <s v="Northwest"/>
    <n v="36"/>
    <n v="180"/>
    <s v="WT-02.1, REC., SBX-L, WWT ADJ - L, ISA-R"/>
    <s v="Rec."/>
    <s v="SBX-L"/>
    <s v="UCS GL1"/>
    <n v="0.875"/>
    <n v="0.875"/>
    <n v="1.1875"/>
    <n v="0.9375"/>
    <n v="76"/>
    <s v="N/A"/>
    <s v="GL-07T"/>
    <n v="10"/>
    <s v="TO-1116GLT07-10-2423"/>
    <n v="34.25"/>
    <m/>
    <m/>
    <n v="101.875"/>
    <n v="24.230685763888889"/>
    <n v="290.76822916666669"/>
    <s v="RELEASED"/>
    <s v="MATCHES"/>
    <x v="123"/>
    <x v="0"/>
  </r>
  <r>
    <x v="35"/>
    <n v="1"/>
    <n v="23"/>
    <n v="53"/>
    <s v="1116L-023-053"/>
    <s v="1116UA21064"/>
    <s v="WT-02.1"/>
    <s v="Northwest"/>
    <n v="36"/>
    <n v="180"/>
    <s v="WT-02.1, REC., SBX-L, WWT ADJ - L, ISA-R"/>
    <s v="Rec."/>
    <s v="SBX-L"/>
    <s v="UCS GL2"/>
    <n v="0.875"/>
    <n v="0.875"/>
    <n v="0.9375"/>
    <n v="1.1875"/>
    <n v="104"/>
    <n v="2.2000000000000002"/>
    <s v="GL-02Z"/>
    <n v="10"/>
    <s v="TO-1116GLZ02-10-1857"/>
    <n v="34.25"/>
    <m/>
    <m/>
    <n v="73.875"/>
    <n v="17.570963541666668"/>
    <n v="210.8515625"/>
    <s v="RELEASED"/>
    <s v="MATCHES"/>
    <x v="108"/>
    <x v="0"/>
  </r>
  <r>
    <x v="36"/>
    <n v="1"/>
    <n v="23"/>
    <n v="54"/>
    <s v="1116L-023-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6"/>
    <n v="1"/>
    <n v="23"/>
    <n v="54"/>
    <s v="1116L-023-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5"/>
    <n v="1"/>
    <n v="23"/>
    <n v="55"/>
    <s v="1116L-023-055"/>
    <s v="1116UA21065"/>
    <s v="WT-02.1"/>
    <s v="Northwest"/>
    <n v="36"/>
    <n v="180"/>
    <s v="WT-02.1, REC., SBX-R, WWT ADJ - L, ISA-L"/>
    <s v="Rec."/>
    <s v="SBX-R"/>
    <s v="UCS GL1"/>
    <n v="0.875"/>
    <n v="0.875"/>
    <n v="1.1875"/>
    <n v="0.9375"/>
    <n v="76"/>
    <s v="N/A"/>
    <s v="GL-07T"/>
    <n v="10"/>
    <s v="TO-1116GLT07-10-2423"/>
    <n v="34.25"/>
    <m/>
    <m/>
    <n v="101.875"/>
    <n v="24.230685763888889"/>
    <n v="290.76822916666669"/>
    <s v="RELEASED"/>
    <s v="MATCHES"/>
    <x v="123"/>
    <x v="0"/>
  </r>
  <r>
    <x v="35"/>
    <n v="1"/>
    <n v="23"/>
    <n v="55"/>
    <s v="1116L-023-055"/>
    <s v="1116UA21065"/>
    <s v="WT-02.1"/>
    <s v="Northwest"/>
    <n v="36"/>
    <n v="180"/>
    <s v="WT-02.1, REC., SBX-R, WWT ADJ - L, ISA-L"/>
    <s v="Rec."/>
    <s v="SBX-R"/>
    <s v="UCS GL2"/>
    <n v="0.875"/>
    <n v="0.875"/>
    <n v="0.9375"/>
    <n v="1.1875"/>
    <n v="104"/>
    <n v="2.2000000000000002"/>
    <s v="GL-02Z"/>
    <n v="10"/>
    <s v="TO-1116GLZ02-10-1857"/>
    <n v="34.25"/>
    <m/>
    <m/>
    <n v="73.875"/>
    <n v="17.570963541666668"/>
    <n v="210.8515625"/>
    <s v="RELEASED"/>
    <s v="MATCHES"/>
    <x v="108"/>
    <x v="0"/>
  </r>
  <r>
    <x v="36"/>
    <n v="1"/>
    <n v="23"/>
    <n v="56"/>
    <s v="1116L-023-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6"/>
    <n v="1"/>
    <n v="23"/>
    <n v="56"/>
    <s v="1116L-023-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5"/>
    <n v="1"/>
    <n v="23"/>
    <n v="57"/>
    <s v="1116L-023-057"/>
    <s v="1116UA21043"/>
    <s v="WT-02.1"/>
    <s v="Northwest"/>
    <n v="36"/>
    <n v="180"/>
    <s v="WT-02.1, REC., SBX-L, ISA-L"/>
    <s v="Rec."/>
    <s v="SBX-L"/>
    <s v="UCS GL1"/>
    <n v="0.875"/>
    <n v="0.875"/>
    <n v="1.1875"/>
    <n v="0.9375"/>
    <n v="76"/>
    <s v="N/A"/>
    <s v="GL-07T"/>
    <n v="10"/>
    <s v="TO-1116GLT07-10-2423"/>
    <n v="34.25"/>
    <m/>
    <m/>
    <n v="101.875"/>
    <n v="24.230685763888889"/>
    <n v="290.76822916666669"/>
    <s v="RELEASED"/>
    <s v="MATCHES"/>
    <x v="123"/>
    <x v="0"/>
  </r>
  <r>
    <x v="35"/>
    <n v="1"/>
    <n v="23"/>
    <n v="57"/>
    <s v="1116L-023-057"/>
    <s v="1116UA21043"/>
    <s v="WT-02.1"/>
    <s v="Northwest"/>
    <n v="36"/>
    <n v="180"/>
    <s v="WT-02.1, REC., SBX-L, ISA-L"/>
    <s v="Rec."/>
    <s v="SBX-L"/>
    <s v="UCS GL2"/>
    <n v="0.875"/>
    <n v="0.875"/>
    <n v="0.9375"/>
    <n v="1.1875"/>
    <n v="104"/>
    <n v="2.2000000000000002"/>
    <s v="GL-02Z"/>
    <n v="10"/>
    <s v="TO-1116GLZ02-10-1857"/>
    <n v="34.25"/>
    <m/>
    <m/>
    <n v="73.875"/>
    <n v="17.570963541666668"/>
    <n v="210.8515625"/>
    <s v="RELEASED"/>
    <s v="MATCHES"/>
    <x v="108"/>
    <x v="0"/>
  </r>
  <r>
    <x v="36"/>
    <n v="1"/>
    <n v="23"/>
    <n v="58"/>
    <s v="1116L-023-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6"/>
    <n v="1"/>
    <n v="23"/>
    <n v="58"/>
    <s v="1116L-023-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3"/>
    <n v="59"/>
    <s v="1116L-023-059"/>
    <s v="1116UA21038"/>
    <s v="WT-02.1"/>
    <s v="Northwest"/>
    <n v="36"/>
    <n v="180"/>
    <s v="WT-02.1, REC., SBX-R, ISA-L"/>
    <s v="Rec."/>
    <s v="SBX-R"/>
    <s v="UCS GL1"/>
    <n v="0.875"/>
    <n v="0.875"/>
    <n v="1.1875"/>
    <n v="0.9375"/>
    <n v="76"/>
    <s v="N/A"/>
    <s v="GL-07T"/>
    <n v="10"/>
    <s v="TO-1116GLT07-10-2423"/>
    <n v="34.25"/>
    <m/>
    <m/>
    <n v="101.875"/>
    <n v="24.230685763888889"/>
    <n v="290.76822916666669"/>
    <s v="RELEASED"/>
    <s v="MATCHES"/>
    <x v="123"/>
    <x v="0"/>
  </r>
  <r>
    <x v="35"/>
    <n v="1"/>
    <n v="23"/>
    <n v="59"/>
    <s v="1116L-023-059"/>
    <s v="1116UA21038"/>
    <s v="WT-02.1"/>
    <s v="Northwest"/>
    <n v="36"/>
    <n v="180"/>
    <s v="WT-02.1, REC., SBX-R, ISA-L"/>
    <s v="Rec."/>
    <s v="SBX-R"/>
    <s v="UCS GL2"/>
    <n v="0.875"/>
    <n v="0.875"/>
    <n v="0.9375"/>
    <n v="1.1875"/>
    <n v="104"/>
    <n v="2.2000000000000002"/>
    <s v="GL-02Z"/>
    <n v="10"/>
    <s v="TO-1116GLZ02-10-1857"/>
    <n v="34.25"/>
    <m/>
    <m/>
    <n v="73.875"/>
    <n v="17.570963541666668"/>
    <n v="210.8515625"/>
    <s v="RELEASED"/>
    <s v="MATCHES"/>
    <x v="108"/>
    <x v="0"/>
  </r>
  <r>
    <x v="36"/>
    <n v="1"/>
    <n v="23"/>
    <n v="60"/>
    <s v="1116L-023-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6"/>
    <n v="1"/>
    <n v="23"/>
    <n v="60"/>
    <s v="1116L-023-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3"/>
    <n v="61"/>
    <s v="1116L-023-061"/>
    <s v="1116UA35006"/>
    <s v="WT-03.5"/>
    <s v="Northwe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23"/>
    <n v="61"/>
    <s v="1116L-023-061"/>
    <s v="1116UA35006"/>
    <s v="WT-03.5"/>
    <s v="Northwe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6"/>
    <n v="1"/>
    <n v="23"/>
    <n v="62"/>
    <s v="1116L-023-062"/>
    <s v="1116UA11015"/>
    <s v="WT-01.1"/>
    <s v="North "/>
    <n v="100"/>
    <n v="180"/>
    <s v="WT-01.1, REC., VISION, ISA-R, ACOUSTIC GL"/>
    <s v="Rec."/>
    <s v="Vision"/>
    <s v="UCS GL1"/>
    <n v="0.875"/>
    <n v="0.875"/>
    <n v="1.1875"/>
    <n v="0.9375"/>
    <n v="76"/>
    <s v="N/A"/>
    <s v="GL-06Z"/>
    <n v="10"/>
    <s v="TO-1116GLZ06-10-7050"/>
    <n v="98.25"/>
    <m/>
    <m/>
    <n v="101.875"/>
    <n v="69.508463541666671"/>
    <n v="834.1015625"/>
    <s v="RELEASED"/>
    <s v="MATCHES"/>
    <x v="132"/>
    <x v="0"/>
  </r>
  <r>
    <x v="36"/>
    <n v="1"/>
    <n v="23"/>
    <n v="62"/>
    <s v="1116L-023-062"/>
    <s v="1116UA11015"/>
    <s v="WT-01.1"/>
    <s v="North "/>
    <n v="100"/>
    <n v="180"/>
    <s v="WT-01.1, REC., VISION, ISA-R, ACOUSTIC GL"/>
    <s v="Rec."/>
    <s v="Vision"/>
    <s v="UCS GL2"/>
    <n v="0.875"/>
    <n v="0.875"/>
    <n v="0.9375"/>
    <n v="1.1875"/>
    <n v="104"/>
    <n v="2.2000000000000002"/>
    <s v="GL-02Z"/>
    <n v="10"/>
    <s v="TO-1116GLZ02-10-5040"/>
    <n v="98.25"/>
    <m/>
    <m/>
    <n v="73.875"/>
    <n v="50.404296875"/>
    <n v="604.8515625"/>
    <s v="RELEASED"/>
    <s v="MATCHES"/>
    <x v="114"/>
    <x v="0"/>
  </r>
  <r>
    <x v="35"/>
    <n v="1"/>
    <n v="23"/>
    <n v="63"/>
    <s v="1116L-023-063"/>
    <s v="1116UA21042"/>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3"/>
    <n v="63"/>
    <s v="1116L-023-063"/>
    <s v="1116UA21042"/>
    <s v="WT-02.1"/>
    <s v="North "/>
    <n v="36"/>
    <n v="180"/>
    <s v="WT-02.1, REC., SBX-R, TYP."/>
    <s v="Rec."/>
    <s v="SBX-R"/>
    <s v="UCS GL2"/>
    <n v="0.875"/>
    <n v="0.875"/>
    <n v="0.9375"/>
    <n v="1.1875"/>
    <n v="104"/>
    <n v="2.2000000000000002"/>
    <s v="GL-02Z"/>
    <n v="10"/>
    <s v="TO-1116GLZ02-10-1857"/>
    <n v="34.25"/>
    <m/>
    <m/>
    <n v="73.875"/>
    <n v="17.570963541666668"/>
    <n v="210.8515625"/>
    <s v="RELEASED"/>
    <s v="MATCHES"/>
    <x v="108"/>
    <x v="0"/>
  </r>
  <r>
    <x v="36"/>
    <n v="1"/>
    <n v="23"/>
    <n v="64"/>
    <s v="1116L-023-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6"/>
    <n v="1"/>
    <n v="23"/>
    <n v="64"/>
    <s v="1116L-023-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3"/>
    <n v="65"/>
    <s v="1116L-023-065"/>
    <s v="1116UA21041"/>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3"/>
    <n v="65"/>
    <s v="1116L-023-065"/>
    <s v="1116UA21041"/>
    <s v="WT-02.1"/>
    <s v="North "/>
    <n v="36"/>
    <n v="180"/>
    <s v="WT-02.1, REC., SBX-L, TYP."/>
    <s v="Rec."/>
    <s v="SBX-L"/>
    <s v="UCS GL2"/>
    <n v="0.875"/>
    <n v="0.875"/>
    <n v="0.9375"/>
    <n v="1.1875"/>
    <n v="104"/>
    <n v="2.2000000000000002"/>
    <s v="GL-02Z"/>
    <n v="10"/>
    <s v="TO-1116GLZ02-10-1857"/>
    <n v="34.25"/>
    <m/>
    <m/>
    <n v="73.875"/>
    <n v="17.570963541666668"/>
    <n v="210.8515625"/>
    <s v="RELEASED"/>
    <s v="MATCHES"/>
    <x v="108"/>
    <x v="0"/>
  </r>
  <r>
    <x v="36"/>
    <n v="1"/>
    <n v="23"/>
    <n v="66"/>
    <s v="1116L-023-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66"/>
    <s v="1116L-023-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67"/>
    <s v="1116L-023-067"/>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35"/>
    <n v="1"/>
    <n v="23"/>
    <n v="67"/>
    <s v="1116L-023-067"/>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36"/>
    <n v="1"/>
    <n v="23"/>
    <n v="68"/>
    <s v="1116L-023-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68"/>
    <s v="1116L-023-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69"/>
    <s v="1116L-023-069"/>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35"/>
    <n v="1"/>
    <n v="23"/>
    <n v="69"/>
    <s v="1116L-023-069"/>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36"/>
    <n v="1"/>
    <n v="23"/>
    <n v="70"/>
    <s v="1116L-023-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6"/>
    <n v="1"/>
    <n v="23"/>
    <n v="70"/>
    <s v="1116L-023-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3"/>
    <n v="71"/>
    <s v="1116L-023-071"/>
    <s v="1116UA21042"/>
    <s v="WT-02.1"/>
    <s v="North "/>
    <n v="36"/>
    <n v="180"/>
    <s v="WT-02.1, REC., SBX-R, ISA-R"/>
    <s v="Rec."/>
    <s v="SBX-R"/>
    <s v="UCS GL1"/>
    <n v="0.875"/>
    <n v="0.875"/>
    <n v="1.1875"/>
    <n v="0.9375"/>
    <n v="76"/>
    <s v="N/A"/>
    <s v="GL-07T"/>
    <n v="10"/>
    <s v="TO-1116GLT07-10-2423"/>
    <n v="34.25"/>
    <m/>
    <m/>
    <n v="101.875"/>
    <n v="24.230685763888889"/>
    <n v="290.76822916666669"/>
    <s v="RELEASED"/>
    <s v="MATCHES"/>
    <x v="123"/>
    <x v="0"/>
  </r>
  <r>
    <x v="35"/>
    <n v="1"/>
    <n v="23"/>
    <n v="71"/>
    <s v="1116L-023-071"/>
    <s v="1116UA21042"/>
    <s v="WT-02.1"/>
    <s v="North "/>
    <n v="36"/>
    <n v="180"/>
    <s v="WT-02.1, REC., SBX-R, ISA-R"/>
    <s v="Rec."/>
    <s v="SBX-R"/>
    <s v="UCS GL2"/>
    <n v="0.875"/>
    <n v="0.875"/>
    <n v="0.9375"/>
    <n v="1.1875"/>
    <n v="104"/>
    <n v="2.2000000000000002"/>
    <s v="GL-02Z"/>
    <n v="10"/>
    <s v="TO-1116GLZ02-10-1857"/>
    <n v="34.25"/>
    <m/>
    <m/>
    <n v="73.875"/>
    <n v="17.570963541666668"/>
    <n v="210.8515625"/>
    <s v="RELEASED"/>
    <s v="MATCHES"/>
    <x v="108"/>
    <x v="0"/>
  </r>
  <r>
    <x v="36"/>
    <n v="1"/>
    <n v="23"/>
    <n v="72"/>
    <s v="1116L-023-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72"/>
    <s v="1116L-023-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73"/>
    <s v="1116L-023-073"/>
    <s v="1116UA21043"/>
    <s v="WT-02.1"/>
    <s v="North "/>
    <n v="36"/>
    <n v="180"/>
    <s v="WT-02.1, REC., SBX-L, ISA-L"/>
    <s v="Rec."/>
    <s v="SBX-L"/>
    <s v="UCS GL1"/>
    <n v="0.875"/>
    <n v="0.875"/>
    <n v="1.1875"/>
    <n v="0.9375"/>
    <n v="76"/>
    <s v="N/A"/>
    <s v="GL-07T"/>
    <n v="10"/>
    <s v="TO-1116GLT07-10-2423"/>
    <n v="34.25"/>
    <m/>
    <m/>
    <n v="101.875"/>
    <n v="24.230685763888889"/>
    <n v="290.76822916666669"/>
    <s v="RELEASED"/>
    <s v="MATCHES"/>
    <x v="123"/>
    <x v="0"/>
  </r>
  <r>
    <x v="35"/>
    <n v="1"/>
    <n v="23"/>
    <n v="73"/>
    <s v="1116L-023-073"/>
    <s v="1116UA21043"/>
    <s v="WT-02.1"/>
    <s v="North "/>
    <n v="36"/>
    <n v="180"/>
    <s v="WT-02.1, REC., SBX-L, ISA-L"/>
    <s v="Rec."/>
    <s v="SBX-L"/>
    <s v="UCS GL2"/>
    <n v="0.875"/>
    <n v="0.875"/>
    <n v="0.9375"/>
    <n v="1.1875"/>
    <n v="104"/>
    <n v="2.2000000000000002"/>
    <s v="GL-02Z"/>
    <n v="10"/>
    <s v="TO-1116GLZ02-10-1857"/>
    <n v="34.25"/>
    <m/>
    <m/>
    <n v="73.875"/>
    <n v="17.570963541666668"/>
    <n v="210.8515625"/>
    <s v="RELEASED"/>
    <s v="MATCHES"/>
    <x v="108"/>
    <x v="0"/>
  </r>
  <r>
    <x v="36"/>
    <n v="1"/>
    <n v="23"/>
    <n v="74"/>
    <s v="1116L-023-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74"/>
    <s v="1116L-023-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75"/>
    <s v="1116L-023-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3"/>
    <n v="75"/>
    <s v="1116L-023-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6"/>
    <n v="1"/>
    <n v="23"/>
    <n v="76"/>
    <s v="1116L-023-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6"/>
    <n v="1"/>
    <n v="23"/>
    <n v="76"/>
    <s v="1116L-023-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3"/>
    <n v="77"/>
    <s v="1116L-023-077"/>
    <s v="1116UA21041"/>
    <s v="WT-02.1"/>
    <s v="North "/>
    <n v="36"/>
    <n v="180"/>
    <s v="WT-02.1, REC., SBX-L, ISA-R"/>
    <s v="Rec."/>
    <s v="SBX-L"/>
    <s v="UCS GL1"/>
    <n v="0.875"/>
    <n v="0.875"/>
    <n v="1.1875"/>
    <n v="0.9375"/>
    <n v="76"/>
    <s v="N/A"/>
    <s v="GL-07T"/>
    <n v="10"/>
    <s v="TO-1116GLT07-10-2423"/>
    <n v="34.25"/>
    <m/>
    <m/>
    <n v="101.875"/>
    <n v="24.230685763888889"/>
    <n v="290.76822916666669"/>
    <s v="RELEASED"/>
    <s v="MATCHES"/>
    <x v="123"/>
    <x v="0"/>
  </r>
  <r>
    <x v="35"/>
    <n v="1"/>
    <n v="23"/>
    <n v="77"/>
    <s v="1116L-023-077"/>
    <s v="1116UA21041"/>
    <s v="WT-02.1"/>
    <s v="North "/>
    <n v="36"/>
    <n v="180"/>
    <s v="WT-02.1, REC., SBX-L, ISA-R"/>
    <s v="Rec."/>
    <s v="SBX-L"/>
    <s v="UCS GL2"/>
    <n v="0.875"/>
    <n v="0.875"/>
    <n v="0.9375"/>
    <n v="1.1875"/>
    <n v="104"/>
    <n v="2.2000000000000002"/>
    <s v="GL-02Z"/>
    <n v="10"/>
    <s v="TO-1116GLZ02-10-1857"/>
    <n v="34.25"/>
    <m/>
    <m/>
    <n v="73.875"/>
    <n v="17.570963541666668"/>
    <n v="210.8515625"/>
    <s v="RELEASED"/>
    <s v="MATCHES"/>
    <x v="108"/>
    <x v="0"/>
  </r>
  <r>
    <x v="36"/>
    <n v="1"/>
    <n v="23"/>
    <n v="78"/>
    <s v="1116L-023-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6"/>
    <n v="1"/>
    <n v="23"/>
    <n v="78"/>
    <s v="1116L-023-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79"/>
    <s v="1116L-023-079"/>
    <s v="1116UA21066"/>
    <s v="WT-02.1"/>
    <s v="North "/>
    <n v="36.125"/>
    <n v="180"/>
    <s v="WT-02.1, REC., SBX-R, HEAVY, ISA-R"/>
    <s v="Rec."/>
    <s v="SBX-R"/>
    <s v="UCS GL1"/>
    <n v="1"/>
    <n v="0.875"/>
    <n v="1.1875"/>
    <n v="0.9375"/>
    <n v="76"/>
    <s v="N/A"/>
    <s v="GL-07T"/>
    <n v="10"/>
    <s v="TO-1116GLT07-10-2423"/>
    <n v="34.25"/>
    <m/>
    <m/>
    <n v="101.875"/>
    <n v="24.230685763888889"/>
    <n v="290.76822916666669"/>
    <s v="RELEASED"/>
    <s v="MATCHES"/>
    <x v="123"/>
    <x v="0"/>
  </r>
  <r>
    <x v="35"/>
    <n v="1"/>
    <n v="23"/>
    <n v="79"/>
    <s v="1116L-023-079"/>
    <s v="1116UA21066"/>
    <s v="WT-02.1"/>
    <s v="North "/>
    <n v="36.125"/>
    <n v="180"/>
    <s v="WT-02.1, REC., SBX-R, HEAVY, ISA-R"/>
    <s v="Rec."/>
    <s v="SBX-R"/>
    <s v="UCS GL2"/>
    <n v="1"/>
    <n v="0.875"/>
    <n v="0.9375"/>
    <n v="1.1875"/>
    <n v="104"/>
    <n v="2.2000000000000002"/>
    <s v="GL-02Z"/>
    <n v="10"/>
    <s v="TO-1116GLZ02-10-1857"/>
    <n v="34.25"/>
    <m/>
    <m/>
    <n v="73.875"/>
    <n v="17.570963541666668"/>
    <n v="210.8515625"/>
    <s v="RELEASED"/>
    <s v="MATCHES"/>
    <x v="108"/>
    <x v="0"/>
  </r>
  <r>
    <x v="28"/>
    <n v="1"/>
    <n v="23"/>
    <n v="80"/>
    <s v="1116L-023-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3"/>
    <n v="80"/>
    <s v="1116L-023-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3"/>
    <n v="81"/>
    <s v="1116L-023-081"/>
    <s v="1116UA33011"/>
    <s v="WT-03.3"/>
    <s v="Northeast"/>
    <n v="90.508499999999998"/>
    <n v="180"/>
    <s v="WT-03.3, CURVED, VISION, ISA-R,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3"/>
    <n v="81"/>
    <s v="1116L-023-081"/>
    <s v="1116UA33011"/>
    <s v="WT-03.3"/>
    <s v="Northeast"/>
    <n v="90.508499999999998"/>
    <n v="180"/>
    <s v="WT-03.3, CURVED, VISION, ISA-R,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3"/>
    <n v="82"/>
    <s v="1116L-023-082"/>
    <s v="1116UA33011"/>
    <s v="WT-03.3"/>
    <s v="Northeast"/>
    <n v="90.522000000000006"/>
    <n v="180"/>
    <s v="WT-03.3, CURVED, VISION, ISA-R,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3"/>
    <n v="82"/>
    <s v="1116L-023-082"/>
    <s v="1116UA33011"/>
    <s v="WT-03.3"/>
    <s v="Northeast"/>
    <n v="90.522000000000006"/>
    <n v="180"/>
    <s v="WT-03.3, CURVED, VISION, ISA-R,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3"/>
    <n v="83"/>
    <s v="1116L-023-08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83"/>
    <s v="1116L-023-08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84"/>
    <s v="1116L-023-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6"/>
    <n v="1"/>
    <n v="23"/>
    <n v="84"/>
    <s v="1116L-023-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3"/>
    <n v="85"/>
    <s v="1116L-023-08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85"/>
    <s v="1116L-023-08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86"/>
    <s v="1116L-023-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6"/>
    <n v="1"/>
    <n v="23"/>
    <n v="86"/>
    <s v="1116L-023-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3"/>
    <n v="87"/>
    <s v="1116L-023-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3"/>
    <n v="87"/>
    <s v="1116L-023-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6"/>
    <n v="1"/>
    <n v="23"/>
    <n v="88"/>
    <s v="1116L-023-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88"/>
    <s v="1116L-023-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89"/>
    <s v="1116L-023-08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89"/>
    <s v="1116L-023-08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90"/>
    <s v="1116L-023-090"/>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90"/>
    <s v="1116L-023-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91"/>
    <s v="1116L-023-09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35"/>
    <n v="1"/>
    <n v="23"/>
    <n v="91"/>
    <s v="1116L-023-09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92"/>
    <s v="1116L-023-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92"/>
    <s v="1116L-023-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93"/>
    <s v="1116L-023-093"/>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35"/>
    <n v="1"/>
    <n v="23"/>
    <n v="93"/>
    <s v="1116L-023-093"/>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94"/>
    <s v="1116L-023-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94"/>
    <s v="1116L-023-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95"/>
    <s v="1116L-023-095"/>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95"/>
    <s v="1116L-023-095"/>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96"/>
    <s v="1116L-023-096"/>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96"/>
    <s v="1116L-023-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97"/>
    <s v="1116L-023-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3"/>
    <n v="97"/>
    <s v="1116L-023-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6"/>
    <n v="1"/>
    <n v="23"/>
    <n v="98"/>
    <s v="1116L-023-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98"/>
    <s v="1116L-023-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99"/>
    <s v="1116L-023-099"/>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35"/>
    <n v="1"/>
    <n v="23"/>
    <n v="99"/>
    <s v="1116L-023-099"/>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100"/>
    <s v="1116L-023-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00"/>
    <s v="1116L-023-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1"/>
    <s v="1116L-023-101"/>
    <s v="1116UA21038"/>
    <s v="WT-02.1"/>
    <s v="East"/>
    <n v="36"/>
    <n v="180"/>
    <s v="WT-02.1, REC., SBX-R, ISA-L"/>
    <s v="Rec."/>
    <s v="SBX-R"/>
    <s v="UCS GL1"/>
    <n v="0.875"/>
    <n v="0.875"/>
    <n v="1.1875"/>
    <n v="0.9375"/>
    <n v="76"/>
    <s v="N/A"/>
    <s v="GL-07T"/>
    <n v="10"/>
    <s v="TO-1116GLT07-10-2423"/>
    <n v="34.25"/>
    <m/>
    <m/>
    <n v="101.875"/>
    <n v="24.230685763888889"/>
    <n v="290.76822916666669"/>
    <s v="RELEASED"/>
    <s v="MATCHES"/>
    <x v="123"/>
    <x v="0"/>
  </r>
  <r>
    <x v="35"/>
    <n v="1"/>
    <n v="23"/>
    <n v="101"/>
    <s v="1116L-023-101"/>
    <s v="1116UA21038"/>
    <s v="WT-02.1"/>
    <s v="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102"/>
    <s v="1116L-023-102"/>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102"/>
    <s v="1116L-023-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103"/>
    <s v="1116L-023-103"/>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103"/>
    <s v="1116L-023-103"/>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04"/>
    <s v="1116L-023-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04"/>
    <s v="1116L-023-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5"/>
    <s v="1116L-023-105"/>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105"/>
    <s v="1116L-023-105"/>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106"/>
    <s v="1116L-023-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06"/>
    <s v="1116L-023-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07"/>
    <s v="1116L-023-107"/>
    <s v="1116UA21043"/>
    <s v="WT-02.1"/>
    <s v="East"/>
    <n v="36"/>
    <n v="180"/>
    <s v="WT-02.1, REC., SBX-L, ISA-L"/>
    <s v="Rec."/>
    <s v="SBX-L"/>
    <s v="UCS GL1"/>
    <n v="0.875"/>
    <n v="0.875"/>
    <n v="1.1875"/>
    <n v="0.9375"/>
    <n v="76"/>
    <s v="N/A"/>
    <s v="GL-07T"/>
    <n v="10"/>
    <s v="TO-1116GLT07-10-2423"/>
    <n v="34.25"/>
    <m/>
    <m/>
    <n v="101.875"/>
    <n v="24.230685763888889"/>
    <n v="290.76822916666669"/>
    <s v="RELEASED"/>
    <s v="MATCHES"/>
    <x v="123"/>
    <x v="0"/>
  </r>
  <r>
    <x v="35"/>
    <n v="1"/>
    <n v="23"/>
    <n v="107"/>
    <s v="1116L-023-107"/>
    <s v="1116UA21043"/>
    <s v="WT-02.1"/>
    <s v="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08"/>
    <s v="1116L-023-108"/>
    <s v="1116UA12012"/>
    <s v="WT-01.2"/>
    <s v="East"/>
    <n v="100"/>
    <n v="180"/>
    <s v="WT-01.2, REC., SBX, TYP."/>
    <s v="Rec."/>
    <s v="SBX"/>
    <s v="UCS GL1"/>
    <n v="0.875"/>
    <n v="0.875"/>
    <n v="1.1875"/>
    <n v="0.9375"/>
    <n v="76"/>
    <s v="N/A"/>
    <s v="GL-01T"/>
    <n v="10"/>
    <s v="TO-1116GLT01-10-7050"/>
    <n v="98.25"/>
    <m/>
    <m/>
    <n v="101.875"/>
    <n v="69.508463541666671"/>
    <n v="834.1015625"/>
    <s v="RELEASED"/>
    <s v="MATCHES"/>
    <x v="129"/>
    <x v="0"/>
  </r>
  <r>
    <x v="36"/>
    <n v="1"/>
    <n v="23"/>
    <n v="108"/>
    <s v="1116L-023-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3"/>
    <n v="109"/>
    <s v="1116L-023-109"/>
    <s v="1116UA21042"/>
    <s v="WT-02.1"/>
    <s v="East"/>
    <n v="36"/>
    <n v="180"/>
    <s v="WT-02.1, REC., SBX-R, ISA-R"/>
    <s v="Rec."/>
    <s v="SBX-R"/>
    <s v="UCS GL1"/>
    <n v="0.875"/>
    <n v="0.875"/>
    <n v="1.1875"/>
    <n v="0.9375"/>
    <n v="76"/>
    <s v="N/A"/>
    <s v="GL-07T"/>
    <n v="10"/>
    <s v="TO-1116GLT07-10-2423"/>
    <n v="34.25"/>
    <m/>
    <m/>
    <n v="101.875"/>
    <n v="24.230685763888889"/>
    <n v="290.76822916666669"/>
    <s v="RELEASED"/>
    <s v="MATCHES"/>
    <x v="123"/>
    <x v="0"/>
  </r>
  <r>
    <x v="35"/>
    <n v="1"/>
    <n v="23"/>
    <n v="109"/>
    <s v="1116L-023-109"/>
    <s v="1116UA21042"/>
    <s v="WT-02.1"/>
    <s v="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110"/>
    <s v="1116L-023-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6"/>
    <n v="1"/>
    <n v="23"/>
    <n v="110"/>
    <s v="1116L-023-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11"/>
    <s v="1116L-023-111"/>
    <s v="1116UA21041"/>
    <s v="WT-02.1"/>
    <s v="East"/>
    <n v="36"/>
    <n v="180"/>
    <s v="WT-02.1, REC., SBX-L, ISA-R"/>
    <s v="Rec."/>
    <s v="SBX-L"/>
    <s v="UCS GL1"/>
    <n v="0.875"/>
    <n v="0.875"/>
    <n v="1.1875"/>
    <n v="0.9375"/>
    <n v="76"/>
    <s v="N/A"/>
    <s v="GL-07T"/>
    <n v="10"/>
    <s v="TO-1116GLT07-10-2423"/>
    <n v="34.25"/>
    <m/>
    <m/>
    <n v="101.875"/>
    <n v="24.230685763888889"/>
    <n v="290.76822916666669"/>
    <s v="RELEASED"/>
    <s v="MATCHES"/>
    <x v="123"/>
    <x v="0"/>
  </r>
  <r>
    <x v="35"/>
    <n v="1"/>
    <n v="23"/>
    <n v="111"/>
    <s v="1116L-023-111"/>
    <s v="1116UA21041"/>
    <s v="WT-02.1"/>
    <s v="East"/>
    <n v="36"/>
    <n v="180"/>
    <s v="WT-02.1, REC., SBX-L, ISA-R"/>
    <s v="Rec."/>
    <s v="SBX-L"/>
    <s v="UCS GL2"/>
    <n v="0.875"/>
    <n v="0.875"/>
    <n v="0.9375"/>
    <n v="1.1875"/>
    <n v="104"/>
    <n v="2.2000000000000002"/>
    <s v="GL-02Z"/>
    <n v="10"/>
    <s v="TO-1116GLZ02-10-1857"/>
    <n v="34.25"/>
    <m/>
    <m/>
    <n v="73.875"/>
    <n v="17.570963541666668"/>
    <n v="210.8515625"/>
    <s v="RELEASED"/>
    <s v="MATCHES"/>
    <x v="108"/>
    <x v="0"/>
  </r>
  <r>
    <x v="14"/>
    <n v="1"/>
    <n v="23"/>
    <n v="112"/>
    <s v="1116L-023-112"/>
    <s v="1116UA31011"/>
    <s v="WT-03.1"/>
    <s v="Southeast"/>
    <n v="81.625900000000001"/>
    <n v="180"/>
    <s v="WT-03.1, CURVED, VISION, ISA-R"/>
    <s v="Curved"/>
    <s v="Vision"/>
    <s v="UCS GL1"/>
    <n v="0.92210000000000003"/>
    <n v="0.97809999999999997"/>
    <n v="1.1875"/>
    <n v="0.9375"/>
    <n v="76"/>
    <s v="N/A"/>
    <s v="GL-04Z"/>
    <n v="30"/>
    <s v="TO-1116GLZ04-30-5640"/>
    <m/>
    <n v="79.725700000000003"/>
    <n v="138"/>
    <n v="101.875"/>
    <n v="56.403164496527779"/>
    <n v="676.83797395833335"/>
    <s v="RELEASED"/>
    <s v="MATCHES"/>
    <x v="133"/>
    <x v="0"/>
  </r>
  <r>
    <x v="14"/>
    <n v="1"/>
    <n v="23"/>
    <n v="112"/>
    <s v="1116L-023-112"/>
    <s v="1116UA31011"/>
    <s v="WT-03.1"/>
    <s v="Southeast"/>
    <n v="81.625900000000001"/>
    <n v="180"/>
    <s v="WT-03.1, CURVED, VISION, ISA-R"/>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23"/>
    <n v="113"/>
    <s v="1116L-023-113"/>
    <s v="1116UA31012"/>
    <s v="WT-03.1"/>
    <s v="Southeast"/>
    <n v="81.527600000000007"/>
    <n v="180"/>
    <s v="WT-03.1, CURVED, VISION, HEAVY, ISA-L"/>
    <s v="Curved"/>
    <s v="Vision"/>
    <s v="UCS GL1"/>
    <n v="0.87450000000000006"/>
    <n v="0.9274"/>
    <n v="1.1875"/>
    <n v="0.9375"/>
    <n v="76"/>
    <s v="N/A"/>
    <s v="GL-04Z"/>
    <n v="30"/>
    <s v="TO-1116GLZ04-30-5640"/>
    <m/>
    <n v="79.725700000000003"/>
    <n v="138"/>
    <n v="101.875"/>
    <n v="56.403164496527779"/>
    <n v="676.83797395833335"/>
    <s v="RELEASED"/>
    <s v="MATCHES"/>
    <x v="133"/>
    <x v="0"/>
  </r>
  <r>
    <x v="14"/>
    <n v="1"/>
    <n v="23"/>
    <n v="113"/>
    <s v="1116L-023-113"/>
    <s v="1116UA31012"/>
    <s v="WT-03.1"/>
    <s v="Southeast"/>
    <n v="81.527600000000007"/>
    <n v="180"/>
    <s v="WT-03.1, CURVED, VISION, HEAVY, ISA-L"/>
    <s v="Curved"/>
    <s v="Vision"/>
    <s v="UCS GL2"/>
    <n v="0.87450000000000006"/>
    <n v="0.9274"/>
    <n v="0.9375"/>
    <n v="1.1875"/>
    <n v="104"/>
    <n v="2.2000000000000002"/>
    <s v="GL-05Z"/>
    <n v="30"/>
    <s v="TO-1116GLZ05-30-4190"/>
    <m/>
    <n v="79.725700000000003"/>
    <n v="138"/>
    <n v="73.875"/>
    <n v="40.900945052083337"/>
    <n v="490.81134062500007"/>
    <s v="RELEASED"/>
    <s v="MATCHES"/>
    <x v="111"/>
    <x v="0"/>
  </r>
  <r>
    <x v="35"/>
    <n v="1"/>
    <n v="23"/>
    <n v="114"/>
    <s v="1116L-023-114"/>
    <s v="1116UA21067"/>
    <s v="WT-02.1"/>
    <s v="Southeast"/>
    <n v="36"/>
    <n v="180"/>
    <s v="WT-02.1, REC., SBX-R, HEAVY, ISA-L"/>
    <s v="Rec."/>
    <s v="SBX-R"/>
    <s v="UCS GL1"/>
    <n v="0.875"/>
    <n v="0.875"/>
    <n v="1.1875"/>
    <n v="0.9375"/>
    <n v="76"/>
    <s v="N/A"/>
    <s v="GL-07T"/>
    <n v="10"/>
    <s v="TO-1116GLT07-10-2423"/>
    <n v="34.25"/>
    <m/>
    <m/>
    <n v="101.875"/>
    <n v="24.230685763888889"/>
    <n v="290.76822916666669"/>
    <s v="RELEASED"/>
    <s v="MATCHES"/>
    <x v="123"/>
    <x v="0"/>
  </r>
  <r>
    <x v="35"/>
    <n v="1"/>
    <n v="23"/>
    <n v="114"/>
    <s v="1116L-023-114"/>
    <s v="1116UA21067"/>
    <s v="WT-02.1"/>
    <s v="Southeast"/>
    <n v="36"/>
    <n v="180"/>
    <s v="WT-02.1, REC., SBX-R, HEAVY, ISA-L"/>
    <s v="Rec."/>
    <s v="SBX-R"/>
    <s v="UCS GL2"/>
    <n v="0.875"/>
    <n v="0.875"/>
    <n v="0.9375"/>
    <n v="1.1875"/>
    <n v="104"/>
    <n v="2.2000000000000002"/>
    <s v="GL-02Z"/>
    <n v="10"/>
    <s v="TO-1116GLZ02-10-1857"/>
    <n v="34.25"/>
    <m/>
    <m/>
    <n v="73.875"/>
    <n v="17.570963541666668"/>
    <n v="210.8515625"/>
    <s v="RELEASED"/>
    <s v="MATCHES"/>
    <x v="108"/>
    <x v="0"/>
  </r>
  <r>
    <x v="36"/>
    <n v="1"/>
    <n v="23"/>
    <n v="115"/>
    <s v="1116L-023-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6"/>
    <n v="1"/>
    <n v="23"/>
    <n v="115"/>
    <s v="1116L-023-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3"/>
    <n v="116"/>
    <s v="1116L-023-116"/>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35"/>
    <n v="1"/>
    <n v="23"/>
    <n v="116"/>
    <s v="1116L-023-116"/>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17"/>
    <s v="1116L-023-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6"/>
    <n v="1"/>
    <n v="23"/>
    <n v="117"/>
    <s v="1116L-023-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3"/>
    <n v="118"/>
    <s v="1116L-023-118"/>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35"/>
    <n v="1"/>
    <n v="23"/>
    <n v="118"/>
    <s v="1116L-023-118"/>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119"/>
    <s v="1116L-023-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19"/>
    <s v="1116L-023-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20"/>
    <s v="1116L-023-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3"/>
    <n v="120"/>
    <s v="1116L-023-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6"/>
    <n v="1"/>
    <n v="23"/>
    <n v="121"/>
    <s v="1116L-023-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6"/>
    <n v="1"/>
    <n v="23"/>
    <n v="121"/>
    <s v="1116L-023-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3"/>
    <n v="122"/>
    <s v="1116L-023-122"/>
    <s v="1116UA21042"/>
    <s v="WT-02.1"/>
    <s v="Southeast"/>
    <n v="36"/>
    <n v="180"/>
    <s v="WT-02.1, REC., SBX-R, ISA-R"/>
    <s v="Rec."/>
    <s v="SBX-R"/>
    <s v="UCS GL1"/>
    <n v="0.875"/>
    <n v="0.875"/>
    <n v="1.1875"/>
    <n v="0.9375"/>
    <n v="76"/>
    <s v="N/A"/>
    <s v="GL-07T"/>
    <n v="10"/>
    <s v="TO-1116GLT07-10-2423"/>
    <n v="34.25"/>
    <m/>
    <m/>
    <n v="101.875"/>
    <n v="24.230685763888889"/>
    <n v="290.76822916666669"/>
    <s v="RELEASED"/>
    <s v="MATCHES"/>
    <x v="123"/>
    <x v="0"/>
  </r>
  <r>
    <x v="35"/>
    <n v="1"/>
    <n v="23"/>
    <n v="122"/>
    <s v="1116L-023-122"/>
    <s v="1116UA21042"/>
    <s v="WT-02.1"/>
    <s v="Southeast"/>
    <n v="36"/>
    <n v="180"/>
    <s v="WT-02.1, REC., SBX-R, ISA-R"/>
    <s v="Rec."/>
    <s v="SBX-R"/>
    <s v="UCS GL2"/>
    <n v="0.875"/>
    <n v="0.875"/>
    <n v="0.9375"/>
    <n v="1.1875"/>
    <n v="104"/>
    <n v="2.2000000000000002"/>
    <s v="GL-02Z"/>
    <n v="10"/>
    <s v="TO-1116GLZ02-10-1857"/>
    <n v="34.25"/>
    <m/>
    <m/>
    <n v="73.875"/>
    <n v="17.570963541666668"/>
    <n v="210.8515625"/>
    <s v="RELEASED"/>
    <s v="MATCHES"/>
    <x v="108"/>
    <x v="0"/>
  </r>
  <r>
    <x v="36"/>
    <n v="1"/>
    <n v="23"/>
    <n v="123"/>
    <s v="1116L-023-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23"/>
    <s v="1116L-023-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24"/>
    <s v="1116L-023-124"/>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35"/>
    <n v="1"/>
    <n v="23"/>
    <n v="124"/>
    <s v="1116L-023-124"/>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125"/>
    <s v="1116L-023-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25"/>
    <s v="1116L-023-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26"/>
    <s v="1116L-023-126"/>
    <s v="1116UA21038"/>
    <s v="WT-02.1"/>
    <s v="Southeast"/>
    <n v="36"/>
    <n v="180"/>
    <s v="WT-02.1, REC., SBX-R, ISA-L"/>
    <s v="Rec."/>
    <s v="SBX-R"/>
    <s v="UCS GL1"/>
    <n v="0.875"/>
    <n v="0.875"/>
    <n v="1.1875"/>
    <n v="0.9375"/>
    <n v="76"/>
    <s v="N/A"/>
    <s v="GL-07T"/>
    <n v="10"/>
    <s v="TO-1116GLT07-10-2423"/>
    <n v="34.25"/>
    <m/>
    <m/>
    <n v="101.875"/>
    <n v="24.230685763888889"/>
    <n v="290.76822916666669"/>
    <s v="RELEASED"/>
    <s v="MATCHES"/>
    <x v="123"/>
    <x v="0"/>
  </r>
  <r>
    <x v="35"/>
    <n v="1"/>
    <n v="23"/>
    <n v="126"/>
    <s v="1116L-023-126"/>
    <s v="1116UA21038"/>
    <s v="WT-02.1"/>
    <s v="Southeast"/>
    <n v="36"/>
    <n v="180"/>
    <s v="WT-02.1, REC., SBX-R, ISA-L"/>
    <s v="Rec."/>
    <s v="SBX-R"/>
    <s v="UCS GL2"/>
    <n v="0.875"/>
    <n v="0.875"/>
    <n v="0.9375"/>
    <n v="1.1875"/>
    <n v="104"/>
    <n v="2.2000000000000002"/>
    <s v="GL-02Z"/>
    <n v="10"/>
    <s v="TO-1116GLZ02-10-1857"/>
    <n v="34.25"/>
    <m/>
    <m/>
    <n v="73.875"/>
    <n v="17.570963541666668"/>
    <n v="210.8515625"/>
    <s v="RELEASED"/>
    <s v="MATCHES"/>
    <x v="108"/>
    <x v="0"/>
  </r>
  <r>
    <x v="36"/>
    <n v="1"/>
    <n v="23"/>
    <n v="127"/>
    <s v="1116L-023-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6"/>
    <n v="1"/>
    <n v="23"/>
    <n v="127"/>
    <s v="1116L-023-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3"/>
    <n v="128"/>
    <s v="1116L-023-128"/>
    <s v="1116UA21043"/>
    <s v="WT-02.1"/>
    <s v="Southeast"/>
    <n v="36"/>
    <n v="180"/>
    <s v="WT-02.1, REC., SBX-L, ISA-L"/>
    <s v="Rec."/>
    <s v="SBX-L"/>
    <s v="UCS GL1"/>
    <n v="0.875"/>
    <n v="0.875"/>
    <n v="1.1875"/>
    <n v="0.9375"/>
    <n v="76"/>
    <s v="N/A"/>
    <s v="GL-07T"/>
    <n v="10"/>
    <s v="TO-1116GLT07-10-2423"/>
    <n v="34.25"/>
    <m/>
    <m/>
    <n v="101.875"/>
    <n v="24.230685763888889"/>
    <n v="290.76822916666669"/>
    <s v="RELEASED"/>
    <s v="MATCHES"/>
    <x v="123"/>
    <x v="0"/>
  </r>
  <r>
    <x v="35"/>
    <n v="1"/>
    <n v="23"/>
    <n v="128"/>
    <s v="1116L-023-128"/>
    <s v="1116UA21043"/>
    <s v="WT-02.1"/>
    <s v="Southeast"/>
    <n v="36"/>
    <n v="180"/>
    <s v="WT-02.1, REC., SBX-L, ISA-L"/>
    <s v="Rec."/>
    <s v="SBX-L"/>
    <s v="UCS GL2"/>
    <n v="0.875"/>
    <n v="0.875"/>
    <n v="0.9375"/>
    <n v="1.1875"/>
    <n v="104"/>
    <n v="2.2000000000000002"/>
    <s v="GL-02Z"/>
    <n v="10"/>
    <s v="TO-1116GLZ02-10-1857"/>
    <n v="34.25"/>
    <m/>
    <m/>
    <n v="73.875"/>
    <n v="17.570963541666668"/>
    <n v="210.8515625"/>
    <s v="RELEASED"/>
    <s v="MATCHES"/>
    <x v="108"/>
    <x v="0"/>
  </r>
  <r>
    <x v="36"/>
    <n v="1"/>
    <n v="23"/>
    <n v="129"/>
    <s v="1116L-023-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29"/>
    <s v="1116L-023-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30"/>
    <s v="1116L-023-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3"/>
    <n v="130"/>
    <s v="1116L-023-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6"/>
    <n v="1"/>
    <n v="23"/>
    <n v="131"/>
    <s v="1116L-023-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6"/>
    <n v="1"/>
    <n v="23"/>
    <n v="131"/>
    <s v="1116L-023-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5"/>
    <n v="1"/>
    <n v="23"/>
    <n v="132"/>
    <s v="1116L-023-132"/>
    <s v="1116UA21068"/>
    <s v="WT-02.1"/>
    <s v="Southeast"/>
    <n v="36"/>
    <n v="180"/>
    <s v="WT-02.1, REC., SBX-L, WWT ADJ-R, ISA-R"/>
    <s v="Rec."/>
    <s v="SBX-L"/>
    <s v="UCS GL1"/>
    <n v="0.875"/>
    <n v="0.875"/>
    <n v="1.1875"/>
    <n v="0.9375"/>
    <n v="76"/>
    <s v="N/A"/>
    <s v="GL-07T"/>
    <n v="10"/>
    <s v="TO-1116GLT07-10-2423"/>
    <n v="34.25"/>
    <m/>
    <m/>
    <n v="101.875"/>
    <n v="24.230685763888889"/>
    <n v="290.76822916666669"/>
    <s v="RELEASED"/>
    <s v="MATCHES"/>
    <x v="123"/>
    <x v="0"/>
  </r>
  <r>
    <x v="35"/>
    <n v="1"/>
    <n v="23"/>
    <n v="132"/>
    <s v="1116L-023-132"/>
    <s v="1116UA21068"/>
    <s v="WT-02.1"/>
    <s v="Southeast"/>
    <n v="36"/>
    <n v="180"/>
    <s v="WT-02.1, REC., SBX-L, WWT ADJ-R, ISA-R"/>
    <s v="Rec."/>
    <s v="SBX-L"/>
    <s v="UCS GL2"/>
    <n v="0.875"/>
    <n v="0.875"/>
    <n v="0.9375"/>
    <n v="1.1875"/>
    <n v="104"/>
    <n v="2.2000000000000002"/>
    <s v="GL-02Z"/>
    <n v="10"/>
    <s v="TO-1116GLZ02-10-1857"/>
    <n v="34.25"/>
    <m/>
    <m/>
    <n v="73.875"/>
    <n v="17.570963541666668"/>
    <n v="210.8515625"/>
    <s v="RELEASED"/>
    <s v="MATCHES"/>
    <x v="108"/>
    <x v="0"/>
  </r>
  <r>
    <x v="36"/>
    <n v="1"/>
    <n v="23"/>
    <n v="133"/>
    <s v="1116L-023-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6"/>
    <n v="1"/>
    <n v="23"/>
    <n v="133"/>
    <s v="1116L-023-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5"/>
    <n v="1"/>
    <n v="23"/>
    <n v="134"/>
    <s v="1116L-023-134"/>
    <s v="1116UA21069"/>
    <s v="WT-02.1"/>
    <s v="Southeast"/>
    <n v="36"/>
    <n v="180"/>
    <s v="WT-02.1, REC., SBX-R, WWT ADJ-R, ISA-L"/>
    <s v="Rec."/>
    <s v="SBX-R"/>
    <s v="UCS GL1"/>
    <n v="0.875"/>
    <n v="0.875"/>
    <n v="1.1875"/>
    <n v="0.9375"/>
    <n v="76"/>
    <s v="N/A"/>
    <s v="GL-07T"/>
    <n v="10"/>
    <s v="TO-1116GLT07-10-2423"/>
    <n v="34.25"/>
    <m/>
    <m/>
    <n v="101.875"/>
    <n v="24.230685763888889"/>
    <n v="290.76822916666669"/>
    <s v="RELEASED"/>
    <s v="MATCHES"/>
    <x v="123"/>
    <x v="0"/>
  </r>
  <r>
    <x v="35"/>
    <n v="1"/>
    <n v="23"/>
    <n v="134"/>
    <s v="1116L-023-134"/>
    <s v="1116UA21069"/>
    <s v="WT-02.1"/>
    <s v="Southeast"/>
    <n v="36"/>
    <n v="180"/>
    <s v="WT-02.1, REC., SBX-R, WWT ADJ-R, ISA-L"/>
    <s v="Rec."/>
    <s v="SBX-R"/>
    <s v="UCS GL2"/>
    <n v="0.875"/>
    <n v="0.875"/>
    <n v="0.9375"/>
    <n v="1.1875"/>
    <n v="104"/>
    <n v="2.2000000000000002"/>
    <s v="GL-02Z"/>
    <n v="10"/>
    <s v="TO-1116GLZ02-10-1857"/>
    <n v="34.25"/>
    <m/>
    <m/>
    <n v="73.875"/>
    <n v="17.570963541666668"/>
    <n v="210.8515625"/>
    <s v="RELEASED"/>
    <s v="MATCHES"/>
    <x v="108"/>
    <x v="0"/>
  </r>
  <r>
    <x v="36"/>
    <n v="1"/>
    <n v="23"/>
    <n v="135"/>
    <s v="1116L-023-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6"/>
    <n v="1"/>
    <n v="23"/>
    <n v="135"/>
    <s v="1116L-023-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36"/>
    <s v="1116L-023-136"/>
    <s v="1116UA21041"/>
    <s v="WT-02.1"/>
    <s v="Southeast"/>
    <n v="36"/>
    <n v="180"/>
    <s v="WT-02.1, REC., SBX-L, ISA-R"/>
    <s v="Rec."/>
    <s v="SBX-L"/>
    <s v="UCS GL1"/>
    <n v="0.875"/>
    <n v="0.875"/>
    <n v="1.1875"/>
    <n v="0.9375"/>
    <n v="76"/>
    <s v="N/A"/>
    <s v="GL-07T"/>
    <n v="10"/>
    <s v="TO-1116GLT07-10-2423"/>
    <n v="34.25"/>
    <m/>
    <m/>
    <n v="101.875"/>
    <n v="24.230685763888889"/>
    <n v="290.76822916666669"/>
    <s v="RELEASED"/>
    <s v="MATCHES"/>
    <x v="123"/>
    <x v="0"/>
  </r>
  <r>
    <x v="35"/>
    <n v="1"/>
    <n v="23"/>
    <n v="136"/>
    <s v="1116L-023-136"/>
    <s v="1116UA21041"/>
    <s v="WT-02.1"/>
    <s v="Southeast"/>
    <n v="36"/>
    <n v="180"/>
    <s v="WT-02.1, REC., SBX-L, ISA-R"/>
    <s v="Rec."/>
    <s v="SBX-L"/>
    <s v="UCS GL2"/>
    <n v="0.875"/>
    <n v="0.875"/>
    <n v="0.9375"/>
    <n v="1.1875"/>
    <n v="104"/>
    <n v="2.2000000000000002"/>
    <s v="GL-02Z"/>
    <n v="10"/>
    <s v="TO-1116GLZ02-10-1857"/>
    <n v="34.25"/>
    <m/>
    <m/>
    <n v="73.875"/>
    <n v="17.570963541666668"/>
    <n v="210.8515625"/>
    <s v="RELEASED"/>
    <s v="MATCHES"/>
    <x v="108"/>
    <x v="0"/>
  </r>
  <r>
    <x v="36"/>
    <n v="1"/>
    <n v="23"/>
    <n v="137"/>
    <s v="1116L-023-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6"/>
    <n v="1"/>
    <n v="23"/>
    <n v="137"/>
    <s v="1116L-023-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3"/>
    <n v="138"/>
    <s v="1116L-023-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3"/>
    <n v="138"/>
    <s v="1116L-023-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6"/>
    <n v="1"/>
    <n v="23"/>
    <n v="139"/>
    <s v="1116L-023-139"/>
    <s v="1116UA11016"/>
    <s v="WT-01.1"/>
    <s v="Southeast"/>
    <n v="92.0625"/>
    <n v="180"/>
    <s v="WT-01.1, REC., VISION, HEAVY, ISA-R"/>
    <s v="Rec."/>
    <s v="Vision"/>
    <s v="UCS GL1"/>
    <n v="0.875"/>
    <n v="0.93620000000000003"/>
    <n v="1.1875"/>
    <n v="0.9375"/>
    <n v="76"/>
    <s v="N/A"/>
    <s v="GL-01Z"/>
    <n v="10"/>
    <s v="TO-1116GLZ01-10-6484"/>
    <n v="90.251300000000001"/>
    <m/>
    <m/>
    <n v="101.875"/>
    <n v="63.849661024305561"/>
    <n v="766.19401680183591"/>
    <s v="RELEASED"/>
    <s v="MATCHES"/>
    <x v="136"/>
    <x v="0"/>
  </r>
  <r>
    <x v="36"/>
    <n v="1"/>
    <n v="23"/>
    <n v="139"/>
    <s v="1116L-023-139"/>
    <s v="1116UA11016"/>
    <s v="WT-01.1"/>
    <s v="Southeast"/>
    <n v="92.0625"/>
    <n v="180"/>
    <s v="WT-01.1, REC., VISION, HEAVY, ISA-R"/>
    <s v="Rec."/>
    <s v="Vision"/>
    <s v="UCS GL2"/>
    <n v="0.875"/>
    <n v="0.93620000000000003"/>
    <n v="0.9375"/>
    <n v="1.1875"/>
    <n v="104"/>
    <n v="2.2000000000000002"/>
    <s v="GL-02Z"/>
    <n v="10"/>
    <s v="TO-1116GLZ02-10-4630"/>
    <n v="90.251300000000001"/>
    <m/>
    <m/>
    <n v="73.875"/>
    <n v="46.300797135416673"/>
    <n v="555.60956562500007"/>
    <s v="RELEASED"/>
    <s v="MATCHES"/>
    <x v="118"/>
    <x v="0"/>
  </r>
  <r>
    <x v="16"/>
    <n v="1"/>
    <n v="23"/>
    <n v="140"/>
    <s v="1116L-023-140"/>
    <s v="1116UA35006"/>
    <s v="WT-03.5"/>
    <s v="Southeast"/>
    <n v="36.093000000000004"/>
    <n v="180"/>
    <s v="WT-03.5, CURVED, SBX-L, HEAVY, ISA-R"/>
    <s v="Curved"/>
    <s v="SBX-L"/>
    <s v="UCS GL1"/>
    <n v="0.83725000000000005"/>
    <n v="1.0375000000000001"/>
    <n v="1.1875"/>
    <n v="0.9375"/>
    <n v="76"/>
    <s v="N/A"/>
    <s v="GL-09T"/>
    <n v="30"/>
    <s v="TO-1116GLT09-30-2420"/>
    <m/>
    <n v="34.218250000000005"/>
    <n v="138"/>
    <n v="101.875"/>
    <n v="24.208223741319447"/>
    <n v="290.49868489583338"/>
    <s v="RELEASED"/>
    <s v="MATCHES"/>
    <x v="128"/>
    <x v="0"/>
  </r>
  <r>
    <x v="16"/>
    <n v="1"/>
    <n v="23"/>
    <n v="140"/>
    <s v="1116L-023-140"/>
    <s v="1116UA35006"/>
    <s v="WT-03.5"/>
    <s v="Southeast"/>
    <n v="36.093000000000004"/>
    <n v="180"/>
    <s v="WT-03.5, CURVED, SBX-L, HEAVY, ISA-R"/>
    <s v="Curved"/>
    <s v="SBX-L"/>
    <s v="UCS GL2"/>
    <n v="0.83725000000000005"/>
    <n v="1.0375000000000001"/>
    <n v="0.9375"/>
    <n v="1.1875"/>
    <n v="104"/>
    <n v="2.2000000000000002"/>
    <s v="GL-05D"/>
    <n v="30"/>
    <s v="TO-1116GLD05-30-1855"/>
    <m/>
    <n v="34.218250000000005"/>
    <n v="138"/>
    <n v="73.875"/>
    <n v="17.554675130208338"/>
    <n v="210.65610156250006"/>
    <s v="RELEASED"/>
    <s v="MATCHES"/>
    <x v="120"/>
    <x v="0"/>
  </r>
  <r>
    <x v="36"/>
    <n v="1"/>
    <n v="23"/>
    <n v="141"/>
    <s v="1116L-023-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41"/>
    <s v="1116L-023-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2"/>
    <s v="1116L-023-142"/>
    <s v="1116UA21038"/>
    <s v="WT-02.1"/>
    <s v="South"/>
    <n v="36"/>
    <n v="180"/>
    <s v="WT-02.1, REC., SBX-R, ISA-L"/>
    <s v="Rec."/>
    <s v="SBX-R"/>
    <s v="UCS GL1"/>
    <n v="0.875"/>
    <n v="0.875"/>
    <n v="1.1875"/>
    <n v="0.9375"/>
    <n v="76"/>
    <s v="N/A"/>
    <s v="GL-07T"/>
    <n v="10"/>
    <s v="TO-1116GLT07-10-2423"/>
    <n v="34.25"/>
    <m/>
    <m/>
    <n v="101.875"/>
    <n v="24.230685763888889"/>
    <n v="290.76822916666669"/>
    <s v="RELEASED"/>
    <s v="MATCHES"/>
    <x v="123"/>
    <x v="0"/>
  </r>
  <r>
    <x v="35"/>
    <n v="1"/>
    <n v="23"/>
    <n v="142"/>
    <s v="1116L-023-142"/>
    <s v="1116UA21038"/>
    <s v="WT-02.1"/>
    <s v="South"/>
    <n v="36"/>
    <n v="180"/>
    <s v="WT-02.1, REC., SBX-R, ISA-L"/>
    <s v="Rec."/>
    <s v="SBX-R"/>
    <s v="UCS GL2"/>
    <n v="0.875"/>
    <n v="0.875"/>
    <n v="0.9375"/>
    <n v="1.1875"/>
    <n v="104"/>
    <n v="2.2000000000000002"/>
    <s v="GL-02Z"/>
    <n v="10"/>
    <s v="TO-1116GLZ02-10-1857"/>
    <n v="34.25"/>
    <m/>
    <m/>
    <n v="73.875"/>
    <n v="17.570963541666668"/>
    <n v="210.8515625"/>
    <s v="RELEASED"/>
    <s v="MATCHES"/>
    <x v="108"/>
    <x v="0"/>
  </r>
  <r>
    <x v="36"/>
    <n v="1"/>
    <n v="23"/>
    <n v="143"/>
    <s v="1116L-023-143"/>
    <s v="1116UA12012"/>
    <s v="WT-01.2"/>
    <s v="South"/>
    <n v="100"/>
    <n v="180"/>
    <s v="WT-01.2, REC., SBX, TYP."/>
    <s v="Rec."/>
    <s v="SBX"/>
    <s v="UCS GL1"/>
    <n v="0.875"/>
    <n v="0.875"/>
    <n v="1.1875"/>
    <n v="0.9375"/>
    <n v="76"/>
    <s v="N/A"/>
    <s v="GL-01T"/>
    <n v="10"/>
    <s v="TO-1116GLT01-10-7050"/>
    <n v="98.25"/>
    <m/>
    <m/>
    <n v="101.875"/>
    <n v="69.508463541666671"/>
    <n v="834.1015625"/>
    <s v="RELEASED"/>
    <s v="MATCHES"/>
    <x v="129"/>
    <x v="0"/>
  </r>
  <r>
    <x v="36"/>
    <n v="1"/>
    <n v="23"/>
    <n v="143"/>
    <s v="1116L-023-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3"/>
    <n v="144"/>
    <s v="1116L-023-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3"/>
    <n v="144"/>
    <s v="1116L-023-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6"/>
    <n v="1"/>
    <n v="23"/>
    <n v="145"/>
    <s v="1116L-023-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45"/>
    <s v="1116L-023-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6"/>
    <s v="1116L-023-146"/>
    <s v="1116UA21042"/>
    <s v="WT-02.1"/>
    <s v="South"/>
    <n v="36"/>
    <n v="180"/>
    <s v="WT-02.1, REC., SBX-R, ISA-R"/>
    <s v="Rec."/>
    <s v="SBX-R"/>
    <s v="UCS GL1"/>
    <n v="0.875"/>
    <n v="0.875"/>
    <n v="1.1875"/>
    <n v="0.9375"/>
    <n v="76"/>
    <s v="N/A"/>
    <s v="GL-07T"/>
    <n v="10"/>
    <s v="TO-1116GLT07-10-2423"/>
    <n v="34.25"/>
    <m/>
    <m/>
    <n v="101.875"/>
    <n v="24.230685763888889"/>
    <n v="290.76822916666669"/>
    <s v="RELEASED"/>
    <s v="MATCHES"/>
    <x v="123"/>
    <x v="0"/>
  </r>
  <r>
    <x v="35"/>
    <n v="1"/>
    <n v="23"/>
    <n v="146"/>
    <s v="1116L-023-146"/>
    <s v="1116UA21042"/>
    <s v="WT-02.1"/>
    <s v="South"/>
    <n v="36"/>
    <n v="180"/>
    <s v="WT-02.1, REC., SBX-R, ISA-R"/>
    <s v="Rec."/>
    <s v="SBX-R"/>
    <s v="UCS GL2"/>
    <n v="0.875"/>
    <n v="0.875"/>
    <n v="0.9375"/>
    <n v="1.1875"/>
    <n v="104"/>
    <n v="2.2000000000000002"/>
    <s v="GL-02Z"/>
    <n v="10"/>
    <s v="TO-1116GLZ02-10-1857"/>
    <n v="34.25"/>
    <m/>
    <m/>
    <n v="73.875"/>
    <n v="17.570963541666668"/>
    <n v="210.8515625"/>
    <s v="RELEASED"/>
    <s v="MATCHES"/>
    <x v="108"/>
    <x v="0"/>
  </r>
  <r>
    <x v="36"/>
    <n v="1"/>
    <n v="23"/>
    <n v="147"/>
    <s v="1116L-023-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47"/>
    <s v="1116L-023-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48"/>
    <s v="1116L-023-148"/>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35"/>
    <n v="1"/>
    <n v="23"/>
    <n v="148"/>
    <s v="1116L-023-148"/>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36"/>
    <n v="1"/>
    <n v="23"/>
    <n v="149"/>
    <s v="1116L-023-149"/>
    <s v="1116UA12012"/>
    <s v="WT-01.2"/>
    <s v="South"/>
    <n v="100"/>
    <n v="180"/>
    <s v="WT-01.2, REC., SBX, TYP."/>
    <s v="Rec."/>
    <s v="SBX"/>
    <s v="UCS GL1"/>
    <n v="0.875"/>
    <n v="0.875"/>
    <n v="1.1875"/>
    <n v="0.9375"/>
    <n v="76"/>
    <s v="N/A"/>
    <s v="GL-01T"/>
    <n v="10"/>
    <s v="TO-1116GLT01-10-7050"/>
    <n v="98.25"/>
    <m/>
    <m/>
    <n v="101.875"/>
    <n v="69.508463541666671"/>
    <n v="834.1015625"/>
    <s v="RELEASED"/>
    <s v="MATCHES"/>
    <x v="129"/>
    <x v="0"/>
  </r>
  <r>
    <x v="36"/>
    <n v="1"/>
    <n v="23"/>
    <n v="149"/>
    <s v="1116L-023-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3"/>
    <n v="150"/>
    <s v="1116L-023-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3"/>
    <n v="150"/>
    <s v="1116L-023-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6"/>
    <n v="1"/>
    <n v="23"/>
    <n v="151"/>
    <s v="1116L-023-151"/>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36"/>
    <n v="1"/>
    <n v="23"/>
    <n v="151"/>
    <s v="1116L-023-151"/>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35"/>
    <n v="1"/>
    <n v="23"/>
    <n v="152"/>
    <s v="1116L-023-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3"/>
    <n v="152"/>
    <s v="1116L-023-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6"/>
    <n v="1"/>
    <n v="23"/>
    <n v="153"/>
    <s v="1116L-023-153"/>
    <s v="1116UA11015"/>
    <s v="WT-01.1"/>
    <s v="South"/>
    <n v="100"/>
    <n v="180"/>
    <s v="WT-01.1, REC., VISION, ISA-R, ACOUSTIC GL"/>
    <s v="Rec."/>
    <s v="Vision"/>
    <s v="UCS GL1"/>
    <n v="0.875"/>
    <n v="0.875"/>
    <n v="1.1875"/>
    <n v="0.9375"/>
    <n v="76"/>
    <s v="N/A"/>
    <s v="GL-06Z"/>
    <n v="10"/>
    <s v="TO-1116GLZ06-10-7050"/>
    <n v="98.25"/>
    <m/>
    <m/>
    <n v="101.875"/>
    <n v="69.508463541666671"/>
    <n v="834.1015625"/>
    <s v="RELEASED"/>
    <s v="MATCHES"/>
    <x v="132"/>
    <x v="0"/>
  </r>
  <r>
    <x v="36"/>
    <n v="1"/>
    <n v="23"/>
    <n v="153"/>
    <s v="1116L-023-153"/>
    <s v="1116UA11015"/>
    <s v="WT-01.1"/>
    <s v="South"/>
    <n v="100"/>
    <n v="180"/>
    <s v="WT-01.1, REC., VISION, ISA-R, ACOUSTIC GL"/>
    <s v="Rec."/>
    <s v="Vision"/>
    <s v="UCS GL2"/>
    <n v="0.875"/>
    <n v="0.875"/>
    <n v="0.9375"/>
    <n v="1.1875"/>
    <n v="104"/>
    <n v="2.2000000000000002"/>
    <s v="GL-02Z"/>
    <n v="10"/>
    <s v="TO-1116GLZ02-10-5040"/>
    <n v="98.25"/>
    <m/>
    <m/>
    <n v="73.875"/>
    <n v="50.404296875"/>
    <n v="604.8515625"/>
    <s v="RELEASED"/>
    <s v="MATCHES"/>
    <x v="114"/>
    <x v="0"/>
  </r>
  <r>
    <x v="35"/>
    <n v="1"/>
    <n v="23"/>
    <n v="154"/>
    <s v="1116L-023-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3"/>
    <n v="154"/>
    <s v="1116L-023-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6"/>
    <n v="1"/>
    <n v="23"/>
    <n v="155"/>
    <s v="1116L-023-155"/>
    <s v="1116UA12012"/>
    <s v="WT-01.2"/>
    <s v="South"/>
    <n v="100"/>
    <n v="180"/>
    <s v="WT-01.2, REC., SBX, TYP."/>
    <s v="Rec."/>
    <s v="SBX"/>
    <s v="UCS GL1"/>
    <n v="0.875"/>
    <n v="0.875"/>
    <n v="1.1875"/>
    <n v="0.9375"/>
    <n v="76"/>
    <s v="N/A"/>
    <s v="GL-01T"/>
    <n v="10"/>
    <s v="TO-1116GLT01-10-7050"/>
    <n v="98.25"/>
    <m/>
    <m/>
    <n v="101.875"/>
    <n v="69.508463541666671"/>
    <n v="834.1015625"/>
    <s v="RELEASED"/>
    <s v="MATCHES"/>
    <x v="129"/>
    <x v="0"/>
  </r>
  <r>
    <x v="36"/>
    <n v="1"/>
    <n v="23"/>
    <n v="155"/>
    <s v="1116L-023-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3"/>
    <n v="156"/>
    <s v="1116L-023-156"/>
    <s v="1116UA21041"/>
    <s v="WT-02.1"/>
    <s v="South"/>
    <n v="36"/>
    <n v="180"/>
    <s v="WT-02.1, REC., SBX-L, ISA-R"/>
    <s v="Rec."/>
    <s v="SBX-L"/>
    <s v="UCS GL1"/>
    <n v="0.875"/>
    <n v="0.875"/>
    <n v="1.1875"/>
    <n v="0.9375"/>
    <n v="76"/>
    <s v="N/A"/>
    <s v="GL-07T"/>
    <n v="10"/>
    <s v="TO-1116GLT07-10-2423"/>
    <n v="34.25"/>
    <m/>
    <m/>
    <n v="101.875"/>
    <n v="24.230685763888889"/>
    <n v="290.76822916666669"/>
    <s v="RELEASED"/>
    <s v="MATCHES"/>
    <x v="123"/>
    <x v="0"/>
  </r>
  <r>
    <x v="35"/>
    <n v="1"/>
    <n v="23"/>
    <n v="156"/>
    <s v="1116L-023-156"/>
    <s v="1116UA21041"/>
    <s v="WT-02.1"/>
    <s v="South"/>
    <n v="36"/>
    <n v="180"/>
    <s v="WT-02.1, REC., SBX-L, ISA-R"/>
    <s v="Rec."/>
    <s v="SBX-L"/>
    <s v="UCS GL2"/>
    <n v="0.875"/>
    <n v="0.875"/>
    <n v="0.9375"/>
    <n v="1.1875"/>
    <n v="104"/>
    <n v="2.2000000000000002"/>
    <s v="GL-02Z"/>
    <n v="10"/>
    <s v="TO-1116GLZ02-10-1857"/>
    <n v="34.25"/>
    <m/>
    <m/>
    <n v="73.875"/>
    <n v="17.570963541666668"/>
    <n v="210.8515625"/>
    <s v="RELEASED"/>
    <s v="MATCHES"/>
    <x v="108"/>
    <x v="0"/>
  </r>
  <r>
    <x v="36"/>
    <n v="1"/>
    <n v="23"/>
    <n v="157"/>
    <s v="1116L-023-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6"/>
    <n v="1"/>
    <n v="23"/>
    <n v="157"/>
    <s v="1116L-023-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3"/>
    <n v="158"/>
    <s v="1116L-023-158"/>
    <s v="1116UA21066"/>
    <s v="WT-02.1"/>
    <s v="South"/>
    <n v="36.125"/>
    <n v="180"/>
    <s v="WT-02.1, REC., SBX-R, HEAVY, ISA-R"/>
    <s v="Rec."/>
    <s v="SBX-R"/>
    <s v="UCS GL1"/>
    <n v="1"/>
    <n v="0.875"/>
    <n v="1.1875"/>
    <n v="0.9375"/>
    <n v="76"/>
    <s v="N/A"/>
    <s v="GL-07T"/>
    <n v="10"/>
    <s v="TO-1116GLT07-10-2423"/>
    <n v="34.25"/>
    <m/>
    <m/>
    <n v="101.875"/>
    <n v="24.230685763888889"/>
    <n v="290.76822916666669"/>
    <s v="RELEASED"/>
    <s v="MATCHES"/>
    <x v="123"/>
    <x v="0"/>
  </r>
  <r>
    <x v="35"/>
    <n v="1"/>
    <n v="23"/>
    <n v="158"/>
    <s v="1116L-023-158"/>
    <s v="1116UA21066"/>
    <s v="WT-02.1"/>
    <s v="South"/>
    <n v="36.125"/>
    <n v="180"/>
    <s v="WT-02.1, REC., SBX-R, HEAVY, ISA-R"/>
    <s v="Rec."/>
    <s v="SBX-R"/>
    <s v="UCS GL2"/>
    <n v="1"/>
    <n v="0.875"/>
    <n v="0.9375"/>
    <n v="1.1875"/>
    <n v="104"/>
    <n v="2.2000000000000002"/>
    <s v="GL-02Z"/>
    <n v="10"/>
    <s v="TO-1116GLZ02-10-1857"/>
    <n v="34.25"/>
    <m/>
    <m/>
    <n v="73.875"/>
    <n v="17.570963541666668"/>
    <n v="210.8515625"/>
    <s v="RELEASED"/>
    <s v="MATCHES"/>
    <x v="108"/>
    <x v="0"/>
  </r>
  <r>
    <x v="28"/>
    <n v="1"/>
    <n v="24"/>
    <n v="1"/>
    <s v="1116L-024-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4"/>
    <n v="1"/>
    <s v="1116L-024-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4"/>
    <n v="2"/>
    <s v="1116L-024-002"/>
    <s v="1116UA33020"/>
    <s v="WT-03.3"/>
    <s v="Southwe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4"/>
    <n v="2"/>
    <s v="1116L-024-002"/>
    <s v="1116UA33020"/>
    <s v="WT-03.3"/>
    <s v="Southwe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4"/>
    <n v="3"/>
    <s v="1116L-024-003"/>
    <s v="1116UA33020"/>
    <s v="WT-03.3"/>
    <s v="Southwe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4"/>
    <n v="3"/>
    <s v="1116L-024-003"/>
    <s v="1116UA33020"/>
    <s v="WT-03.3"/>
    <s v="Southwe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4"/>
    <n v="4"/>
    <s v="1116L-024-00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4"/>
    <s v="1116L-024-00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5"/>
    <s v="1116L-024-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7"/>
    <n v="1"/>
    <n v="24"/>
    <n v="5"/>
    <s v="1116L-024-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4"/>
    <n v="6"/>
    <s v="1116L-024-00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6"/>
    <s v="1116L-024-00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7"/>
    <s v="1116L-024-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7"/>
    <n v="1"/>
    <n v="24"/>
    <n v="7"/>
    <s v="1116L-024-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5"/>
    <n v="1"/>
    <n v="24"/>
    <n v="8"/>
    <s v="1116L-024-00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8"/>
    <s v="1116L-024-00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9"/>
    <s v="1116L-024-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9"/>
    <s v="1116L-024-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
    <s v="1116L-024-01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10"/>
    <s v="1116L-024-01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11"/>
    <s v="1116L-024-011"/>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11"/>
    <s v="1116L-024-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12"/>
    <s v="1116L-024-01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12"/>
    <s v="1116L-024-01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13"/>
    <s v="1116L-024-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13"/>
    <s v="1116L-024-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
    <s v="1116L-024-01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14"/>
    <s v="1116L-024-01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15"/>
    <s v="1116L-024-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15"/>
    <s v="1116L-024-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6"/>
    <s v="1116L-024-01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16"/>
    <s v="1116L-024-01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17"/>
    <s v="1116L-024-017"/>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17"/>
    <s v="1116L-024-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18"/>
    <s v="1116L-024-01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18"/>
    <s v="1116L-024-01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19"/>
    <s v="1116L-024-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19"/>
    <s v="1116L-024-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0"/>
    <s v="1116L-024-02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20"/>
    <s v="1116L-024-02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21"/>
    <s v="1116L-024-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21"/>
    <s v="1116L-024-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2"/>
    <s v="1116L-024-02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22"/>
    <s v="1116L-024-02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23"/>
    <s v="1116L-024-023"/>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23"/>
    <s v="1116L-024-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24"/>
    <s v="1116L-024-02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24"/>
    <s v="1116L-024-02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25"/>
    <s v="1116L-024-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25"/>
    <s v="1116L-024-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6"/>
    <s v="1116L-024-02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26"/>
    <s v="1116L-024-02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27"/>
    <s v="1116L-024-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27"/>
    <s v="1116L-024-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28"/>
    <s v="1116L-024-02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28"/>
    <s v="1116L-024-02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7"/>
    <n v="1"/>
    <n v="24"/>
    <n v="29"/>
    <s v="1116L-024-029"/>
    <s v="1116UA12012"/>
    <s v="WT-01.2"/>
    <s v="West"/>
    <n v="100"/>
    <n v="180"/>
    <s v="WT-01.2, REC., SBX, TYP."/>
    <s v="Rec."/>
    <s v="SBX"/>
    <s v="UCS GL1"/>
    <n v="0.875"/>
    <n v="0.875"/>
    <n v="1.1875"/>
    <n v="0.9375"/>
    <n v="76"/>
    <s v="N/A"/>
    <s v="GL-01T"/>
    <n v="10"/>
    <s v="TO-1116GLT01-10-7050"/>
    <n v="98.25"/>
    <m/>
    <m/>
    <n v="101.875"/>
    <n v="69.508463541666671"/>
    <n v="834.1015625"/>
    <s v="RELEASED"/>
    <s v="MATCHES"/>
    <x v="129"/>
    <x v="0"/>
  </r>
  <r>
    <x v="37"/>
    <n v="1"/>
    <n v="24"/>
    <n v="29"/>
    <s v="1116L-024-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5"/>
    <n v="1"/>
    <n v="24"/>
    <n v="30"/>
    <s v="1116L-024-03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5"/>
    <n v="1"/>
    <n v="24"/>
    <n v="30"/>
    <s v="1116L-024-03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7"/>
    <n v="1"/>
    <n v="24"/>
    <n v="31"/>
    <s v="1116L-024-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7"/>
    <n v="1"/>
    <n v="24"/>
    <n v="31"/>
    <s v="1116L-024-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32"/>
    <s v="1116L-024-03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5"/>
    <n v="1"/>
    <n v="24"/>
    <n v="32"/>
    <s v="1116L-024-03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28"/>
    <n v="1"/>
    <n v="24"/>
    <n v="33"/>
    <s v="1116L-024-033"/>
    <s v="1116UA33009"/>
    <s v="WT-03.3"/>
    <s v="Northwest"/>
    <n v="81.531999999999996"/>
    <n v="180"/>
    <s v="WT-03.3, CURVED, VISION, TOP LIGHTING"/>
    <s v="Curved"/>
    <s v="Vision"/>
    <s v="UCS GL1"/>
    <n v="0.87514999999999998"/>
    <n v="0.93115000000000003"/>
    <n v="1.1875"/>
    <n v="0.9375"/>
    <n v="76"/>
    <s v="N/A"/>
    <s v="GL-04Z"/>
    <n v="30"/>
    <s v="TO-1116GLZ04-30-5640"/>
    <m/>
    <n v="79.725700000000003"/>
    <n v="138"/>
    <n v="101.875"/>
    <n v="56.403164496527779"/>
    <n v="676.83797395833335"/>
    <s v="RELEASED"/>
    <s v="MATCHES"/>
    <x v="133"/>
    <x v="0"/>
  </r>
  <r>
    <x v="28"/>
    <n v="1"/>
    <n v="24"/>
    <n v="33"/>
    <s v="1116L-024-033"/>
    <s v="1116UA33009"/>
    <s v="WT-03.3"/>
    <s v="Northwest"/>
    <n v="81.531999999999996"/>
    <n v="180"/>
    <s v="WT-03.3, CURVED, VISION, TOP LIGHTING"/>
    <s v="Curved"/>
    <s v="Vision"/>
    <s v="UCS GL2"/>
    <n v="0.87514999999999998"/>
    <n v="0.93115000000000003"/>
    <n v="0.9375"/>
    <n v="1.1875"/>
    <n v="104"/>
    <n v="2.2000000000000002"/>
    <s v="GL-05B"/>
    <n v="30"/>
    <s v="TO-1116GLB05-30-4190"/>
    <m/>
    <n v="79.725700000000003"/>
    <n v="138"/>
    <n v="73.875"/>
    <n v="40.900945052083337"/>
    <n v="490.81134062500007"/>
    <s v="RELEASED"/>
    <s v="MATCHES"/>
    <x v="125"/>
    <x v="0"/>
  </r>
  <r>
    <x v="28"/>
    <n v="1"/>
    <n v="24"/>
    <n v="34"/>
    <s v="1116L-024-034"/>
    <s v="1116UA33010"/>
    <s v="WT-03.3"/>
    <s v="Northwest"/>
    <n v="81.571700000000007"/>
    <n v="180"/>
    <s v="WT-03.3, CURVED, VISION, HEAVY, TOP LIGHTING"/>
    <s v="Curved"/>
    <s v="Vision"/>
    <s v="UCS GL1"/>
    <n v="0.89685000000000004"/>
    <n v="0.94915000000000005"/>
    <n v="1.1875"/>
    <n v="0.9375"/>
    <n v="76"/>
    <s v="N/A"/>
    <s v="GL-04Z"/>
    <n v="30"/>
    <s v="TO-1116GLZ04-30-5640"/>
    <m/>
    <n v="79.725700000000003"/>
    <n v="138"/>
    <n v="101.875"/>
    <n v="56.403164496527779"/>
    <n v="676.83797395833335"/>
    <s v="RELEASED"/>
    <s v="MATCHES"/>
    <x v="133"/>
    <x v="0"/>
  </r>
  <r>
    <x v="28"/>
    <n v="1"/>
    <n v="24"/>
    <n v="34"/>
    <s v="1116L-024-034"/>
    <s v="1116UA33010"/>
    <s v="WT-03.3"/>
    <s v="Northwest"/>
    <n v="81.571700000000007"/>
    <n v="180"/>
    <s v="WT-03.3, CURVED, VISION, HEAVY, TOP LIGHTING"/>
    <s v="Curved"/>
    <s v="Vision"/>
    <s v="UCS GL2"/>
    <n v="0.89685000000000004"/>
    <n v="0.94915000000000005"/>
    <n v="0.9375"/>
    <n v="1.1875"/>
    <n v="104"/>
    <n v="2.2000000000000002"/>
    <s v="GL-05B"/>
    <n v="30"/>
    <s v="TO-1116GLB05-30-4190"/>
    <m/>
    <n v="79.725700000000003"/>
    <n v="138"/>
    <n v="73.875"/>
    <n v="40.900945052083337"/>
    <n v="490.81134062500007"/>
    <s v="RELEASED"/>
    <s v="MATCHES"/>
    <x v="125"/>
    <x v="0"/>
  </r>
  <r>
    <x v="35"/>
    <n v="1"/>
    <n v="24"/>
    <n v="35"/>
    <s v="1116L-024-035"/>
    <s v="1116UA21059"/>
    <s v="WT-02.1"/>
    <s v="Northwest"/>
    <n v="36.5"/>
    <n v="180"/>
    <s v="WT-02.1, REC., SBX-L, HEAVY"/>
    <s v="Rec."/>
    <s v="SBX-L"/>
    <s v="UCS GL1"/>
    <n v="0.875"/>
    <n v="0.875"/>
    <n v="1.1875"/>
    <n v="0.9375"/>
    <n v="76"/>
    <s v="N/A"/>
    <s v="GL-07T"/>
    <n v="10"/>
    <s v="TO-1116GLT07-10-2558"/>
    <n v="34.75"/>
    <m/>
    <m/>
    <n v="101.875"/>
    <n v="24.584418402777779"/>
    <n v="295.01302083333337"/>
    <s v="RELEASED"/>
    <s v="MATCHES"/>
    <x v="126"/>
    <x v="0"/>
  </r>
  <r>
    <x v="35"/>
    <n v="1"/>
    <n v="24"/>
    <n v="35"/>
    <s v="1116L-024-035"/>
    <s v="1116UA21059"/>
    <s v="WT-02.1"/>
    <s v="Northwest"/>
    <n v="36.5"/>
    <n v="180"/>
    <s v="WT-02.1, REC., SBX-L, HEAVY"/>
    <s v="Rec."/>
    <s v="SBX-L"/>
    <s v="UCS GL2"/>
    <n v="0.875"/>
    <n v="0.875"/>
    <n v="0.9375"/>
    <n v="1.1875"/>
    <n v="104"/>
    <n v="2.2000000000000002"/>
    <s v="GL-02Z"/>
    <n v="10"/>
    <s v="TO-1116GLZ02-10-1882"/>
    <n v="34.75"/>
    <m/>
    <m/>
    <n v="73.875"/>
    <n v="17.827473958333332"/>
    <n v="213.9296875"/>
    <s v="RELEASED"/>
    <s v="MATCHES"/>
    <x v="113"/>
    <x v="0"/>
  </r>
  <r>
    <x v="37"/>
    <n v="1"/>
    <n v="24"/>
    <n v="36"/>
    <s v="1116L-024-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7"/>
    <n v="1"/>
    <n v="24"/>
    <n v="36"/>
    <s v="1116L-024-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4"/>
    <n v="37"/>
    <s v="1116L-024-03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37"/>
    <s v="1116L-024-03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38"/>
    <s v="1116L-024-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7"/>
    <n v="1"/>
    <n v="24"/>
    <n v="38"/>
    <s v="1116L-024-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4"/>
    <n v="39"/>
    <s v="1116L-024-03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39"/>
    <s v="1116L-024-03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40"/>
    <s v="1116L-024-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40"/>
    <s v="1116L-024-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41"/>
    <s v="1116L-024-04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41"/>
    <s v="1116L-024-04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42"/>
    <s v="1116L-024-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7"/>
    <n v="1"/>
    <n v="24"/>
    <n v="42"/>
    <s v="1116L-024-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4"/>
    <n v="43"/>
    <s v="1116L-024-043"/>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43"/>
    <s v="1116L-024-043"/>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44"/>
    <s v="1116L-024-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44"/>
    <s v="1116L-024-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45"/>
    <s v="1116L-024-045"/>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45"/>
    <s v="1116L-024-045"/>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46"/>
    <s v="1116L-024-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46"/>
    <s v="1116L-024-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47"/>
    <s v="1116L-024-04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47"/>
    <s v="1116L-024-04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48"/>
    <s v="1116L-024-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7"/>
    <n v="1"/>
    <n v="24"/>
    <n v="48"/>
    <s v="1116L-024-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5"/>
    <n v="1"/>
    <n v="24"/>
    <n v="49"/>
    <s v="1116L-024-04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49"/>
    <s v="1116L-024-04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50"/>
    <s v="1116L-024-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50"/>
    <s v="1116L-024-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51"/>
    <s v="1116L-024-05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51"/>
    <s v="1116L-024-05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52"/>
    <s v="1116L-024-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7"/>
    <n v="1"/>
    <n v="24"/>
    <n v="52"/>
    <s v="1116L-024-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53"/>
    <s v="1116L-024-053"/>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5"/>
    <n v="1"/>
    <n v="24"/>
    <n v="53"/>
    <s v="1116L-024-053"/>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7"/>
    <n v="1"/>
    <n v="24"/>
    <n v="54"/>
    <s v="1116L-024-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7"/>
    <n v="1"/>
    <n v="24"/>
    <n v="54"/>
    <s v="1116L-024-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5"/>
    <n v="1"/>
    <n v="24"/>
    <n v="55"/>
    <s v="1116L-024-055"/>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5"/>
    <n v="1"/>
    <n v="24"/>
    <n v="55"/>
    <s v="1116L-024-055"/>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7"/>
    <n v="1"/>
    <n v="24"/>
    <n v="56"/>
    <s v="1116L-024-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7"/>
    <n v="1"/>
    <n v="24"/>
    <n v="56"/>
    <s v="1116L-024-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5"/>
    <n v="1"/>
    <n v="24"/>
    <n v="57"/>
    <s v="1116L-024-05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5"/>
    <n v="1"/>
    <n v="24"/>
    <n v="57"/>
    <s v="1116L-024-05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7"/>
    <n v="1"/>
    <n v="24"/>
    <n v="58"/>
    <s v="1116L-024-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7"/>
    <n v="1"/>
    <n v="24"/>
    <n v="58"/>
    <s v="1116L-024-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5"/>
    <n v="1"/>
    <n v="24"/>
    <n v="59"/>
    <s v="1116L-024-05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5"/>
    <n v="1"/>
    <n v="24"/>
    <n v="59"/>
    <s v="1116L-024-05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7"/>
    <n v="1"/>
    <n v="24"/>
    <n v="60"/>
    <s v="1116L-024-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7"/>
    <n v="1"/>
    <n v="24"/>
    <n v="60"/>
    <s v="1116L-024-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4"/>
    <n v="61"/>
    <s v="1116L-024-061"/>
    <s v="1116UA35005"/>
    <s v="WT-03.5"/>
    <s v="Northwe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4"/>
    <n v="61"/>
    <s v="1116L-024-061"/>
    <s v="1116UA35005"/>
    <s v="WT-03.5"/>
    <s v="Northwe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7"/>
    <n v="1"/>
    <n v="24"/>
    <n v="62"/>
    <s v="1116L-024-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62"/>
    <s v="1116L-024-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63"/>
    <s v="1116L-024-06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63"/>
    <s v="1116L-024-06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64"/>
    <s v="1116L-024-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7"/>
    <n v="1"/>
    <n v="24"/>
    <n v="64"/>
    <s v="1116L-024-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4"/>
    <n v="65"/>
    <s v="1116L-024-06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65"/>
    <s v="1116L-024-06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66"/>
    <s v="1116L-024-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66"/>
    <s v="1116L-024-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67"/>
    <s v="1116L-024-06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67"/>
    <s v="1116L-024-06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68"/>
    <s v="1116L-024-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68"/>
    <s v="1116L-024-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69"/>
    <s v="1116L-024-069"/>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69"/>
    <s v="1116L-024-069"/>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70"/>
    <s v="1116L-024-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7"/>
    <n v="1"/>
    <n v="24"/>
    <n v="70"/>
    <s v="1116L-024-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4"/>
    <n v="71"/>
    <s v="1116L-024-071"/>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71"/>
    <s v="1116L-024-071"/>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72"/>
    <s v="1116L-024-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72"/>
    <s v="1116L-024-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73"/>
    <s v="1116L-024-07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73"/>
    <s v="1116L-024-07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74"/>
    <s v="1116L-024-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74"/>
    <s v="1116L-024-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75"/>
    <s v="1116L-024-07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5"/>
    <n v="1"/>
    <n v="24"/>
    <n v="75"/>
    <s v="1116L-024-07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7"/>
    <n v="1"/>
    <n v="24"/>
    <n v="76"/>
    <s v="1116L-024-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7"/>
    <n v="1"/>
    <n v="24"/>
    <n v="76"/>
    <s v="1116L-024-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5"/>
    <n v="1"/>
    <n v="24"/>
    <n v="77"/>
    <s v="1116L-024-07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5"/>
    <n v="1"/>
    <n v="24"/>
    <n v="77"/>
    <s v="1116L-024-07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7"/>
    <n v="1"/>
    <n v="24"/>
    <n v="78"/>
    <s v="1116L-024-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7"/>
    <n v="1"/>
    <n v="24"/>
    <n v="78"/>
    <s v="1116L-024-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79"/>
    <s v="1116L-024-079"/>
    <s v="1116UA21060"/>
    <s v="WT-02.1"/>
    <s v="North "/>
    <n v="36.125"/>
    <n v="180"/>
    <s v="WT-02.1, REC., SBX-L, HEAVY, TYP."/>
    <s v="Rec."/>
    <s v="SBX-L"/>
    <s v="UCS GL1"/>
    <n v="1"/>
    <n v="0.875"/>
    <n v="1.1875"/>
    <n v="0.9375"/>
    <n v="76"/>
    <s v="N/A"/>
    <s v="GL-07T"/>
    <n v="10"/>
    <s v="TO-1116GLT07-10-2423"/>
    <n v="34.25"/>
    <m/>
    <m/>
    <n v="101.875"/>
    <n v="24.230685763888889"/>
    <n v="290.76822916666669"/>
    <s v="RELEASED"/>
    <s v="MATCHES"/>
    <x v="123"/>
    <x v="0"/>
  </r>
  <r>
    <x v="35"/>
    <n v="1"/>
    <n v="24"/>
    <n v="79"/>
    <s v="1116L-024-079"/>
    <s v="1116UA21060"/>
    <s v="WT-02.1"/>
    <s v="North "/>
    <n v="36.125"/>
    <n v="180"/>
    <s v="WT-02.1, REC., SBX-L, HEAVY, TYP."/>
    <s v="Rec."/>
    <s v="SBX-L"/>
    <s v="UCS GL2"/>
    <n v="1"/>
    <n v="0.875"/>
    <n v="0.9375"/>
    <n v="1.1875"/>
    <n v="104"/>
    <n v="2.2000000000000002"/>
    <s v="GL-02Z"/>
    <n v="10"/>
    <s v="TO-1116GLZ02-10-1857"/>
    <n v="34.25"/>
    <m/>
    <m/>
    <n v="73.875"/>
    <n v="17.570963541666668"/>
    <n v="210.8515625"/>
    <s v="RELEASED"/>
    <s v="MATCHES"/>
    <x v="108"/>
    <x v="0"/>
  </r>
  <r>
    <x v="28"/>
    <n v="1"/>
    <n v="24"/>
    <n v="80"/>
    <s v="1116L-024-080"/>
    <s v="1116UA33004"/>
    <s v="WT-03.3"/>
    <s v="Northeast"/>
    <n v="90.544600000000003"/>
    <n v="180"/>
    <s v="WT-03.3, CURVED, VISION,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4"/>
    <n v="80"/>
    <s v="1116L-024-080"/>
    <s v="1116UA33004"/>
    <s v="WT-03.3"/>
    <s v="Northeast"/>
    <n v="90.544600000000003"/>
    <n v="180"/>
    <s v="WT-03.3, CURVED, VISION,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4"/>
    <n v="81"/>
    <s v="1116L-024-081"/>
    <s v="1116UA33005"/>
    <s v="WT-03.3"/>
    <s v="Northeast"/>
    <n v="90.508499999999998"/>
    <n v="180"/>
    <s v="WT-03.3, CURVED, VISION,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4"/>
    <n v="81"/>
    <s v="1116L-024-081"/>
    <s v="1116UA33005"/>
    <s v="WT-03.3"/>
    <s v="Northeast"/>
    <n v="90.508499999999998"/>
    <n v="180"/>
    <s v="WT-03.3, CURVED, VISION,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4"/>
    <n v="82"/>
    <s v="1116L-024-082"/>
    <s v="1116UA33005"/>
    <s v="WT-03.3"/>
    <s v="Northeast"/>
    <n v="90.522000000000006"/>
    <n v="180"/>
    <s v="WT-03.3, CURVED, VISION,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4"/>
    <n v="82"/>
    <s v="1116L-024-082"/>
    <s v="1116UA33005"/>
    <s v="WT-03.3"/>
    <s v="Northeast"/>
    <n v="90.522000000000006"/>
    <n v="180"/>
    <s v="WT-03.3, CURVED, VISION,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5"/>
    <n v="1"/>
    <n v="24"/>
    <n v="83"/>
    <s v="1116L-024-08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83"/>
    <s v="1116L-024-08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84"/>
    <s v="1116L-024-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7"/>
    <n v="1"/>
    <n v="24"/>
    <n v="84"/>
    <s v="1116L-024-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4"/>
    <n v="85"/>
    <s v="1116L-024-08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85"/>
    <s v="1116L-024-08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86"/>
    <s v="1116L-024-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7"/>
    <n v="1"/>
    <n v="24"/>
    <n v="86"/>
    <s v="1116L-024-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5"/>
    <n v="1"/>
    <n v="24"/>
    <n v="87"/>
    <s v="1116L-024-08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87"/>
    <s v="1116L-024-08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88"/>
    <s v="1116L-024-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88"/>
    <s v="1116L-024-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89"/>
    <s v="1116L-024-08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89"/>
    <s v="1116L-024-08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90"/>
    <s v="1116L-024-090"/>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90"/>
    <s v="1116L-024-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91"/>
    <s v="1116L-024-09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91"/>
    <s v="1116L-024-09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92"/>
    <s v="1116L-024-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92"/>
    <s v="1116L-024-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93"/>
    <s v="1116L-024-09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93"/>
    <s v="1116L-024-09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94"/>
    <s v="1116L-024-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94"/>
    <s v="1116L-024-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95"/>
    <s v="1116L-024-09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95"/>
    <s v="1116L-024-09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96"/>
    <s v="1116L-024-096"/>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96"/>
    <s v="1116L-024-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97"/>
    <s v="1116L-024-09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97"/>
    <s v="1116L-024-09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98"/>
    <s v="1116L-024-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98"/>
    <s v="1116L-024-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99"/>
    <s v="1116L-024-09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99"/>
    <s v="1116L-024-09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00"/>
    <s v="1116L-024-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00"/>
    <s v="1116L-024-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1"/>
    <s v="1116L-024-10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101"/>
    <s v="1116L-024-10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02"/>
    <s v="1116L-024-102"/>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102"/>
    <s v="1116L-024-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103"/>
    <s v="1116L-024-10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103"/>
    <s v="1116L-024-10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04"/>
    <s v="1116L-024-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04"/>
    <s v="1116L-024-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5"/>
    <s v="1116L-024-10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105"/>
    <s v="1116L-024-10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06"/>
    <s v="1116L-024-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06"/>
    <s v="1116L-024-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07"/>
    <s v="1116L-024-10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107"/>
    <s v="1116L-024-10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08"/>
    <s v="1116L-024-108"/>
    <s v="1116UA12012"/>
    <s v="WT-01.2"/>
    <s v="East"/>
    <n v="100"/>
    <n v="180"/>
    <s v="WT-01.2, REC., SBX, TYP."/>
    <s v="Rec."/>
    <s v="SBX"/>
    <s v="UCS GL1"/>
    <n v="0.875"/>
    <n v="0.875"/>
    <n v="1.1875"/>
    <n v="0.9375"/>
    <n v="76"/>
    <s v="N/A"/>
    <s v="GL-01T"/>
    <n v="10"/>
    <s v="TO-1116GLT01-10-7050"/>
    <n v="98.25"/>
    <m/>
    <m/>
    <n v="101.875"/>
    <n v="69.508463541666671"/>
    <n v="834.1015625"/>
    <s v="RELEASED"/>
    <s v="MATCHES"/>
    <x v="129"/>
    <x v="0"/>
  </r>
  <r>
    <x v="37"/>
    <n v="1"/>
    <n v="24"/>
    <n v="108"/>
    <s v="1116L-024-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5"/>
    <n v="1"/>
    <n v="24"/>
    <n v="109"/>
    <s v="1116L-024-10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5"/>
    <n v="1"/>
    <n v="24"/>
    <n v="109"/>
    <s v="1116L-024-10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10"/>
    <s v="1116L-024-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7"/>
    <n v="1"/>
    <n v="24"/>
    <n v="110"/>
    <s v="1116L-024-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11"/>
    <s v="1116L-024-11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5"/>
    <n v="1"/>
    <n v="24"/>
    <n v="111"/>
    <s v="1116L-024-11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28"/>
    <n v="1"/>
    <n v="24"/>
    <n v="112"/>
    <s v="1116L-024-112"/>
    <s v="1116UA33009"/>
    <s v="WT-03.3"/>
    <s v="Southeast"/>
    <n v="81.625900000000001"/>
    <n v="180"/>
    <s v="WT-03.3, CURVED, VISION, TOP LIGHTING"/>
    <s v="Curved"/>
    <s v="Vision"/>
    <s v="UCS GL1"/>
    <n v="0.92210000000000003"/>
    <n v="0.97809999999999997"/>
    <n v="1.1875"/>
    <n v="0.9375"/>
    <n v="76"/>
    <s v="N/A"/>
    <s v="GL-04Z"/>
    <n v="30"/>
    <s v="TO-1116GLZ04-30-5640"/>
    <m/>
    <n v="79.725700000000003"/>
    <n v="138"/>
    <n v="101.875"/>
    <n v="56.403164496527779"/>
    <n v="676.83797395833335"/>
    <s v="RELEASED"/>
    <s v="MATCHES"/>
    <x v="133"/>
    <x v="0"/>
  </r>
  <r>
    <x v="28"/>
    <n v="1"/>
    <n v="24"/>
    <n v="112"/>
    <s v="1116L-024-112"/>
    <s v="1116UA33009"/>
    <s v="WT-03.3"/>
    <s v="Southeast"/>
    <n v="81.625900000000001"/>
    <n v="180"/>
    <s v="WT-03.3, CURVED, VISION, TOP LIGHTING"/>
    <s v="Curved"/>
    <s v="Vision"/>
    <s v="UCS GL2"/>
    <n v="0.92210000000000003"/>
    <n v="0.97809999999999997"/>
    <n v="0.9375"/>
    <n v="1.1875"/>
    <n v="104"/>
    <n v="2.2000000000000002"/>
    <s v="GL-05B"/>
    <n v="30"/>
    <s v="TO-1116GLB05-30-4190"/>
    <m/>
    <n v="79.725700000000003"/>
    <n v="138"/>
    <n v="73.875"/>
    <n v="40.900945052083337"/>
    <n v="490.81134062500007"/>
    <s v="RELEASED"/>
    <s v="MATCHES"/>
    <x v="125"/>
    <x v="0"/>
  </r>
  <r>
    <x v="28"/>
    <n v="1"/>
    <n v="24"/>
    <n v="113"/>
    <s v="1116L-024-113"/>
    <s v="1116UA33010"/>
    <s v="WT-03.3"/>
    <s v="Southeast"/>
    <n v="81.527600000000007"/>
    <n v="180"/>
    <s v="WT-03.3, CURVED, VISION, HEAVY, TOP LIGHTING"/>
    <s v="Curved"/>
    <s v="Vision"/>
    <s v="UCS GL1"/>
    <n v="0.87450000000000006"/>
    <n v="0.9274"/>
    <n v="1.1875"/>
    <n v="0.9375"/>
    <n v="76"/>
    <s v="N/A"/>
    <s v="GL-04Z"/>
    <n v="30"/>
    <s v="TO-1116GLZ04-30-5640"/>
    <m/>
    <n v="79.725700000000003"/>
    <n v="138"/>
    <n v="101.875"/>
    <n v="56.403164496527779"/>
    <n v="676.83797395833335"/>
    <s v="RELEASED"/>
    <s v="MATCHES"/>
    <x v="133"/>
    <x v="0"/>
  </r>
  <r>
    <x v="28"/>
    <n v="1"/>
    <n v="24"/>
    <n v="113"/>
    <s v="1116L-024-113"/>
    <s v="1116UA33010"/>
    <s v="WT-03.3"/>
    <s v="Southeast"/>
    <n v="81.527600000000007"/>
    <n v="180"/>
    <s v="WT-03.3, CURVED, VISION, HEAVY, TOP LIGHTING"/>
    <s v="Curved"/>
    <s v="Vision"/>
    <s v="UCS GL2"/>
    <n v="0.87450000000000006"/>
    <n v="0.9274"/>
    <n v="0.9375"/>
    <n v="1.1875"/>
    <n v="104"/>
    <n v="2.2000000000000002"/>
    <s v="GL-05B"/>
    <n v="30"/>
    <s v="TO-1116GLB05-30-4190"/>
    <m/>
    <n v="79.725700000000003"/>
    <n v="138"/>
    <n v="73.875"/>
    <n v="40.900945052083337"/>
    <n v="490.81134062500007"/>
    <s v="RELEASED"/>
    <s v="MATCHES"/>
    <x v="125"/>
    <x v="0"/>
  </r>
  <r>
    <x v="35"/>
    <n v="1"/>
    <n v="24"/>
    <n v="114"/>
    <s v="1116L-024-114"/>
    <s v="1116UA21061"/>
    <s v="WT-02.1"/>
    <s v="Southeast"/>
    <n v="36"/>
    <n v="180"/>
    <s v="WT-02.1, REC., SBX-L, HEAVY"/>
    <s v="Rec."/>
    <s v="SBX-L"/>
    <s v="UCS GL1"/>
    <n v="0.875"/>
    <n v="0.875"/>
    <n v="1.1875"/>
    <n v="0.9375"/>
    <n v="76"/>
    <s v="N/A"/>
    <s v="GL-07T"/>
    <n v="10"/>
    <s v="TO-1116GLT07-10-2423"/>
    <n v="34.25"/>
    <m/>
    <m/>
    <n v="101.875"/>
    <n v="24.230685763888889"/>
    <n v="290.76822916666669"/>
    <s v="RELEASED"/>
    <s v="MATCHES"/>
    <x v="123"/>
    <x v="0"/>
  </r>
  <r>
    <x v="35"/>
    <n v="1"/>
    <n v="24"/>
    <n v="114"/>
    <s v="1116L-024-114"/>
    <s v="1116UA21061"/>
    <s v="WT-02.1"/>
    <s v="Southeast"/>
    <n v="36"/>
    <n v="180"/>
    <s v="WT-02.1, REC., SBX-L, HEAVY"/>
    <s v="Rec."/>
    <s v="SBX-L"/>
    <s v="UCS GL2"/>
    <n v="0.875"/>
    <n v="0.875"/>
    <n v="0.9375"/>
    <n v="1.1875"/>
    <n v="104"/>
    <n v="2.2000000000000002"/>
    <s v="GL-02Z"/>
    <n v="10"/>
    <s v="TO-1116GLZ02-10-1857"/>
    <n v="34.25"/>
    <m/>
    <m/>
    <n v="73.875"/>
    <n v="17.570963541666668"/>
    <n v="210.8515625"/>
    <s v="RELEASED"/>
    <s v="MATCHES"/>
    <x v="108"/>
    <x v="0"/>
  </r>
  <r>
    <x v="37"/>
    <n v="1"/>
    <n v="24"/>
    <n v="115"/>
    <s v="1116L-024-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7"/>
    <n v="1"/>
    <n v="24"/>
    <n v="115"/>
    <s v="1116L-024-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4"/>
    <n v="116"/>
    <s v="1116L-024-11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16"/>
    <s v="1116L-024-11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17"/>
    <s v="1116L-024-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7"/>
    <n v="1"/>
    <n v="24"/>
    <n v="117"/>
    <s v="1116L-024-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4"/>
    <n v="118"/>
    <s v="1116L-024-11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18"/>
    <s v="1116L-024-11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19"/>
    <s v="1116L-024-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19"/>
    <s v="1116L-024-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20"/>
    <s v="1116L-024-12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20"/>
    <s v="1116L-024-12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21"/>
    <s v="1116L-024-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7"/>
    <n v="1"/>
    <n v="24"/>
    <n v="121"/>
    <s v="1116L-024-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4"/>
    <n v="122"/>
    <s v="1116L-024-122"/>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22"/>
    <s v="1116L-024-122"/>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23"/>
    <s v="1116L-024-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23"/>
    <s v="1116L-024-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24"/>
    <s v="1116L-024-124"/>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24"/>
    <s v="1116L-024-124"/>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25"/>
    <s v="1116L-024-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25"/>
    <s v="1116L-024-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26"/>
    <s v="1116L-024-12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26"/>
    <s v="1116L-024-12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27"/>
    <s v="1116L-024-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7"/>
    <n v="1"/>
    <n v="24"/>
    <n v="127"/>
    <s v="1116L-024-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5"/>
    <n v="1"/>
    <n v="24"/>
    <n v="128"/>
    <s v="1116L-024-12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28"/>
    <s v="1116L-024-12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29"/>
    <s v="1116L-024-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29"/>
    <s v="1116L-024-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30"/>
    <s v="1116L-024-13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30"/>
    <s v="1116L-024-13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31"/>
    <s v="1116L-024-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7"/>
    <n v="1"/>
    <n v="24"/>
    <n v="131"/>
    <s v="1116L-024-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5"/>
    <n v="1"/>
    <n v="24"/>
    <n v="132"/>
    <s v="1116L-024-132"/>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5"/>
    <n v="1"/>
    <n v="24"/>
    <n v="132"/>
    <s v="1116L-024-132"/>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7"/>
    <n v="1"/>
    <n v="24"/>
    <n v="133"/>
    <s v="1116L-024-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7"/>
    <n v="1"/>
    <n v="24"/>
    <n v="133"/>
    <s v="1116L-024-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5"/>
    <n v="1"/>
    <n v="24"/>
    <n v="134"/>
    <s v="1116L-024-134"/>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5"/>
    <n v="1"/>
    <n v="24"/>
    <n v="134"/>
    <s v="1116L-024-134"/>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7"/>
    <n v="1"/>
    <n v="24"/>
    <n v="135"/>
    <s v="1116L-024-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7"/>
    <n v="1"/>
    <n v="24"/>
    <n v="135"/>
    <s v="1116L-024-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36"/>
    <s v="1116L-024-13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5"/>
    <n v="1"/>
    <n v="24"/>
    <n v="136"/>
    <s v="1116L-024-13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7"/>
    <n v="1"/>
    <n v="24"/>
    <n v="137"/>
    <s v="1116L-024-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7"/>
    <n v="1"/>
    <n v="24"/>
    <n v="137"/>
    <s v="1116L-024-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5"/>
    <n v="1"/>
    <n v="24"/>
    <n v="138"/>
    <s v="1116L-024-13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5"/>
    <n v="1"/>
    <n v="24"/>
    <n v="138"/>
    <s v="1116L-024-13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7"/>
    <n v="1"/>
    <n v="24"/>
    <n v="139"/>
    <s v="1116L-024-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7"/>
    <n v="1"/>
    <n v="24"/>
    <n v="139"/>
    <s v="1116L-024-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4"/>
    <n v="140"/>
    <s v="1116L-024-140"/>
    <s v="1116UA35005"/>
    <s v="WT-03.5"/>
    <s v="Southeast"/>
    <n v="36.093000000000004"/>
    <n v="180"/>
    <s v="WT-03.5, CURVED, SBX-R, HEAVY"/>
    <s v="Curved"/>
    <s v="SBX-R"/>
    <s v="UCS GL1"/>
    <n v="0.83725000000000005"/>
    <n v="1.0375000000000001"/>
    <n v="1.1875"/>
    <n v="0.9375"/>
    <n v="76"/>
    <s v="N/A"/>
    <s v="GL-09T"/>
    <n v="30"/>
    <s v="TO-1116GLT09-30-2420"/>
    <m/>
    <n v="34.218250000000005"/>
    <n v="138"/>
    <n v="101.875"/>
    <n v="24.208223741319447"/>
    <n v="290.49868489583338"/>
    <s v="RELEASED"/>
    <s v="MATCHES"/>
    <x v="128"/>
    <x v="0"/>
  </r>
  <r>
    <x v="16"/>
    <n v="1"/>
    <n v="24"/>
    <n v="140"/>
    <s v="1116L-024-140"/>
    <s v="1116UA35005"/>
    <s v="WT-03.5"/>
    <s v="Southeast"/>
    <n v="36.093000000000004"/>
    <n v="180"/>
    <s v="WT-03.5, CURVED, SBX-R, HEAVY"/>
    <s v="Curved"/>
    <s v="SBX-R"/>
    <s v="UCS GL2"/>
    <n v="0.83725000000000005"/>
    <n v="1.0375000000000001"/>
    <n v="0.9375"/>
    <n v="1.1875"/>
    <n v="104"/>
    <n v="2.2000000000000002"/>
    <s v="GL-05D"/>
    <n v="30"/>
    <s v="TO-1116GLD05-30-1855"/>
    <m/>
    <n v="34.218250000000005"/>
    <n v="138"/>
    <n v="73.875"/>
    <n v="17.554675130208338"/>
    <n v="210.65610156250006"/>
    <s v="RELEASED"/>
    <s v="MATCHES"/>
    <x v="120"/>
    <x v="0"/>
  </r>
  <r>
    <x v="37"/>
    <n v="1"/>
    <n v="24"/>
    <n v="141"/>
    <s v="1116L-024-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41"/>
    <s v="1116L-024-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2"/>
    <s v="1116L-024-14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42"/>
    <s v="1116L-024-14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43"/>
    <s v="1116L-024-143"/>
    <s v="1116UA12012"/>
    <s v="WT-01.2"/>
    <s v="South"/>
    <n v="100"/>
    <n v="180"/>
    <s v="WT-01.2, REC., SBX, TYP."/>
    <s v="Rec."/>
    <s v="SBX"/>
    <s v="UCS GL1"/>
    <n v="0.875"/>
    <n v="0.875"/>
    <n v="1.1875"/>
    <n v="0.9375"/>
    <n v="76"/>
    <s v="N/A"/>
    <s v="GL-01T"/>
    <n v="10"/>
    <s v="TO-1116GLT01-10-7050"/>
    <n v="98.25"/>
    <m/>
    <m/>
    <n v="101.875"/>
    <n v="69.508463541666671"/>
    <n v="834.1015625"/>
    <s v="RELEASED"/>
    <s v="MATCHES"/>
    <x v="129"/>
    <x v="0"/>
  </r>
  <r>
    <x v="37"/>
    <n v="1"/>
    <n v="24"/>
    <n v="143"/>
    <s v="1116L-024-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4"/>
    <n v="144"/>
    <s v="1116L-024-14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44"/>
    <s v="1116L-024-14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45"/>
    <s v="1116L-024-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45"/>
    <s v="1116L-024-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6"/>
    <s v="1116L-024-14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46"/>
    <s v="1116L-024-14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47"/>
    <s v="1116L-024-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47"/>
    <s v="1116L-024-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48"/>
    <s v="1116L-024-148"/>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48"/>
    <s v="1116L-024-148"/>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49"/>
    <s v="1116L-024-149"/>
    <s v="1116UA12012"/>
    <s v="WT-01.2"/>
    <s v="South"/>
    <n v="100"/>
    <n v="180"/>
    <s v="WT-01.2, REC., SBX, TYP."/>
    <s v="Rec."/>
    <s v="SBX"/>
    <s v="UCS GL1"/>
    <n v="0.875"/>
    <n v="0.875"/>
    <n v="1.1875"/>
    <n v="0.9375"/>
    <n v="76"/>
    <s v="N/A"/>
    <s v="GL-01T"/>
    <n v="10"/>
    <s v="TO-1116GLT01-10-7050"/>
    <n v="98.25"/>
    <m/>
    <m/>
    <n v="101.875"/>
    <n v="69.508463541666671"/>
    <n v="834.1015625"/>
    <s v="RELEASED"/>
    <s v="MATCHES"/>
    <x v="129"/>
    <x v="0"/>
  </r>
  <r>
    <x v="37"/>
    <n v="1"/>
    <n v="24"/>
    <n v="149"/>
    <s v="1116L-024-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4"/>
    <n v="150"/>
    <s v="1116L-024-150"/>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50"/>
    <s v="1116L-024-150"/>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51"/>
    <s v="1116L-024-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51"/>
    <s v="1116L-024-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52"/>
    <s v="1116L-024-15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52"/>
    <s v="1116L-024-15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53"/>
    <s v="1116L-024-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53"/>
    <s v="1116L-024-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54"/>
    <s v="1116L-024-15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5"/>
    <n v="1"/>
    <n v="24"/>
    <n v="154"/>
    <s v="1116L-024-15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7"/>
    <n v="1"/>
    <n v="24"/>
    <n v="155"/>
    <s v="1116L-024-155"/>
    <s v="1116UA12012"/>
    <s v="WT-01.2"/>
    <s v="South"/>
    <n v="100"/>
    <n v="180"/>
    <s v="WT-01.2, REC., SBX, TYP."/>
    <s v="Rec."/>
    <s v="SBX"/>
    <s v="UCS GL1"/>
    <n v="0.875"/>
    <n v="0.875"/>
    <n v="1.1875"/>
    <n v="0.9375"/>
    <n v="76"/>
    <s v="N/A"/>
    <s v="GL-01T"/>
    <n v="10"/>
    <s v="TO-1116GLT01-10-7050"/>
    <n v="98.25"/>
    <m/>
    <m/>
    <n v="101.875"/>
    <n v="69.508463541666671"/>
    <n v="834.1015625"/>
    <s v="RELEASED"/>
    <s v="MATCHES"/>
    <x v="129"/>
    <x v="0"/>
  </r>
  <r>
    <x v="37"/>
    <n v="1"/>
    <n v="24"/>
    <n v="155"/>
    <s v="1116L-024-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5"/>
    <n v="1"/>
    <n v="24"/>
    <n v="156"/>
    <s v="1116L-024-15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5"/>
    <n v="1"/>
    <n v="24"/>
    <n v="156"/>
    <s v="1116L-024-15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7"/>
    <n v="1"/>
    <n v="24"/>
    <n v="157"/>
    <s v="1116L-024-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7"/>
    <n v="1"/>
    <n v="24"/>
    <n v="157"/>
    <s v="1116L-024-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5"/>
    <n v="1"/>
    <n v="24"/>
    <n v="158"/>
    <s v="1116L-024-158"/>
    <s v="1116UA21060"/>
    <s v="WT-02.1"/>
    <s v="South"/>
    <n v="36.125"/>
    <n v="180"/>
    <s v="WT-02.1, REC., SBX-L, HEAVY, TYP."/>
    <s v="Rec."/>
    <s v="SBX-L"/>
    <s v="UCS GL1"/>
    <n v="1"/>
    <n v="0.875"/>
    <n v="1.1875"/>
    <n v="0.9375"/>
    <n v="76"/>
    <s v="N/A"/>
    <s v="GL-07T"/>
    <n v="10"/>
    <s v="TO-1116GLT07-10-2423"/>
    <n v="34.25"/>
    <m/>
    <m/>
    <n v="101.875"/>
    <n v="24.230685763888889"/>
    <n v="290.76822916666669"/>
    <s v="RELEASED"/>
    <s v="MATCHES"/>
    <x v="123"/>
    <x v="0"/>
  </r>
  <r>
    <x v="35"/>
    <n v="1"/>
    <n v="24"/>
    <n v="158"/>
    <s v="1116L-024-158"/>
    <s v="1116UA21060"/>
    <s v="WT-02.1"/>
    <s v="South"/>
    <n v="36.125"/>
    <n v="180"/>
    <s v="WT-02.1, REC., SBX-L, HEAVY, TYP."/>
    <s v="Rec."/>
    <s v="SBX-L"/>
    <s v="UCS GL2"/>
    <n v="1"/>
    <n v="0.875"/>
    <n v="0.9375"/>
    <n v="1.1875"/>
    <n v="104"/>
    <n v="2.2000000000000002"/>
    <s v="GL-02Z"/>
    <n v="10"/>
    <s v="TO-1116GLZ02-10-1857"/>
    <n v="34.25"/>
    <m/>
    <m/>
    <n v="73.875"/>
    <n v="17.570963541666668"/>
    <n v="210.8515625"/>
    <s v="RELEASED"/>
    <s v="MATCHES"/>
    <x v="108"/>
    <x v="0"/>
  </r>
  <r>
    <x v="28"/>
    <n v="1"/>
    <n v="25"/>
    <n v="1"/>
    <s v="1116L-025-001"/>
    <s v="1116UA33013"/>
    <s v="WT-03.3"/>
    <s v="Southwe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5"/>
    <n v="1"/>
    <s v="1116L-025-001"/>
    <s v="1116UA33013"/>
    <s v="WT-03.3"/>
    <s v="Southwe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5"/>
    <n v="2"/>
    <s v="1116L-025-002"/>
    <s v="1116UA33020"/>
    <s v="WT-03.3"/>
    <s v="Southwe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5"/>
    <n v="2"/>
    <s v="1116L-025-002"/>
    <s v="1116UA33020"/>
    <s v="WT-03.3"/>
    <s v="Southwe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5"/>
    <n v="3"/>
    <s v="1116L-025-003"/>
    <s v="1116UA33012"/>
    <s v="WT-03.3"/>
    <s v="Southwe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5"/>
    <n v="3"/>
    <s v="1116L-025-003"/>
    <s v="1116UA33012"/>
    <s v="WT-03.3"/>
    <s v="Southwe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8"/>
    <n v="1"/>
    <n v="25"/>
    <n v="4"/>
    <s v="1116L-025-00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4"/>
    <s v="1116L-025-00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5"/>
    <s v="1116L-025-005"/>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9"/>
    <n v="1"/>
    <n v="25"/>
    <n v="5"/>
    <s v="1116L-025-005"/>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8"/>
    <n v="1"/>
    <n v="25"/>
    <n v="6"/>
    <s v="1116L-025-00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6"/>
    <s v="1116L-025-00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7"/>
    <s v="1116L-025-007"/>
    <s v="1116UA11009"/>
    <s v="WT-01.1"/>
    <s v="West"/>
    <n v="100"/>
    <n v="180"/>
    <s v="WT-01.1, REC., VISION, TYP."/>
    <s v="Rec."/>
    <s v="Vision"/>
    <s v="UCS GL1"/>
    <n v="0.875"/>
    <n v="0.875"/>
    <n v="1.1875"/>
    <n v="0.9375"/>
    <n v="76"/>
    <s v="N/A"/>
    <s v="GL-01Z"/>
    <n v="10"/>
    <s v="TO-1116GLZ01-10-7050"/>
    <n v="98.25"/>
    <m/>
    <m/>
    <n v="101.875"/>
    <n v="69.508463541666671"/>
    <n v="834.1015625"/>
    <s v="RELEASED"/>
    <s v="MATCHES"/>
    <x v="131"/>
    <x v="0"/>
  </r>
  <r>
    <x v="39"/>
    <n v="1"/>
    <n v="25"/>
    <n v="7"/>
    <s v="1116L-025-007"/>
    <s v="1116UA11009"/>
    <s v="WT-01.1"/>
    <s v="West"/>
    <n v="100"/>
    <n v="180"/>
    <s v="WT-01.1, REC., VISION, TYP."/>
    <s v="Rec."/>
    <s v="Vision"/>
    <s v="UCS GL2"/>
    <n v="0.875"/>
    <n v="0.875"/>
    <n v="0.9375"/>
    <n v="1.1875"/>
    <n v="104"/>
    <n v="2.2000000000000002"/>
    <s v="GL-02Z"/>
    <n v="10"/>
    <s v="TO-1116GLZ02-10-5040"/>
    <n v="98.25"/>
    <m/>
    <m/>
    <n v="73.875"/>
    <n v="50.404296875"/>
    <n v="604.8515625"/>
    <s v="RELEASED"/>
    <s v="MATCHES"/>
    <x v="114"/>
    <x v="0"/>
  </r>
  <r>
    <x v="38"/>
    <n v="1"/>
    <n v="25"/>
    <n v="8"/>
    <s v="1116L-025-00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8"/>
    <s v="1116L-025-00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9"/>
    <s v="1116L-025-00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9"/>
    <s v="1116L-025-00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
    <s v="1116L-025-01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10"/>
    <s v="1116L-025-01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11"/>
    <s v="1116L-025-011"/>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11"/>
    <s v="1116L-025-011"/>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12"/>
    <s v="1116L-025-01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12"/>
    <s v="1116L-025-01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13"/>
    <s v="1116L-025-013"/>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13"/>
    <s v="1116L-025-013"/>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
    <s v="1116L-025-014"/>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14"/>
    <s v="1116L-025-014"/>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15"/>
    <s v="1116L-025-01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15"/>
    <s v="1116L-025-01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6"/>
    <s v="1116L-025-016"/>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16"/>
    <s v="1116L-025-016"/>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17"/>
    <s v="1116L-025-017"/>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17"/>
    <s v="1116L-025-017"/>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18"/>
    <s v="1116L-025-018"/>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18"/>
    <s v="1116L-025-018"/>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19"/>
    <s v="1116L-025-019"/>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19"/>
    <s v="1116L-025-019"/>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0"/>
    <s v="1116L-025-020"/>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20"/>
    <s v="1116L-025-020"/>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21"/>
    <s v="1116L-025-02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21"/>
    <s v="1116L-025-02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2"/>
    <s v="1116L-025-022"/>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22"/>
    <s v="1116L-025-022"/>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23"/>
    <s v="1116L-025-023"/>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23"/>
    <s v="1116L-025-023"/>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24"/>
    <s v="1116L-025-024"/>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24"/>
    <s v="1116L-025-024"/>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25"/>
    <s v="1116L-025-025"/>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25"/>
    <s v="1116L-025-025"/>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6"/>
    <s v="1116L-025-026"/>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26"/>
    <s v="1116L-025-026"/>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27"/>
    <s v="1116L-025-027"/>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27"/>
    <s v="1116L-025-027"/>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28"/>
    <s v="1116L-025-028"/>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28"/>
    <s v="1116L-025-028"/>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39"/>
    <n v="1"/>
    <n v="25"/>
    <n v="29"/>
    <s v="1116L-025-029"/>
    <s v="1116UA12012"/>
    <s v="WT-01.2"/>
    <s v="West"/>
    <n v="100"/>
    <n v="180"/>
    <s v="WT-01.2, REC., SBX, TYP."/>
    <s v="Rec."/>
    <s v="SBX"/>
    <s v="UCS GL1"/>
    <n v="0.875"/>
    <n v="0.875"/>
    <n v="1.1875"/>
    <n v="0.9375"/>
    <n v="76"/>
    <s v="N/A"/>
    <s v="GL-01T"/>
    <n v="10"/>
    <s v="TO-1116GLT01-10-7050"/>
    <n v="98.25"/>
    <m/>
    <m/>
    <n v="101.875"/>
    <n v="69.508463541666671"/>
    <n v="834.1015625"/>
    <s v="RELEASED"/>
    <s v="MATCHES"/>
    <x v="129"/>
    <x v="0"/>
  </r>
  <r>
    <x v="39"/>
    <n v="1"/>
    <n v="25"/>
    <n v="29"/>
    <s v="1116L-025-029"/>
    <s v="1116UA12012"/>
    <s v="WT-01.2"/>
    <s v="West"/>
    <n v="100"/>
    <n v="180"/>
    <s v="WT-01.2, REC., SBX, TYP."/>
    <s v="Rec."/>
    <s v="SBX"/>
    <s v="UCS GL2"/>
    <n v="0.875"/>
    <n v="0.875"/>
    <n v="0.9375"/>
    <n v="1.1875"/>
    <n v="104"/>
    <n v="2.2000000000000002"/>
    <s v="GL-02Z"/>
    <n v="10"/>
    <s v="TO-1116GLZ02-10-5040"/>
    <n v="98.25"/>
    <m/>
    <m/>
    <n v="73.875"/>
    <n v="50.404296875"/>
    <n v="604.8515625"/>
    <s v="RELEASED"/>
    <s v="MATCHES"/>
    <x v="114"/>
    <x v="0"/>
  </r>
  <r>
    <x v="38"/>
    <n v="1"/>
    <n v="25"/>
    <n v="30"/>
    <s v="1116L-025-030"/>
    <s v="1116UA21040"/>
    <s v="WT-02.1"/>
    <s v="West"/>
    <n v="36"/>
    <n v="180"/>
    <s v="WT-02.1, REC., SBX-R, TYP."/>
    <s v="Rec."/>
    <s v="SBX-R"/>
    <s v="UCS GL1"/>
    <n v="0.875"/>
    <n v="0.875"/>
    <n v="1.1875"/>
    <n v="0.9375"/>
    <n v="76"/>
    <s v="N/A"/>
    <s v="GL-07T"/>
    <n v="10"/>
    <s v="TO-1116GLT07-10-2423"/>
    <n v="34.25"/>
    <m/>
    <m/>
    <n v="101.875"/>
    <n v="24.230685763888889"/>
    <n v="290.76822916666669"/>
    <s v="RELEASED"/>
    <s v="MATCHES"/>
    <x v="123"/>
    <x v="0"/>
  </r>
  <r>
    <x v="38"/>
    <n v="1"/>
    <n v="25"/>
    <n v="30"/>
    <s v="1116L-025-030"/>
    <s v="1116UA21040"/>
    <s v="WT-02.1"/>
    <s v="West"/>
    <n v="36"/>
    <n v="180"/>
    <s v="WT-02.1, REC., SBX-R, TYP."/>
    <s v="Rec."/>
    <s v="SBX-R"/>
    <s v="UCS GL2"/>
    <n v="0.875"/>
    <n v="0.875"/>
    <n v="0.9375"/>
    <n v="1.1875"/>
    <n v="104"/>
    <n v="2.2000000000000002"/>
    <s v="GL-02Z"/>
    <n v="10"/>
    <s v="TO-1116GLZ02-10-1857"/>
    <n v="34.25"/>
    <m/>
    <m/>
    <n v="73.875"/>
    <n v="17.570963541666668"/>
    <n v="210.8515625"/>
    <s v="RELEASED"/>
    <s v="MATCHES"/>
    <x v="108"/>
    <x v="0"/>
  </r>
  <r>
    <x v="39"/>
    <n v="1"/>
    <n v="25"/>
    <n v="31"/>
    <s v="1116L-025-031"/>
    <s v="1116UA11010"/>
    <s v="WT-01.1"/>
    <s v="West"/>
    <n v="100"/>
    <n v="180"/>
    <s v="WT-01.1, REC., VISION, ACOUSTIC GL"/>
    <s v="Rec."/>
    <s v="Vision"/>
    <s v="UCS GL1"/>
    <n v="0.875"/>
    <n v="0.875"/>
    <n v="1.1875"/>
    <n v="0.9375"/>
    <n v="76"/>
    <s v="N/A"/>
    <s v="GL-06Z"/>
    <n v="10"/>
    <s v="TO-1116GLZ06-10-7050"/>
    <n v="98.25"/>
    <m/>
    <m/>
    <n v="101.875"/>
    <n v="69.508463541666671"/>
    <n v="834.1015625"/>
    <s v="RELEASED"/>
    <s v="MATCHES"/>
    <x v="132"/>
    <x v="0"/>
  </r>
  <r>
    <x v="39"/>
    <n v="1"/>
    <n v="25"/>
    <n v="31"/>
    <s v="1116L-025-031"/>
    <s v="1116UA11010"/>
    <s v="WT-01.1"/>
    <s v="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32"/>
    <s v="1116L-025-032"/>
    <s v="1116UA21045"/>
    <s v="WT-02.1"/>
    <s v="West"/>
    <n v="36"/>
    <n v="180"/>
    <s v="WT-02.1, REC., SBX-L, TYP."/>
    <s v="Rec."/>
    <s v="SBX-L"/>
    <s v="UCS GL1"/>
    <n v="0.875"/>
    <n v="0.875"/>
    <n v="1.1875"/>
    <n v="0.9375"/>
    <n v="76"/>
    <s v="N/A"/>
    <s v="GL-07T"/>
    <n v="10"/>
    <s v="TO-1116GLT07-10-2423"/>
    <n v="34.25"/>
    <m/>
    <m/>
    <n v="101.875"/>
    <n v="24.230685763888889"/>
    <n v="290.76822916666669"/>
    <s v="RELEASED"/>
    <s v="MATCHES"/>
    <x v="123"/>
    <x v="0"/>
  </r>
  <r>
    <x v="38"/>
    <n v="1"/>
    <n v="25"/>
    <n v="32"/>
    <s v="1116L-025-032"/>
    <s v="1116UA21045"/>
    <s v="WT-02.1"/>
    <s v="West"/>
    <n v="36"/>
    <n v="180"/>
    <s v="WT-02.1, REC., SBX-L, TYP."/>
    <s v="Rec."/>
    <s v="SBX-L"/>
    <s v="UCS GL2"/>
    <n v="0.875"/>
    <n v="0.875"/>
    <n v="0.9375"/>
    <n v="1.1875"/>
    <n v="104"/>
    <n v="2.2000000000000002"/>
    <s v="GL-02Z"/>
    <n v="10"/>
    <s v="TO-1116GLZ02-10-1857"/>
    <n v="34.25"/>
    <m/>
    <m/>
    <n v="73.875"/>
    <n v="17.570963541666668"/>
    <n v="210.8515625"/>
    <s v="RELEASED"/>
    <s v="MATCHES"/>
    <x v="108"/>
    <x v="0"/>
  </r>
  <r>
    <x v="14"/>
    <n v="1"/>
    <n v="25"/>
    <n v="33"/>
    <s v="1116L-025-033"/>
    <s v="1116UA31007"/>
    <s v="WT-03.1"/>
    <s v="Northwest"/>
    <n v="81.531999999999996"/>
    <n v="180"/>
    <s v="WT-03.1, CURVED, VISION, TYP."/>
    <s v="Curved"/>
    <s v="Vision"/>
    <s v="UCS GL1"/>
    <n v="0.87514999999999998"/>
    <n v="0.93115000000000003"/>
    <n v="1.1875"/>
    <n v="0.9375"/>
    <n v="76"/>
    <s v="N/A"/>
    <s v="GL-04Z"/>
    <n v="30"/>
    <s v="TO-1116GLZ04-30-5640"/>
    <m/>
    <n v="79.725700000000003"/>
    <n v="138"/>
    <n v="101.875"/>
    <n v="56.403164496527779"/>
    <n v="676.83797395833335"/>
    <s v="RELEASED"/>
    <s v="MATCHES"/>
    <x v="133"/>
    <x v="0"/>
  </r>
  <r>
    <x v="14"/>
    <n v="1"/>
    <n v="25"/>
    <n v="33"/>
    <s v="1116L-025-033"/>
    <s v="1116UA31007"/>
    <s v="WT-03.1"/>
    <s v="Northwest"/>
    <n v="81.531999999999996"/>
    <n v="180"/>
    <s v="WT-03.1, CURVED, VISION, TYP."/>
    <s v="Curved"/>
    <s v="Vision"/>
    <s v="UCS GL2"/>
    <n v="0.87514999999999998"/>
    <n v="0.93115000000000003"/>
    <n v="0.9375"/>
    <n v="1.1875"/>
    <n v="104"/>
    <n v="2.2000000000000002"/>
    <s v="GL-05Z"/>
    <n v="30"/>
    <s v="TO-1116GLZ05-30-4190"/>
    <m/>
    <n v="79.725700000000003"/>
    <n v="138"/>
    <n v="73.875"/>
    <n v="40.900945052083337"/>
    <n v="490.81134062500007"/>
    <s v="RELEASED"/>
    <s v="MATCHES"/>
    <x v="111"/>
    <x v="0"/>
  </r>
  <r>
    <x v="14"/>
    <n v="1"/>
    <n v="25"/>
    <n v="34"/>
    <s v="1116L-025-034"/>
    <s v="1116UA31008"/>
    <s v="WT-03.1"/>
    <s v="Northwest"/>
    <n v="81.571700000000007"/>
    <n v="180"/>
    <s v="WT-03.1, CURVED, VISION, HEAVY, TYP."/>
    <s v="Curved"/>
    <s v="Vision"/>
    <s v="UCS GL1"/>
    <n v="0.89685000000000004"/>
    <n v="0.94915000000000005"/>
    <n v="1.1875"/>
    <n v="0.9375"/>
    <n v="76"/>
    <s v="N/A"/>
    <s v="GL-04Z"/>
    <n v="30"/>
    <s v="TO-1116GLZ04-30-5640"/>
    <m/>
    <n v="79.725700000000003"/>
    <n v="138"/>
    <n v="101.875"/>
    <n v="56.403164496527779"/>
    <n v="676.83797395833335"/>
    <s v="RELEASED"/>
    <s v="MATCHES"/>
    <x v="133"/>
    <x v="0"/>
  </r>
  <r>
    <x v="14"/>
    <n v="1"/>
    <n v="25"/>
    <n v="34"/>
    <s v="1116L-025-034"/>
    <s v="1116UA31008"/>
    <s v="WT-03.1"/>
    <s v="Northwest"/>
    <n v="81.571700000000007"/>
    <n v="180"/>
    <s v="WT-03.1, CURVED, VISION, HEAVY, TYP."/>
    <s v="Curved"/>
    <s v="Vision"/>
    <s v="UCS GL2"/>
    <n v="0.89685000000000004"/>
    <n v="0.94915000000000005"/>
    <n v="0.9375"/>
    <n v="1.1875"/>
    <n v="104"/>
    <n v="2.2000000000000002"/>
    <s v="GL-05Z"/>
    <n v="30"/>
    <s v="TO-1116GLZ05-30-4190"/>
    <m/>
    <n v="79.725700000000003"/>
    <n v="138"/>
    <n v="73.875"/>
    <n v="40.900945052083337"/>
    <n v="490.81134062500007"/>
    <s v="RELEASED"/>
    <s v="MATCHES"/>
    <x v="111"/>
    <x v="0"/>
  </r>
  <r>
    <x v="38"/>
    <n v="1"/>
    <n v="25"/>
    <n v="35"/>
    <s v="1116L-025-035"/>
    <s v="1116UA21052"/>
    <s v="WT-02.1"/>
    <s v="Northwest"/>
    <n v="36.5"/>
    <n v="180"/>
    <s v="WT-02.1, REC., SBX-R, HEAVY"/>
    <s v="Rec."/>
    <s v="SBX-R"/>
    <s v="UCS GL1"/>
    <n v="0.875"/>
    <n v="0.875"/>
    <n v="1.1875"/>
    <n v="0.9375"/>
    <n v="76"/>
    <s v="N/A"/>
    <s v="GL-07T"/>
    <n v="10"/>
    <s v="TO-1116GLT07-10-2558"/>
    <n v="34.75"/>
    <m/>
    <m/>
    <n v="101.875"/>
    <n v="24.584418402777779"/>
    <n v="295.01302083333337"/>
    <s v="RELEASED"/>
    <s v="MATCHES"/>
    <x v="126"/>
    <x v="0"/>
  </r>
  <r>
    <x v="38"/>
    <n v="1"/>
    <n v="25"/>
    <n v="35"/>
    <s v="1116L-025-035"/>
    <s v="1116UA21052"/>
    <s v="WT-02.1"/>
    <s v="Northwest"/>
    <n v="36.5"/>
    <n v="180"/>
    <s v="WT-02.1, REC., SBX-R, HEAVY"/>
    <s v="Rec."/>
    <s v="SBX-R"/>
    <s v="UCS GL2"/>
    <n v="0.875"/>
    <n v="0.875"/>
    <n v="0.9375"/>
    <n v="1.1875"/>
    <n v="104"/>
    <n v="2.2000000000000002"/>
    <s v="GL-02Z"/>
    <n v="10"/>
    <s v="TO-1116GLZ02-10-1882"/>
    <n v="34.75"/>
    <m/>
    <m/>
    <n v="73.875"/>
    <n v="17.827473958333332"/>
    <n v="213.9296875"/>
    <s v="RELEASED"/>
    <s v="MATCHES"/>
    <x v="113"/>
    <x v="0"/>
  </r>
  <r>
    <x v="39"/>
    <n v="1"/>
    <n v="25"/>
    <n v="36"/>
    <s v="1116L-025-036"/>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9"/>
    <n v="1"/>
    <n v="25"/>
    <n v="36"/>
    <s v="1116L-025-036"/>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8"/>
    <n v="1"/>
    <n v="25"/>
    <n v="37"/>
    <s v="1116L-025-03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37"/>
    <s v="1116L-025-03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38"/>
    <s v="1116L-025-03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9"/>
    <n v="1"/>
    <n v="25"/>
    <n v="38"/>
    <s v="1116L-025-03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8"/>
    <n v="1"/>
    <n v="25"/>
    <n v="39"/>
    <s v="1116L-025-03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39"/>
    <s v="1116L-025-03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40"/>
    <s v="1116L-025-04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40"/>
    <s v="1116L-025-04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41"/>
    <s v="1116L-025-041"/>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41"/>
    <s v="1116L-025-041"/>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42"/>
    <s v="1116L-025-042"/>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9"/>
    <n v="1"/>
    <n v="25"/>
    <n v="42"/>
    <s v="1116L-025-042"/>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8"/>
    <n v="1"/>
    <n v="25"/>
    <n v="43"/>
    <s v="1116L-025-043"/>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43"/>
    <s v="1116L-025-043"/>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44"/>
    <s v="1116L-025-044"/>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44"/>
    <s v="1116L-025-044"/>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45"/>
    <s v="1116L-025-045"/>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45"/>
    <s v="1116L-025-045"/>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46"/>
    <s v="1116L-025-046"/>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46"/>
    <s v="1116L-025-046"/>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47"/>
    <s v="1116L-025-047"/>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47"/>
    <s v="1116L-025-047"/>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48"/>
    <s v="1116L-025-048"/>
    <s v="1116UA12012"/>
    <s v="WT-01.2"/>
    <s v="Northwest"/>
    <n v="100"/>
    <n v="180"/>
    <s v="WT-01.2, REC., SBX, TYP."/>
    <s v="Rec."/>
    <s v="SBX"/>
    <s v="UCS GL1"/>
    <n v="0.875"/>
    <n v="0.875"/>
    <n v="1.1875"/>
    <n v="0.9375"/>
    <n v="76"/>
    <s v="N/A"/>
    <s v="GL-01T"/>
    <n v="10"/>
    <s v="TO-1116GLT01-10-7050"/>
    <n v="98.25"/>
    <m/>
    <m/>
    <n v="101.875"/>
    <n v="69.508463541666671"/>
    <n v="834.1015625"/>
    <s v="RELEASED"/>
    <s v="MATCHES"/>
    <x v="129"/>
    <x v="0"/>
  </r>
  <r>
    <x v="39"/>
    <n v="1"/>
    <n v="25"/>
    <n v="48"/>
    <s v="1116L-025-048"/>
    <s v="1116UA12012"/>
    <s v="WT-01.2"/>
    <s v="Northwest"/>
    <n v="100"/>
    <n v="180"/>
    <s v="WT-01.2, REC., SBX, TYP."/>
    <s v="Rec."/>
    <s v="SBX"/>
    <s v="UCS GL2"/>
    <n v="0.875"/>
    <n v="0.875"/>
    <n v="0.9375"/>
    <n v="1.1875"/>
    <n v="104"/>
    <n v="2.2000000000000002"/>
    <s v="GL-02Z"/>
    <n v="10"/>
    <s v="TO-1116GLZ02-10-5040"/>
    <n v="98.25"/>
    <m/>
    <m/>
    <n v="73.875"/>
    <n v="50.404296875"/>
    <n v="604.8515625"/>
    <s v="RELEASED"/>
    <s v="MATCHES"/>
    <x v="114"/>
    <x v="0"/>
  </r>
  <r>
    <x v="38"/>
    <n v="1"/>
    <n v="25"/>
    <n v="49"/>
    <s v="1116L-025-049"/>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49"/>
    <s v="1116L-025-049"/>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50"/>
    <s v="1116L-025-050"/>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50"/>
    <s v="1116L-025-050"/>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51"/>
    <s v="1116L-025-051"/>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51"/>
    <s v="1116L-025-051"/>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52"/>
    <s v="1116L-025-052"/>
    <s v="1116UA11010"/>
    <s v="WT-01.1"/>
    <s v="Northwest"/>
    <n v="100"/>
    <n v="180"/>
    <s v="WT-01.1, REC., VISION, ACOUSTIC GL"/>
    <s v="Rec."/>
    <s v="Vision"/>
    <s v="UCS GL1"/>
    <n v="0.875"/>
    <n v="0.875"/>
    <n v="1.1875"/>
    <n v="0.9375"/>
    <n v="76"/>
    <s v="N/A"/>
    <s v="GL-06Z"/>
    <n v="10"/>
    <s v="TO-1116GLZ06-10-7050"/>
    <n v="98.25"/>
    <m/>
    <m/>
    <n v="101.875"/>
    <n v="69.508463541666671"/>
    <n v="834.1015625"/>
    <s v="RELEASED"/>
    <s v="MATCHES"/>
    <x v="132"/>
    <x v="0"/>
  </r>
  <r>
    <x v="39"/>
    <n v="1"/>
    <n v="25"/>
    <n v="52"/>
    <s v="1116L-025-052"/>
    <s v="1116UA11010"/>
    <s v="WT-01.1"/>
    <s v="Northwe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53"/>
    <s v="1116L-025-053"/>
    <s v="1116UA21053"/>
    <s v="WT-02.1"/>
    <s v="Northwest"/>
    <n v="36"/>
    <n v="180"/>
    <s v="WT-02.1, REC., SBX-L, WWT ADJ - L, TYP."/>
    <s v="Rec."/>
    <s v="SBX-L"/>
    <s v="UCS GL1"/>
    <n v="0.875"/>
    <n v="0.875"/>
    <n v="1.1875"/>
    <n v="0.9375"/>
    <n v="76"/>
    <s v="N/A"/>
    <s v="GL-07T"/>
    <n v="10"/>
    <s v="TO-1116GLT07-10-2423"/>
    <n v="34.25"/>
    <m/>
    <m/>
    <n v="101.875"/>
    <n v="24.230685763888889"/>
    <n v="290.76822916666669"/>
    <s v="RELEASED"/>
    <s v="MATCHES"/>
    <x v="123"/>
    <x v="0"/>
  </r>
  <r>
    <x v="38"/>
    <n v="1"/>
    <n v="25"/>
    <n v="53"/>
    <s v="1116L-025-053"/>
    <s v="1116UA21053"/>
    <s v="WT-02.1"/>
    <s v="Northwest"/>
    <n v="36"/>
    <n v="180"/>
    <s v="WT-02.1, REC., SBX-L, WWT ADJ - L, TYP."/>
    <s v="Rec."/>
    <s v="SBX-L"/>
    <s v="UCS GL2"/>
    <n v="0.875"/>
    <n v="0.875"/>
    <n v="0.9375"/>
    <n v="1.1875"/>
    <n v="104"/>
    <n v="2.2000000000000002"/>
    <s v="GL-02Z"/>
    <n v="10"/>
    <s v="TO-1116GLZ02-10-1857"/>
    <n v="34.25"/>
    <m/>
    <m/>
    <n v="73.875"/>
    <n v="17.570963541666668"/>
    <n v="210.8515625"/>
    <s v="RELEASED"/>
    <s v="MATCHES"/>
    <x v="108"/>
    <x v="0"/>
  </r>
  <r>
    <x v="39"/>
    <n v="1"/>
    <n v="25"/>
    <n v="54"/>
    <s v="1116L-025-054"/>
    <s v="1116UA12014"/>
    <s v="WT-01.2"/>
    <s v="Northwest"/>
    <n v="100"/>
    <n v="180"/>
    <s v="WT-01.2, REC., SBX, WWT-R"/>
    <s v="Rec."/>
    <s v="SBX"/>
    <s v="UCS GL1"/>
    <n v="0.875"/>
    <n v="1.375"/>
    <n v="1.1875"/>
    <n v="0.9375"/>
    <n v="76"/>
    <s v="N/A"/>
    <s v="GL-01T"/>
    <n v="10"/>
    <s v="TO-1116GLT01-10-6915"/>
    <n v="97.75"/>
    <m/>
    <m/>
    <n v="101.875"/>
    <n v="69.154730902777771"/>
    <n v="829.85677083333326"/>
    <s v="RELEASED"/>
    <s v="MATCHES"/>
    <x v="134"/>
    <x v="0"/>
  </r>
  <r>
    <x v="39"/>
    <n v="1"/>
    <n v="25"/>
    <n v="54"/>
    <s v="1116L-025-054"/>
    <s v="1116UA12014"/>
    <s v="WT-01.2"/>
    <s v="Northwest"/>
    <n v="100"/>
    <n v="180"/>
    <s v="WT-01.2, REC., SBX, WWT-R"/>
    <s v="Rec."/>
    <s v="SBX"/>
    <s v="UCS GL2"/>
    <n v="0.875"/>
    <n v="1.375"/>
    <n v="0.9375"/>
    <n v="1.1875"/>
    <n v="104"/>
    <n v="2.2000000000000002"/>
    <s v="GL-02Z"/>
    <n v="10"/>
    <s v="TO-1116GLZ02-10-5014"/>
    <n v="97.75"/>
    <m/>
    <m/>
    <n v="73.875"/>
    <n v="50.147786458333336"/>
    <n v="601.7734375"/>
    <s v="RELEASED"/>
    <s v="MATCHES"/>
    <x v="116"/>
    <x v="0"/>
  </r>
  <r>
    <x v="38"/>
    <n v="1"/>
    <n v="25"/>
    <n v="55"/>
    <s v="1116L-025-055"/>
    <s v="1116UA21054"/>
    <s v="WT-02.1"/>
    <s v="Northwest"/>
    <n v="36"/>
    <n v="180"/>
    <s v="WT-02.1, REC., SBX-R, WWT ADJ - L, TYP."/>
    <s v="Rec."/>
    <s v="SBX-R"/>
    <s v="UCS GL1"/>
    <n v="0.875"/>
    <n v="0.875"/>
    <n v="1.1875"/>
    <n v="0.9375"/>
    <n v="76"/>
    <s v="N/A"/>
    <s v="GL-07T"/>
    <n v="10"/>
    <s v="TO-1116GLT07-10-2423"/>
    <n v="34.25"/>
    <m/>
    <m/>
    <n v="101.875"/>
    <n v="24.230685763888889"/>
    <n v="290.76822916666669"/>
    <s v="RELEASED"/>
    <s v="MATCHES"/>
    <x v="123"/>
    <x v="0"/>
  </r>
  <r>
    <x v="38"/>
    <n v="1"/>
    <n v="25"/>
    <n v="55"/>
    <s v="1116L-025-055"/>
    <s v="1116UA21054"/>
    <s v="WT-02.1"/>
    <s v="Northwest"/>
    <n v="36"/>
    <n v="180"/>
    <s v="WT-02.1, REC., SBX-R, WWT ADJ - L, TYP."/>
    <s v="Rec."/>
    <s v="SBX-R"/>
    <s v="UCS GL2"/>
    <n v="0.875"/>
    <n v="0.875"/>
    <n v="0.9375"/>
    <n v="1.1875"/>
    <n v="104"/>
    <n v="2.2000000000000002"/>
    <s v="GL-02Z"/>
    <n v="10"/>
    <s v="TO-1116GLZ02-10-1857"/>
    <n v="34.25"/>
    <m/>
    <m/>
    <n v="73.875"/>
    <n v="17.570963541666668"/>
    <n v="210.8515625"/>
    <s v="RELEASED"/>
    <s v="MATCHES"/>
    <x v="108"/>
    <x v="0"/>
  </r>
  <r>
    <x v="39"/>
    <n v="1"/>
    <n v="25"/>
    <n v="56"/>
    <s v="1116L-025-056"/>
    <s v="1116UA11011"/>
    <s v="WT-01.1"/>
    <s v="Northwest"/>
    <n v="100"/>
    <n v="180"/>
    <s v="WT-01.1, REC., VISION, WWT-R, ACOUSTIC GL"/>
    <s v="Rec."/>
    <s v="Vision"/>
    <s v="UCS GL1"/>
    <n v="0.875"/>
    <n v="1.375"/>
    <n v="1.1875"/>
    <n v="0.9375"/>
    <n v="76"/>
    <s v="N/A"/>
    <s v="GL-06Z"/>
    <n v="10"/>
    <s v="TO-1116GLZ06-10-6915"/>
    <n v="97.75"/>
    <m/>
    <m/>
    <n v="101.875"/>
    <n v="69.154730902777771"/>
    <n v="829.85677083333326"/>
    <s v="RELEASED"/>
    <s v="MATCHES"/>
    <x v="135"/>
    <x v="0"/>
  </r>
  <r>
    <x v="39"/>
    <n v="1"/>
    <n v="25"/>
    <n v="56"/>
    <s v="1116L-025-056"/>
    <s v="1116UA11011"/>
    <s v="WT-01.1"/>
    <s v="Northwest"/>
    <n v="100"/>
    <n v="180"/>
    <s v="WT-01.1, REC., VISION, WWT-R, ACOUSTIC GL"/>
    <s v="Rec."/>
    <s v="Vision"/>
    <s v="UCS GL2"/>
    <n v="0.875"/>
    <n v="1.375"/>
    <n v="0.9375"/>
    <n v="1.1875"/>
    <n v="104"/>
    <n v="2.2000000000000002"/>
    <s v="GL-02Z"/>
    <n v="10"/>
    <s v="TO-1116GLZ02-10-5014"/>
    <n v="97.75"/>
    <m/>
    <m/>
    <n v="73.875"/>
    <n v="50.147786458333336"/>
    <n v="601.7734375"/>
    <s v="RELEASED"/>
    <s v="MATCHES"/>
    <x v="116"/>
    <x v="0"/>
  </r>
  <r>
    <x v="38"/>
    <n v="1"/>
    <n v="25"/>
    <n v="57"/>
    <s v="1116L-025-057"/>
    <s v="1116UA21045"/>
    <s v="WT-02.1"/>
    <s v="Northwest"/>
    <n v="36"/>
    <n v="180"/>
    <s v="WT-02.1, REC., SBX-L, TYP."/>
    <s v="Rec."/>
    <s v="SBX-L"/>
    <s v="UCS GL1"/>
    <n v="0.875"/>
    <n v="0.875"/>
    <n v="1.1875"/>
    <n v="0.9375"/>
    <n v="76"/>
    <s v="N/A"/>
    <s v="GL-07T"/>
    <n v="10"/>
    <s v="TO-1116GLT07-10-2423"/>
    <n v="34.25"/>
    <m/>
    <m/>
    <n v="101.875"/>
    <n v="24.230685763888889"/>
    <n v="290.76822916666669"/>
    <s v="RELEASED"/>
    <s v="MATCHES"/>
    <x v="123"/>
    <x v="0"/>
  </r>
  <r>
    <x v="38"/>
    <n v="1"/>
    <n v="25"/>
    <n v="57"/>
    <s v="1116L-025-057"/>
    <s v="1116UA21045"/>
    <s v="WT-02.1"/>
    <s v="Northwest"/>
    <n v="36"/>
    <n v="180"/>
    <s v="WT-02.1, REC., SBX-L, TYP."/>
    <s v="Rec."/>
    <s v="SBX-L"/>
    <s v="UCS GL2"/>
    <n v="0.875"/>
    <n v="0.875"/>
    <n v="0.9375"/>
    <n v="1.1875"/>
    <n v="104"/>
    <n v="2.2000000000000002"/>
    <s v="GL-02Z"/>
    <n v="10"/>
    <s v="TO-1116GLZ02-10-1857"/>
    <n v="34.25"/>
    <m/>
    <m/>
    <n v="73.875"/>
    <n v="17.570963541666668"/>
    <n v="210.8515625"/>
    <s v="RELEASED"/>
    <s v="MATCHES"/>
    <x v="108"/>
    <x v="0"/>
  </r>
  <r>
    <x v="39"/>
    <n v="1"/>
    <n v="25"/>
    <n v="58"/>
    <s v="1116L-025-058"/>
    <s v="1116UA11009"/>
    <s v="WT-01.1"/>
    <s v="Northwest"/>
    <n v="100"/>
    <n v="180"/>
    <s v="WT-01.1, REC., VISION, TYP."/>
    <s v="Rec."/>
    <s v="Vision"/>
    <s v="UCS GL1"/>
    <n v="0.875"/>
    <n v="0.875"/>
    <n v="1.1875"/>
    <n v="0.9375"/>
    <n v="76"/>
    <s v="N/A"/>
    <s v="GL-01Z"/>
    <n v="10"/>
    <s v="TO-1116GLZ01-10-7050"/>
    <n v="98.25"/>
    <m/>
    <m/>
    <n v="101.875"/>
    <n v="69.508463541666671"/>
    <n v="834.1015625"/>
    <s v="RELEASED"/>
    <s v="MATCHES"/>
    <x v="131"/>
    <x v="0"/>
  </r>
  <r>
    <x v="39"/>
    <n v="1"/>
    <n v="25"/>
    <n v="58"/>
    <s v="1116L-025-058"/>
    <s v="1116UA11009"/>
    <s v="WT-01.1"/>
    <s v="Northwest"/>
    <n v="100"/>
    <n v="180"/>
    <s v="WT-01.1, REC., VISION, TYP."/>
    <s v="Rec."/>
    <s v="Vision"/>
    <s v="UCS GL2"/>
    <n v="0.875"/>
    <n v="0.875"/>
    <n v="0.9375"/>
    <n v="1.1875"/>
    <n v="104"/>
    <n v="2.2000000000000002"/>
    <s v="GL-02Z"/>
    <n v="10"/>
    <s v="TO-1116GLZ02-10-5040"/>
    <n v="98.25"/>
    <m/>
    <m/>
    <n v="73.875"/>
    <n v="50.404296875"/>
    <n v="604.8515625"/>
    <s v="RELEASED"/>
    <s v="MATCHES"/>
    <x v="114"/>
    <x v="0"/>
  </r>
  <r>
    <x v="38"/>
    <n v="1"/>
    <n v="25"/>
    <n v="59"/>
    <s v="1116L-025-059"/>
    <s v="1116UA21040"/>
    <s v="WT-02.1"/>
    <s v="Northwest"/>
    <n v="36"/>
    <n v="180"/>
    <s v="WT-02.1, REC., SBX-R, TYP."/>
    <s v="Rec."/>
    <s v="SBX-R"/>
    <s v="UCS GL1"/>
    <n v="0.875"/>
    <n v="0.875"/>
    <n v="1.1875"/>
    <n v="0.9375"/>
    <n v="76"/>
    <s v="N/A"/>
    <s v="GL-07T"/>
    <n v="10"/>
    <s v="TO-1116GLT07-10-2423"/>
    <n v="34.25"/>
    <m/>
    <m/>
    <n v="101.875"/>
    <n v="24.230685763888889"/>
    <n v="290.76822916666669"/>
    <s v="RELEASED"/>
    <s v="MATCHES"/>
    <x v="123"/>
    <x v="0"/>
  </r>
  <r>
    <x v="38"/>
    <n v="1"/>
    <n v="25"/>
    <n v="59"/>
    <s v="1116L-025-059"/>
    <s v="1116UA21040"/>
    <s v="WT-02.1"/>
    <s v="Northwest"/>
    <n v="36"/>
    <n v="180"/>
    <s v="WT-02.1, REC., SBX-R, TYP."/>
    <s v="Rec."/>
    <s v="SBX-R"/>
    <s v="UCS GL2"/>
    <n v="0.875"/>
    <n v="0.875"/>
    <n v="0.9375"/>
    <n v="1.1875"/>
    <n v="104"/>
    <n v="2.2000000000000002"/>
    <s v="GL-02Z"/>
    <n v="10"/>
    <s v="TO-1116GLZ02-10-1857"/>
    <n v="34.25"/>
    <m/>
    <m/>
    <n v="73.875"/>
    <n v="17.570963541666668"/>
    <n v="210.8515625"/>
    <s v="RELEASED"/>
    <s v="MATCHES"/>
    <x v="108"/>
    <x v="0"/>
  </r>
  <r>
    <x v="39"/>
    <n v="1"/>
    <n v="25"/>
    <n v="60"/>
    <s v="1116L-025-060"/>
    <s v="1116UA11012"/>
    <s v="WT-01.1"/>
    <s v="Northwe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9"/>
    <n v="1"/>
    <n v="25"/>
    <n v="60"/>
    <s v="1116L-025-060"/>
    <s v="1116UA11012"/>
    <s v="WT-01.1"/>
    <s v="Northwe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5"/>
    <n v="61"/>
    <s v="1116L-025-061"/>
    <s v="1116UA35004"/>
    <s v="WT-03.5"/>
    <s v="Northwe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5"/>
    <n v="61"/>
    <s v="1116L-025-061"/>
    <s v="1116UA35004"/>
    <s v="WT-03.5"/>
    <s v="Northwe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9"/>
    <n v="1"/>
    <n v="25"/>
    <n v="62"/>
    <s v="1116L-025-06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62"/>
    <s v="1116L-025-06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63"/>
    <s v="1116L-025-063"/>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63"/>
    <s v="1116L-025-063"/>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64"/>
    <s v="1116L-025-064"/>
    <s v="1116UA12012"/>
    <s v="WT-01.2"/>
    <s v="North "/>
    <n v="100"/>
    <n v="180"/>
    <s v="WT-01.2, REC., SBX, TYP."/>
    <s v="Rec."/>
    <s v="SBX"/>
    <s v="UCS GL1"/>
    <n v="0.875"/>
    <n v="0.875"/>
    <n v="1.1875"/>
    <n v="0.9375"/>
    <n v="76"/>
    <s v="N/A"/>
    <s v="GL-01T"/>
    <n v="10"/>
    <s v="TO-1116GLT01-10-7050"/>
    <n v="98.25"/>
    <m/>
    <m/>
    <n v="101.875"/>
    <n v="69.508463541666671"/>
    <n v="834.1015625"/>
    <s v="RELEASED"/>
    <s v="MATCHES"/>
    <x v="129"/>
    <x v="0"/>
  </r>
  <r>
    <x v="39"/>
    <n v="1"/>
    <n v="25"/>
    <n v="64"/>
    <s v="1116L-025-064"/>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8"/>
    <n v="1"/>
    <n v="25"/>
    <n v="65"/>
    <s v="1116L-025-065"/>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65"/>
    <s v="1116L-025-065"/>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66"/>
    <s v="1116L-025-066"/>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66"/>
    <s v="1116L-025-066"/>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67"/>
    <s v="1116L-025-067"/>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67"/>
    <s v="1116L-025-067"/>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68"/>
    <s v="1116L-025-06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68"/>
    <s v="1116L-025-06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69"/>
    <s v="1116L-025-069"/>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69"/>
    <s v="1116L-025-069"/>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70"/>
    <s v="1116L-025-070"/>
    <s v="1116UA12012"/>
    <s v="WT-01.2"/>
    <s v="North "/>
    <n v="100"/>
    <n v="180"/>
    <s v="WT-01.2, REC., SBX, TYP."/>
    <s v="Rec."/>
    <s v="SBX"/>
    <s v="UCS GL1"/>
    <n v="0.875"/>
    <n v="0.875"/>
    <n v="1.1875"/>
    <n v="0.9375"/>
    <n v="76"/>
    <s v="N/A"/>
    <s v="GL-01T"/>
    <n v="10"/>
    <s v="TO-1116GLT01-10-7050"/>
    <n v="98.25"/>
    <m/>
    <m/>
    <n v="101.875"/>
    <n v="69.508463541666671"/>
    <n v="834.1015625"/>
    <s v="RELEASED"/>
    <s v="MATCHES"/>
    <x v="129"/>
    <x v="0"/>
  </r>
  <r>
    <x v="39"/>
    <n v="1"/>
    <n v="25"/>
    <n v="70"/>
    <s v="1116L-025-070"/>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8"/>
    <n v="1"/>
    <n v="25"/>
    <n v="71"/>
    <s v="1116L-025-071"/>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71"/>
    <s v="1116L-025-071"/>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72"/>
    <s v="1116L-025-072"/>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72"/>
    <s v="1116L-025-072"/>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73"/>
    <s v="1116L-025-073"/>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73"/>
    <s v="1116L-025-073"/>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74"/>
    <s v="1116L-025-074"/>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74"/>
    <s v="1116L-025-074"/>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75"/>
    <s v="1116L-025-075"/>
    <s v="1116UA21040"/>
    <s v="WT-02.1"/>
    <s v="North "/>
    <n v="36"/>
    <n v="180"/>
    <s v="WT-02.1, REC., SBX-R, TYP."/>
    <s v="Rec."/>
    <s v="SBX-R"/>
    <s v="UCS GL1"/>
    <n v="0.875"/>
    <n v="0.875"/>
    <n v="1.1875"/>
    <n v="0.9375"/>
    <n v="76"/>
    <s v="N/A"/>
    <s v="GL-07T"/>
    <n v="10"/>
    <s v="TO-1116GLT07-10-2423"/>
    <n v="34.25"/>
    <m/>
    <m/>
    <n v="101.875"/>
    <n v="24.230685763888889"/>
    <n v="290.76822916666669"/>
    <s v="RELEASED"/>
    <s v="MATCHES"/>
    <x v="123"/>
    <x v="0"/>
  </r>
  <r>
    <x v="38"/>
    <n v="1"/>
    <n v="25"/>
    <n v="75"/>
    <s v="1116L-025-075"/>
    <s v="1116UA21040"/>
    <s v="WT-02.1"/>
    <s v="North "/>
    <n v="36"/>
    <n v="180"/>
    <s v="WT-02.1, REC., SBX-R, TYP."/>
    <s v="Rec."/>
    <s v="SBX-R"/>
    <s v="UCS GL2"/>
    <n v="0.875"/>
    <n v="0.875"/>
    <n v="0.9375"/>
    <n v="1.1875"/>
    <n v="104"/>
    <n v="2.2000000000000002"/>
    <s v="GL-02Z"/>
    <n v="10"/>
    <s v="TO-1116GLZ02-10-1857"/>
    <n v="34.25"/>
    <m/>
    <m/>
    <n v="73.875"/>
    <n v="17.570963541666668"/>
    <n v="210.8515625"/>
    <s v="RELEASED"/>
    <s v="MATCHES"/>
    <x v="108"/>
    <x v="0"/>
  </r>
  <r>
    <x v="39"/>
    <n v="1"/>
    <n v="25"/>
    <n v="76"/>
    <s v="1116L-025-076"/>
    <s v="1116UA12012"/>
    <s v="WT-01.2"/>
    <s v="North "/>
    <n v="100"/>
    <n v="180"/>
    <s v="WT-01.2, REC., SBX, TYP."/>
    <s v="Rec."/>
    <s v="SBX"/>
    <s v="UCS GL1"/>
    <n v="0.875"/>
    <n v="0.875"/>
    <n v="1.1875"/>
    <n v="0.9375"/>
    <n v="76"/>
    <s v="N/A"/>
    <s v="GL-01T"/>
    <n v="10"/>
    <s v="TO-1116GLT01-10-7050"/>
    <n v="98.25"/>
    <m/>
    <m/>
    <n v="101.875"/>
    <n v="69.508463541666671"/>
    <n v="834.1015625"/>
    <s v="RELEASED"/>
    <s v="MATCHES"/>
    <x v="129"/>
    <x v="0"/>
  </r>
  <r>
    <x v="39"/>
    <n v="1"/>
    <n v="25"/>
    <n v="76"/>
    <s v="1116L-025-076"/>
    <s v="1116UA12012"/>
    <s v="WT-01.2"/>
    <s v="North "/>
    <n v="100"/>
    <n v="180"/>
    <s v="WT-01.2, REC., SBX, TYP."/>
    <s v="Rec."/>
    <s v="SBX"/>
    <s v="UCS GL2"/>
    <n v="0.875"/>
    <n v="0.875"/>
    <n v="0.9375"/>
    <n v="1.1875"/>
    <n v="104"/>
    <n v="2.2000000000000002"/>
    <s v="GL-02Z"/>
    <n v="10"/>
    <s v="TO-1116GLZ02-10-5040"/>
    <n v="98.25"/>
    <m/>
    <m/>
    <n v="73.875"/>
    <n v="50.404296875"/>
    <n v="604.8515625"/>
    <s v="RELEASED"/>
    <s v="MATCHES"/>
    <x v="114"/>
    <x v="0"/>
  </r>
  <r>
    <x v="38"/>
    <n v="1"/>
    <n v="25"/>
    <n v="77"/>
    <s v="1116L-025-077"/>
    <s v="1116UA21045"/>
    <s v="WT-02.1"/>
    <s v="North "/>
    <n v="36"/>
    <n v="180"/>
    <s v="WT-02.1, REC., SBX-L, TYP."/>
    <s v="Rec."/>
    <s v="SBX-L"/>
    <s v="UCS GL1"/>
    <n v="0.875"/>
    <n v="0.875"/>
    <n v="1.1875"/>
    <n v="0.9375"/>
    <n v="76"/>
    <s v="N/A"/>
    <s v="GL-07T"/>
    <n v="10"/>
    <s v="TO-1116GLT07-10-2423"/>
    <n v="34.25"/>
    <m/>
    <m/>
    <n v="101.875"/>
    <n v="24.230685763888889"/>
    <n v="290.76822916666669"/>
    <s v="RELEASED"/>
    <s v="MATCHES"/>
    <x v="123"/>
    <x v="0"/>
  </r>
  <r>
    <x v="38"/>
    <n v="1"/>
    <n v="25"/>
    <n v="77"/>
    <s v="1116L-025-077"/>
    <s v="1116UA21045"/>
    <s v="WT-02.1"/>
    <s v="North "/>
    <n v="36"/>
    <n v="180"/>
    <s v="WT-02.1, REC., SBX-L, TYP."/>
    <s v="Rec."/>
    <s v="SBX-L"/>
    <s v="UCS GL2"/>
    <n v="0.875"/>
    <n v="0.875"/>
    <n v="0.9375"/>
    <n v="1.1875"/>
    <n v="104"/>
    <n v="2.2000000000000002"/>
    <s v="GL-02Z"/>
    <n v="10"/>
    <s v="TO-1116GLZ02-10-1857"/>
    <n v="34.25"/>
    <m/>
    <m/>
    <n v="73.875"/>
    <n v="17.570963541666668"/>
    <n v="210.8515625"/>
    <s v="RELEASED"/>
    <s v="MATCHES"/>
    <x v="108"/>
    <x v="0"/>
  </r>
  <r>
    <x v="39"/>
    <n v="1"/>
    <n v="25"/>
    <n v="78"/>
    <s v="1116L-025-078"/>
    <s v="1116UA11010"/>
    <s v="WT-01.1"/>
    <s v="North "/>
    <n v="100"/>
    <n v="180"/>
    <s v="WT-01.1, REC., VISION, ACOUSTIC GL"/>
    <s v="Rec."/>
    <s v="Vision"/>
    <s v="UCS GL1"/>
    <n v="0.875"/>
    <n v="0.875"/>
    <n v="1.1875"/>
    <n v="0.9375"/>
    <n v="76"/>
    <s v="N/A"/>
    <s v="GL-06Z"/>
    <n v="10"/>
    <s v="TO-1116GLZ06-10-7050"/>
    <n v="98.25"/>
    <m/>
    <m/>
    <n v="101.875"/>
    <n v="69.508463541666671"/>
    <n v="834.1015625"/>
    <s v="RELEASED"/>
    <s v="MATCHES"/>
    <x v="132"/>
    <x v="0"/>
  </r>
  <r>
    <x v="39"/>
    <n v="1"/>
    <n v="25"/>
    <n v="78"/>
    <s v="1116L-025-078"/>
    <s v="1116UA11010"/>
    <s v="WT-01.1"/>
    <s v="North "/>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79"/>
    <s v="1116L-025-079"/>
    <s v="1116UA21055"/>
    <s v="WT-02.1"/>
    <s v="North "/>
    <n v="36.125"/>
    <n v="180"/>
    <s v="WT-02.1, REC., SBX-R, HEAVY, TYP."/>
    <s v="Rec."/>
    <s v="SBX-R"/>
    <s v="UCS GL1"/>
    <n v="1"/>
    <n v="0.875"/>
    <n v="1.1875"/>
    <n v="0.9375"/>
    <n v="76"/>
    <s v="N/A"/>
    <s v="GL-07T"/>
    <n v="10"/>
    <s v="TO-1116GLT07-10-2423"/>
    <n v="34.25"/>
    <m/>
    <m/>
    <n v="101.875"/>
    <n v="24.230685763888889"/>
    <n v="290.76822916666669"/>
    <s v="RELEASED"/>
    <s v="MATCHES"/>
    <x v="123"/>
    <x v="0"/>
  </r>
  <r>
    <x v="38"/>
    <n v="1"/>
    <n v="25"/>
    <n v="79"/>
    <s v="1116L-025-079"/>
    <s v="1116UA21055"/>
    <s v="WT-02.1"/>
    <s v="North "/>
    <n v="36.125"/>
    <n v="180"/>
    <s v="WT-02.1, REC., SBX-R, HEAVY, TYP."/>
    <s v="Rec."/>
    <s v="SBX-R"/>
    <s v="UCS GL2"/>
    <n v="1"/>
    <n v="0.875"/>
    <n v="0.9375"/>
    <n v="1.1875"/>
    <n v="104"/>
    <n v="2.2000000000000002"/>
    <s v="GL-02Z"/>
    <n v="10"/>
    <s v="TO-1116GLZ02-10-1857"/>
    <n v="34.25"/>
    <m/>
    <m/>
    <n v="73.875"/>
    <n v="17.570963541666668"/>
    <n v="210.8515625"/>
    <s v="RELEASED"/>
    <s v="MATCHES"/>
    <x v="108"/>
    <x v="0"/>
  </r>
  <r>
    <x v="28"/>
    <n v="1"/>
    <n v="25"/>
    <n v="80"/>
    <s v="1116L-025-080"/>
    <s v="1116UA33004"/>
    <s v="WT-03.3"/>
    <s v="Northeast"/>
    <n v="90.544600000000003"/>
    <n v="180"/>
    <s v="WT-03.3, CURVED, VISION, HEAVY, HEAVY, TOP LIGHTING"/>
    <s v="Curved"/>
    <s v="Vision"/>
    <s v="UCS GL1"/>
    <n v="0.92379999999999995"/>
    <n v="0.92379999999999995"/>
    <n v="1.1875"/>
    <n v="0.9375"/>
    <n v="76"/>
    <s v="N/A"/>
    <s v="GL-04Z"/>
    <n v="30"/>
    <s v="TO-1116GLZ04-30-6375"/>
    <m/>
    <n v="88.697000000000003"/>
    <n v="192.5"/>
    <n v="101.875"/>
    <n v="62.750047743055561"/>
    <n v="753.00057291666667"/>
    <s v="RELEASED"/>
    <s v="MATCHES"/>
    <x v="130"/>
    <x v="0"/>
  </r>
  <r>
    <x v="28"/>
    <n v="1"/>
    <n v="25"/>
    <n v="80"/>
    <s v="1116L-025-080"/>
    <s v="1116UA33004"/>
    <s v="WT-03.3"/>
    <s v="Northeast"/>
    <n v="90.544600000000003"/>
    <n v="180"/>
    <s v="WT-03.3, CURVED, VISION, HEAVY, HEAVY, TOP LIGHTING"/>
    <s v="Curved"/>
    <s v="Vision"/>
    <s v="UCS GL2"/>
    <n v="0.92379999999999995"/>
    <n v="0.92379999999999995"/>
    <n v="0.9375"/>
    <n v="1.1875"/>
    <n v="104"/>
    <n v="2.2000000000000002"/>
    <s v="GL-05B"/>
    <n v="30"/>
    <s v="TO-1116GLB05-30-4650"/>
    <m/>
    <n v="88.697000000000003"/>
    <n v="192.5"/>
    <n v="73.875"/>
    <n v="45.503408854166672"/>
    <n v="546.04090625000003"/>
    <s v="RELEASED"/>
    <s v="MATCHES"/>
    <x v="106"/>
    <x v="0"/>
  </r>
  <r>
    <x v="28"/>
    <n v="1"/>
    <n v="25"/>
    <n v="81"/>
    <s v="1116L-025-081"/>
    <s v="1116UA33005"/>
    <s v="WT-03.3"/>
    <s v="Northeast"/>
    <n v="90.508499999999998"/>
    <n v="180"/>
    <s v="WT-03.3, CURVED, VISION, HEAVY, HEAVY, TOP LIGHTING"/>
    <s v="Curved"/>
    <s v="Vision"/>
    <s v="UCS GL1"/>
    <n v="0.90575000000000006"/>
    <n v="0.90575000000000006"/>
    <n v="1.1875"/>
    <n v="0.9375"/>
    <n v="76"/>
    <s v="N/A"/>
    <s v="GL-04Z"/>
    <n v="30"/>
    <s v="TO-1116GLZ04-30-6375"/>
    <m/>
    <n v="88.697000000000003"/>
    <n v="192.5"/>
    <n v="101.875"/>
    <n v="62.750047743055561"/>
    <n v="753.00057291666667"/>
    <s v="RELEASED"/>
    <s v="MATCHES"/>
    <x v="130"/>
    <x v="0"/>
  </r>
  <r>
    <x v="28"/>
    <n v="1"/>
    <n v="25"/>
    <n v="81"/>
    <s v="1116L-025-081"/>
    <s v="1116UA33005"/>
    <s v="WT-03.3"/>
    <s v="Northeast"/>
    <n v="90.508499999999998"/>
    <n v="180"/>
    <s v="WT-03.3, CURVED, VISION, HEAVY, HEAVY, TOP LIGHTING"/>
    <s v="Curved"/>
    <s v="Vision"/>
    <s v="UCS GL2"/>
    <n v="0.90575000000000006"/>
    <n v="0.90575000000000006"/>
    <n v="0.9375"/>
    <n v="1.1875"/>
    <n v="104"/>
    <n v="2.2000000000000002"/>
    <s v="GL-05B"/>
    <n v="30"/>
    <s v="TO-1116GLB05-30-4650"/>
    <m/>
    <n v="88.697000000000003"/>
    <n v="192.5"/>
    <n v="73.875"/>
    <n v="45.503408854166672"/>
    <n v="546.04090625000003"/>
    <s v="RELEASED"/>
    <s v="MATCHES"/>
    <x v="106"/>
    <x v="0"/>
  </r>
  <r>
    <x v="28"/>
    <n v="1"/>
    <n v="25"/>
    <n v="82"/>
    <s v="1116L-025-082"/>
    <s v="1116UA33005"/>
    <s v="WT-03.3"/>
    <s v="Northeast"/>
    <n v="90.522000000000006"/>
    <n v="180"/>
    <s v="WT-03.3, CURVED, VISION, HEAVY, TOP LIGHTING"/>
    <s v="Curved"/>
    <s v="Vision"/>
    <s v="UCS GL1"/>
    <n v="0.91249999999999998"/>
    <n v="0.91249999999999998"/>
    <n v="1.1875"/>
    <n v="0.9375"/>
    <n v="76"/>
    <s v="N/A"/>
    <s v="GL-04Z"/>
    <n v="30"/>
    <s v="TO-1116GLZ04-30-6375"/>
    <m/>
    <n v="88.697000000000003"/>
    <n v="192.5"/>
    <n v="101.875"/>
    <n v="62.750047743055561"/>
    <n v="753.00057291666667"/>
    <s v="RELEASED"/>
    <s v="MATCHES"/>
    <x v="130"/>
    <x v="0"/>
  </r>
  <r>
    <x v="28"/>
    <n v="1"/>
    <n v="25"/>
    <n v="82"/>
    <s v="1116L-025-082"/>
    <s v="1116UA33005"/>
    <s v="WT-03.3"/>
    <s v="Northeast"/>
    <n v="90.522000000000006"/>
    <n v="180"/>
    <s v="WT-03.3, CURVED, VISION, HEAVY, TOP LIGHTING"/>
    <s v="Curved"/>
    <s v="Vision"/>
    <s v="UCS GL2"/>
    <n v="0.91249999999999998"/>
    <n v="0.91249999999999998"/>
    <n v="0.9375"/>
    <n v="1.1875"/>
    <n v="104"/>
    <n v="2.2000000000000002"/>
    <s v="GL-05B"/>
    <n v="30"/>
    <s v="TO-1116GLB05-30-4650"/>
    <m/>
    <n v="88.697000000000003"/>
    <n v="192.5"/>
    <n v="73.875"/>
    <n v="45.503408854166672"/>
    <n v="546.04090625000003"/>
    <s v="RELEASED"/>
    <s v="MATCHES"/>
    <x v="106"/>
    <x v="0"/>
  </r>
  <r>
    <x v="38"/>
    <n v="1"/>
    <n v="25"/>
    <n v="83"/>
    <s v="1116L-025-08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83"/>
    <s v="1116L-025-08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84"/>
    <s v="1116L-025-084"/>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9"/>
    <n v="1"/>
    <n v="25"/>
    <n v="84"/>
    <s v="1116L-025-084"/>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8"/>
    <n v="1"/>
    <n v="25"/>
    <n v="85"/>
    <s v="1116L-025-08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85"/>
    <s v="1116L-025-08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86"/>
    <s v="1116L-025-086"/>
    <s v="1116UA11009"/>
    <s v="WT-01.1"/>
    <s v="East"/>
    <n v="100"/>
    <n v="180"/>
    <s v="WT-01.1, REC., VISION, TYP."/>
    <s v="Rec."/>
    <s v="Vision"/>
    <s v="UCS GL1"/>
    <n v="0.875"/>
    <n v="0.875"/>
    <n v="1.1875"/>
    <n v="0.9375"/>
    <n v="76"/>
    <s v="N/A"/>
    <s v="GL-01Z"/>
    <n v="10"/>
    <s v="TO-1116GLZ01-10-7050"/>
    <n v="98.25"/>
    <m/>
    <m/>
    <n v="101.875"/>
    <n v="69.508463541666671"/>
    <n v="834.1015625"/>
    <s v="RELEASED"/>
    <s v="MATCHES"/>
    <x v="131"/>
    <x v="0"/>
  </r>
  <r>
    <x v="39"/>
    <n v="1"/>
    <n v="25"/>
    <n v="86"/>
    <s v="1116L-025-086"/>
    <s v="1116UA11009"/>
    <s v="WT-01.1"/>
    <s v="East"/>
    <n v="100"/>
    <n v="180"/>
    <s v="WT-01.1, REC., VISION, TYP."/>
    <s v="Rec."/>
    <s v="Vision"/>
    <s v="UCS GL2"/>
    <n v="0.875"/>
    <n v="0.875"/>
    <n v="0.9375"/>
    <n v="1.1875"/>
    <n v="104"/>
    <n v="2.2000000000000002"/>
    <s v="GL-02Z"/>
    <n v="10"/>
    <s v="TO-1116GLZ02-10-5040"/>
    <n v="98.25"/>
    <m/>
    <m/>
    <n v="73.875"/>
    <n v="50.404296875"/>
    <n v="604.8515625"/>
    <s v="RELEASED"/>
    <s v="MATCHES"/>
    <x v="114"/>
    <x v="0"/>
  </r>
  <r>
    <x v="38"/>
    <n v="1"/>
    <n v="25"/>
    <n v="87"/>
    <s v="1116L-025-08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87"/>
    <s v="1116L-025-08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88"/>
    <s v="1116L-025-08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88"/>
    <s v="1116L-025-08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89"/>
    <s v="1116L-025-08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89"/>
    <s v="1116L-025-08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90"/>
    <s v="1116L-025-090"/>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90"/>
    <s v="1116L-025-090"/>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91"/>
    <s v="1116L-025-09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91"/>
    <s v="1116L-025-09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92"/>
    <s v="1116L-025-092"/>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92"/>
    <s v="1116L-025-092"/>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93"/>
    <s v="1116L-025-093"/>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93"/>
    <s v="1116L-025-093"/>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94"/>
    <s v="1116L-025-09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94"/>
    <s v="1116L-025-09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95"/>
    <s v="1116L-025-095"/>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95"/>
    <s v="1116L-025-095"/>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96"/>
    <s v="1116L-025-096"/>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96"/>
    <s v="1116L-025-096"/>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97"/>
    <s v="1116L-025-097"/>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97"/>
    <s v="1116L-025-097"/>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98"/>
    <s v="1116L-025-098"/>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98"/>
    <s v="1116L-025-098"/>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99"/>
    <s v="1116L-025-099"/>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99"/>
    <s v="1116L-025-099"/>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00"/>
    <s v="1116L-025-10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00"/>
    <s v="1116L-025-10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1"/>
    <s v="1116L-025-101"/>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101"/>
    <s v="1116L-025-101"/>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02"/>
    <s v="1116L-025-102"/>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102"/>
    <s v="1116L-025-102"/>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103"/>
    <s v="1116L-025-103"/>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103"/>
    <s v="1116L-025-103"/>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04"/>
    <s v="1116L-025-104"/>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04"/>
    <s v="1116L-025-104"/>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5"/>
    <s v="1116L-025-105"/>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105"/>
    <s v="1116L-025-105"/>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06"/>
    <s v="1116L-025-106"/>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06"/>
    <s v="1116L-025-106"/>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07"/>
    <s v="1116L-025-107"/>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107"/>
    <s v="1116L-025-107"/>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08"/>
    <s v="1116L-025-108"/>
    <s v="1116UA12012"/>
    <s v="WT-01.2"/>
    <s v="East"/>
    <n v="100"/>
    <n v="180"/>
    <s v="WT-01.2, REC., SBX, TYP."/>
    <s v="Rec."/>
    <s v="SBX"/>
    <s v="UCS GL1"/>
    <n v="0.875"/>
    <n v="0.875"/>
    <n v="1.1875"/>
    <n v="0.9375"/>
    <n v="76"/>
    <s v="N/A"/>
    <s v="GL-01T"/>
    <n v="10"/>
    <s v="TO-1116GLT01-10-7050"/>
    <n v="98.25"/>
    <m/>
    <m/>
    <n v="101.875"/>
    <n v="69.508463541666671"/>
    <n v="834.1015625"/>
    <s v="RELEASED"/>
    <s v="MATCHES"/>
    <x v="129"/>
    <x v="0"/>
  </r>
  <r>
    <x v="39"/>
    <n v="1"/>
    <n v="25"/>
    <n v="108"/>
    <s v="1116L-025-108"/>
    <s v="1116UA12012"/>
    <s v="WT-01.2"/>
    <s v="East"/>
    <n v="100"/>
    <n v="180"/>
    <s v="WT-01.2, REC., SBX, TYP."/>
    <s v="Rec."/>
    <s v="SBX"/>
    <s v="UCS GL2"/>
    <n v="0.875"/>
    <n v="0.875"/>
    <n v="0.9375"/>
    <n v="1.1875"/>
    <n v="104"/>
    <n v="2.2000000000000002"/>
    <s v="GL-02Z"/>
    <n v="10"/>
    <s v="TO-1116GLZ02-10-5040"/>
    <n v="98.25"/>
    <m/>
    <m/>
    <n v="73.875"/>
    <n v="50.404296875"/>
    <n v="604.8515625"/>
    <s v="RELEASED"/>
    <s v="MATCHES"/>
    <x v="114"/>
    <x v="0"/>
  </r>
  <r>
    <x v="38"/>
    <n v="1"/>
    <n v="25"/>
    <n v="109"/>
    <s v="1116L-025-109"/>
    <s v="1116UA21040"/>
    <s v="WT-02.1"/>
    <s v="East"/>
    <n v="36"/>
    <n v="180"/>
    <s v="WT-02.1, REC., SBX-R, TYP."/>
    <s v="Rec."/>
    <s v="SBX-R"/>
    <s v="UCS GL1"/>
    <n v="0.875"/>
    <n v="0.875"/>
    <n v="1.1875"/>
    <n v="0.9375"/>
    <n v="76"/>
    <s v="N/A"/>
    <s v="GL-07T"/>
    <n v="10"/>
    <s v="TO-1116GLT07-10-2423"/>
    <n v="34.25"/>
    <m/>
    <m/>
    <n v="101.875"/>
    <n v="24.230685763888889"/>
    <n v="290.76822916666669"/>
    <s v="RELEASED"/>
    <s v="MATCHES"/>
    <x v="123"/>
    <x v="0"/>
  </r>
  <r>
    <x v="38"/>
    <n v="1"/>
    <n v="25"/>
    <n v="109"/>
    <s v="1116L-025-109"/>
    <s v="1116UA21040"/>
    <s v="WT-02.1"/>
    <s v="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10"/>
    <s v="1116L-025-110"/>
    <s v="1116UA11010"/>
    <s v="WT-01.1"/>
    <s v="East"/>
    <n v="100"/>
    <n v="180"/>
    <s v="WT-01.1, REC., VISION, ACOUSTIC GL"/>
    <s v="Rec."/>
    <s v="Vision"/>
    <s v="UCS GL1"/>
    <n v="0.875"/>
    <n v="0.875"/>
    <n v="1.1875"/>
    <n v="0.9375"/>
    <n v="76"/>
    <s v="N/A"/>
    <s v="GL-06Z"/>
    <n v="10"/>
    <s v="TO-1116GLZ06-10-7050"/>
    <n v="98.25"/>
    <m/>
    <m/>
    <n v="101.875"/>
    <n v="69.508463541666671"/>
    <n v="834.1015625"/>
    <s v="RELEASED"/>
    <s v="MATCHES"/>
    <x v="132"/>
    <x v="0"/>
  </r>
  <r>
    <x v="39"/>
    <n v="1"/>
    <n v="25"/>
    <n v="110"/>
    <s v="1116L-025-110"/>
    <s v="1116UA11010"/>
    <s v="WT-01.1"/>
    <s v="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11"/>
    <s v="1116L-025-111"/>
    <s v="1116UA21045"/>
    <s v="WT-02.1"/>
    <s v="East"/>
    <n v="36"/>
    <n v="180"/>
    <s v="WT-02.1, REC., SBX-L, TYP."/>
    <s v="Rec."/>
    <s v="SBX-L"/>
    <s v="UCS GL1"/>
    <n v="0.875"/>
    <n v="0.875"/>
    <n v="1.1875"/>
    <n v="0.9375"/>
    <n v="76"/>
    <s v="N/A"/>
    <s v="GL-07T"/>
    <n v="10"/>
    <s v="TO-1116GLT07-10-2423"/>
    <n v="34.25"/>
    <m/>
    <m/>
    <n v="101.875"/>
    <n v="24.230685763888889"/>
    <n v="290.76822916666669"/>
    <s v="RELEASED"/>
    <s v="MATCHES"/>
    <x v="123"/>
    <x v="0"/>
  </r>
  <r>
    <x v="38"/>
    <n v="1"/>
    <n v="25"/>
    <n v="111"/>
    <s v="1116L-025-111"/>
    <s v="1116UA21045"/>
    <s v="WT-02.1"/>
    <s v="East"/>
    <n v="36"/>
    <n v="180"/>
    <s v="WT-02.1, REC., SBX-L, TYP."/>
    <s v="Rec."/>
    <s v="SBX-L"/>
    <s v="UCS GL2"/>
    <n v="0.875"/>
    <n v="0.875"/>
    <n v="0.9375"/>
    <n v="1.1875"/>
    <n v="104"/>
    <n v="2.2000000000000002"/>
    <s v="GL-02Z"/>
    <n v="10"/>
    <s v="TO-1116GLZ02-10-1857"/>
    <n v="34.25"/>
    <m/>
    <m/>
    <n v="73.875"/>
    <n v="17.570963541666668"/>
    <n v="210.8515625"/>
    <s v="RELEASED"/>
    <s v="MATCHES"/>
    <x v="108"/>
    <x v="0"/>
  </r>
  <r>
    <x v="14"/>
    <n v="1"/>
    <n v="25"/>
    <n v="112"/>
    <s v="1116L-025-112"/>
    <s v="1116UA31007"/>
    <s v="WT-03.1"/>
    <s v="Southeast"/>
    <n v="81.625900000000001"/>
    <n v="180"/>
    <s v="WT-03.1, CURVED, VISION, TYP."/>
    <s v="Curved"/>
    <s v="Vision"/>
    <s v="UCS GL1"/>
    <n v="0.92210000000000003"/>
    <n v="0.97809999999999997"/>
    <n v="1.1875"/>
    <n v="0.9375"/>
    <n v="76"/>
    <s v="N/A"/>
    <s v="GL-04Z"/>
    <n v="30"/>
    <s v="TO-1116GLZ04-30-5640"/>
    <m/>
    <n v="79.725700000000003"/>
    <n v="138"/>
    <n v="101.875"/>
    <n v="56.403164496527779"/>
    <n v="676.83797395833335"/>
    <s v="RELEASED"/>
    <s v="MATCHES"/>
    <x v="133"/>
    <x v="0"/>
  </r>
  <r>
    <x v="14"/>
    <n v="1"/>
    <n v="25"/>
    <n v="112"/>
    <s v="1116L-025-112"/>
    <s v="1116UA31007"/>
    <s v="WT-03.1"/>
    <s v="Southeast"/>
    <n v="81.625900000000001"/>
    <n v="180"/>
    <s v="WT-03.1, CURVED, VISION, TYP."/>
    <s v="Curved"/>
    <s v="Vision"/>
    <s v="UCS GL2"/>
    <n v="0.92210000000000003"/>
    <n v="0.97809999999999997"/>
    <n v="0.9375"/>
    <n v="1.1875"/>
    <n v="104"/>
    <n v="2.2000000000000002"/>
    <s v="GL-05Z"/>
    <n v="30"/>
    <s v="TO-1116GLZ05-30-4190"/>
    <m/>
    <n v="79.725700000000003"/>
    <n v="138"/>
    <n v="73.875"/>
    <n v="40.900945052083337"/>
    <n v="490.81134062500007"/>
    <s v="RELEASED"/>
    <s v="MATCHES"/>
    <x v="111"/>
    <x v="0"/>
  </r>
  <r>
    <x v="14"/>
    <n v="1"/>
    <n v="25"/>
    <n v="113"/>
    <s v="1116L-025-113"/>
    <s v="1116UA31008"/>
    <s v="WT-03.1"/>
    <s v="Southeast"/>
    <n v="81.527600000000007"/>
    <n v="180"/>
    <s v="WT-03.1, CURVED, VISION, HEAVY, TYP."/>
    <s v="Curved"/>
    <s v="Vision"/>
    <s v="UCS GL1"/>
    <n v="0.87450000000000006"/>
    <n v="0.9274"/>
    <n v="1.1875"/>
    <n v="0.9375"/>
    <n v="76"/>
    <s v="N/A"/>
    <s v="GL-04Z"/>
    <n v="30"/>
    <s v="TO-1116GLZ04-30-5640"/>
    <m/>
    <n v="79.725700000000003"/>
    <n v="138"/>
    <n v="101.875"/>
    <n v="56.403164496527779"/>
    <n v="676.83797395833335"/>
    <s v="RELEASED"/>
    <s v="MATCHES"/>
    <x v="133"/>
    <x v="0"/>
  </r>
  <r>
    <x v="14"/>
    <n v="1"/>
    <n v="25"/>
    <n v="113"/>
    <s v="1116L-025-113"/>
    <s v="1116UA31008"/>
    <s v="WT-03.1"/>
    <s v="Southeast"/>
    <n v="81.527600000000007"/>
    <n v="180"/>
    <s v="WT-03.1, CURVED, VISION, HEAVY, TYP."/>
    <s v="Curved"/>
    <s v="Vision"/>
    <s v="UCS GL2"/>
    <n v="0.87450000000000006"/>
    <n v="0.9274"/>
    <n v="0.9375"/>
    <n v="1.1875"/>
    <n v="104"/>
    <n v="2.2000000000000002"/>
    <s v="GL-05Z"/>
    <n v="30"/>
    <s v="TO-1116GLZ05-30-4190"/>
    <m/>
    <n v="79.725700000000003"/>
    <n v="138"/>
    <n v="73.875"/>
    <n v="40.900945052083337"/>
    <n v="490.81134062500007"/>
    <s v="RELEASED"/>
    <s v="MATCHES"/>
    <x v="111"/>
    <x v="0"/>
  </r>
  <r>
    <x v="38"/>
    <n v="1"/>
    <n v="25"/>
    <n v="114"/>
    <s v="1116L-025-114"/>
    <s v="1116UA21056"/>
    <s v="WT-02.1"/>
    <s v="Southeast"/>
    <n v="36"/>
    <n v="180"/>
    <s v="WT-02.1, REC., SBX-R, HEAVY"/>
    <s v="Rec."/>
    <s v="SBX-R"/>
    <s v="UCS GL1"/>
    <n v="0.875"/>
    <n v="0.875"/>
    <n v="1.1875"/>
    <n v="0.9375"/>
    <n v="76"/>
    <s v="N/A"/>
    <s v="GL-07T"/>
    <n v="10"/>
    <s v="TO-1116GLT07-10-2423"/>
    <n v="34.25"/>
    <m/>
    <m/>
    <n v="101.875"/>
    <n v="24.230685763888889"/>
    <n v="290.76822916666669"/>
    <s v="RELEASED"/>
    <s v="MATCHES"/>
    <x v="123"/>
    <x v="0"/>
  </r>
  <r>
    <x v="38"/>
    <n v="1"/>
    <n v="25"/>
    <n v="114"/>
    <s v="1116L-025-114"/>
    <s v="1116UA21056"/>
    <s v="WT-02.1"/>
    <s v="Southeast"/>
    <n v="36"/>
    <n v="180"/>
    <s v="WT-02.1, REC., SBX-R, HEAVY"/>
    <s v="Rec."/>
    <s v="SBX-R"/>
    <s v="UCS GL2"/>
    <n v="0.875"/>
    <n v="0.875"/>
    <n v="0.9375"/>
    <n v="1.1875"/>
    <n v="104"/>
    <n v="2.2000000000000002"/>
    <s v="GL-02Z"/>
    <n v="10"/>
    <s v="TO-1116GLZ02-10-1857"/>
    <n v="34.25"/>
    <m/>
    <m/>
    <n v="73.875"/>
    <n v="17.570963541666668"/>
    <n v="210.8515625"/>
    <s v="RELEASED"/>
    <s v="MATCHES"/>
    <x v="108"/>
    <x v="0"/>
  </r>
  <r>
    <x v="39"/>
    <n v="1"/>
    <n v="25"/>
    <n v="115"/>
    <s v="1116L-025-115"/>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9"/>
    <n v="1"/>
    <n v="25"/>
    <n v="115"/>
    <s v="1116L-025-115"/>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8"/>
    <n v="1"/>
    <n v="25"/>
    <n v="116"/>
    <s v="1116L-025-11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16"/>
    <s v="1116L-025-11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17"/>
    <s v="1116L-025-11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9"/>
    <n v="1"/>
    <n v="25"/>
    <n v="117"/>
    <s v="1116L-025-11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8"/>
    <n v="1"/>
    <n v="25"/>
    <n v="118"/>
    <s v="1116L-025-11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18"/>
    <s v="1116L-025-11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19"/>
    <s v="1116L-025-11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19"/>
    <s v="1116L-025-11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20"/>
    <s v="1116L-025-120"/>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20"/>
    <s v="1116L-025-120"/>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21"/>
    <s v="1116L-025-121"/>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9"/>
    <n v="1"/>
    <n v="25"/>
    <n v="121"/>
    <s v="1116L-025-121"/>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8"/>
    <n v="1"/>
    <n v="25"/>
    <n v="122"/>
    <s v="1116L-025-122"/>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22"/>
    <s v="1116L-025-122"/>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23"/>
    <s v="1116L-025-123"/>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23"/>
    <s v="1116L-025-123"/>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24"/>
    <s v="1116L-025-124"/>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24"/>
    <s v="1116L-025-124"/>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25"/>
    <s v="1116L-025-12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25"/>
    <s v="1116L-025-12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26"/>
    <s v="1116L-025-126"/>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26"/>
    <s v="1116L-025-126"/>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27"/>
    <s v="1116L-025-127"/>
    <s v="1116UA12012"/>
    <s v="WT-01.2"/>
    <s v="Southeast"/>
    <n v="100"/>
    <n v="180"/>
    <s v="WT-01.2, REC., SBX, TYP."/>
    <s v="Rec."/>
    <s v="SBX"/>
    <s v="UCS GL1"/>
    <n v="0.875"/>
    <n v="0.875"/>
    <n v="1.1875"/>
    <n v="0.9375"/>
    <n v="76"/>
    <s v="N/A"/>
    <s v="GL-01T"/>
    <n v="10"/>
    <s v="TO-1116GLT01-10-7050"/>
    <n v="98.25"/>
    <m/>
    <m/>
    <n v="101.875"/>
    <n v="69.508463541666671"/>
    <n v="834.1015625"/>
    <s v="RELEASED"/>
    <s v="MATCHES"/>
    <x v="129"/>
    <x v="0"/>
  </r>
  <r>
    <x v="39"/>
    <n v="1"/>
    <n v="25"/>
    <n v="127"/>
    <s v="1116L-025-127"/>
    <s v="1116UA12012"/>
    <s v="WT-01.2"/>
    <s v="Southeast"/>
    <n v="100"/>
    <n v="180"/>
    <s v="WT-01.2, REC., SBX, TYP."/>
    <s v="Rec."/>
    <s v="SBX"/>
    <s v="UCS GL2"/>
    <n v="0.875"/>
    <n v="0.875"/>
    <n v="0.9375"/>
    <n v="1.1875"/>
    <n v="104"/>
    <n v="2.2000000000000002"/>
    <s v="GL-02Z"/>
    <n v="10"/>
    <s v="TO-1116GLZ02-10-5040"/>
    <n v="98.25"/>
    <m/>
    <m/>
    <n v="73.875"/>
    <n v="50.404296875"/>
    <n v="604.8515625"/>
    <s v="RELEASED"/>
    <s v="MATCHES"/>
    <x v="114"/>
    <x v="0"/>
  </r>
  <r>
    <x v="38"/>
    <n v="1"/>
    <n v="25"/>
    <n v="128"/>
    <s v="1116L-025-128"/>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28"/>
    <s v="1116L-025-128"/>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29"/>
    <s v="1116L-025-129"/>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29"/>
    <s v="1116L-025-129"/>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30"/>
    <s v="1116L-025-130"/>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30"/>
    <s v="1116L-025-130"/>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31"/>
    <s v="1116L-025-131"/>
    <s v="1116UA11013"/>
    <s v="WT-01.1"/>
    <s v="Southeast"/>
    <n v="100"/>
    <n v="180"/>
    <s v="WT-01.1, REC., VISION, WWT-L, ACOUSTIC GL"/>
    <s v="Rec."/>
    <s v="Vision"/>
    <s v="UCS GL1"/>
    <n v="1.375"/>
    <n v="0.875"/>
    <n v="1.1875"/>
    <n v="0.9375"/>
    <n v="76"/>
    <s v="N/A"/>
    <s v="GL-06Z"/>
    <n v="10"/>
    <s v="TO-1116GLZ06-10-6915"/>
    <n v="97.75"/>
    <m/>
    <m/>
    <n v="101.875"/>
    <n v="69.154730902777771"/>
    <n v="829.85677083333326"/>
    <s v="RELEASED"/>
    <s v="MATCHES"/>
    <x v="135"/>
    <x v="0"/>
  </r>
  <r>
    <x v="39"/>
    <n v="1"/>
    <n v="25"/>
    <n v="131"/>
    <s v="1116L-025-131"/>
    <s v="1116UA11013"/>
    <s v="WT-01.1"/>
    <s v="Southeast"/>
    <n v="100"/>
    <n v="180"/>
    <s v="WT-01.1, REC., VISION, WWT-L, ACOUSTIC GL"/>
    <s v="Rec."/>
    <s v="Vision"/>
    <s v="UCS GL2"/>
    <n v="1.375"/>
    <n v="0.875"/>
    <n v="0.9375"/>
    <n v="1.1875"/>
    <n v="104"/>
    <n v="2.2000000000000002"/>
    <s v="GL-02Z"/>
    <n v="10"/>
    <s v="TO-1116GLZ02-10-5014"/>
    <n v="97.75"/>
    <m/>
    <m/>
    <n v="73.875"/>
    <n v="50.147786458333336"/>
    <n v="601.7734375"/>
    <s v="RELEASED"/>
    <s v="MATCHES"/>
    <x v="116"/>
    <x v="0"/>
  </r>
  <r>
    <x v="38"/>
    <n v="1"/>
    <n v="25"/>
    <n v="132"/>
    <s v="1116L-025-132"/>
    <s v="1116UA21057"/>
    <s v="WT-02.1"/>
    <s v="Southeast"/>
    <n v="36"/>
    <n v="180"/>
    <s v="WT-02.1, REC., SBX-L, WWT ADJ-R"/>
    <s v="Rec."/>
    <s v="SBX-L"/>
    <s v="UCS GL1"/>
    <n v="0.875"/>
    <n v="0.875"/>
    <n v="1.1875"/>
    <n v="0.9375"/>
    <n v="76"/>
    <s v="N/A"/>
    <s v="GL-07T"/>
    <n v="10"/>
    <s v="TO-1116GLT07-10-2423"/>
    <n v="34.25"/>
    <m/>
    <m/>
    <n v="101.875"/>
    <n v="24.230685763888889"/>
    <n v="290.76822916666669"/>
    <s v="RELEASED"/>
    <s v="MATCHES"/>
    <x v="123"/>
    <x v="0"/>
  </r>
  <r>
    <x v="38"/>
    <n v="1"/>
    <n v="25"/>
    <n v="132"/>
    <s v="1116L-025-132"/>
    <s v="1116UA21057"/>
    <s v="WT-02.1"/>
    <s v="Southeast"/>
    <n v="36"/>
    <n v="180"/>
    <s v="WT-02.1, REC., SBX-L, WWT ADJ-R"/>
    <s v="Rec."/>
    <s v="SBX-L"/>
    <s v="UCS GL2"/>
    <n v="0.875"/>
    <n v="0.875"/>
    <n v="0.9375"/>
    <n v="1.1875"/>
    <n v="104"/>
    <n v="2.2000000000000002"/>
    <s v="GL-02Z"/>
    <n v="10"/>
    <s v="TO-1116GLZ02-10-1857"/>
    <n v="34.25"/>
    <m/>
    <m/>
    <n v="73.875"/>
    <n v="17.570963541666668"/>
    <n v="210.8515625"/>
    <s v="RELEASED"/>
    <s v="MATCHES"/>
    <x v="108"/>
    <x v="0"/>
  </r>
  <r>
    <x v="39"/>
    <n v="1"/>
    <n v="25"/>
    <n v="133"/>
    <s v="1116L-025-133"/>
    <s v="1116UA12015"/>
    <s v="WT-01.2"/>
    <s v="Southeast"/>
    <n v="100"/>
    <n v="180"/>
    <s v="WT-01.2, REC., SBX, WWT-L, TYP."/>
    <s v="Rec."/>
    <s v="SBX"/>
    <s v="UCS GL1"/>
    <n v="1.375"/>
    <n v="0.875"/>
    <n v="1.1875"/>
    <n v="0.9375"/>
    <n v="76"/>
    <s v="N/A"/>
    <s v="GL-01T"/>
    <n v="10"/>
    <s v="TO-1116GLT01-10-6915"/>
    <n v="97.75"/>
    <m/>
    <m/>
    <n v="101.875"/>
    <n v="69.154730902777771"/>
    <n v="829.85677083333326"/>
    <s v="RELEASED"/>
    <s v="MATCHES"/>
    <x v="134"/>
    <x v="0"/>
  </r>
  <r>
    <x v="39"/>
    <n v="1"/>
    <n v="25"/>
    <n v="133"/>
    <s v="1116L-025-133"/>
    <s v="1116UA12015"/>
    <s v="WT-01.2"/>
    <s v="Southeast"/>
    <n v="100"/>
    <n v="180"/>
    <s v="WT-01.2, REC., SBX, WWT-L, TYP."/>
    <s v="Rec."/>
    <s v="SBX"/>
    <s v="UCS GL2"/>
    <n v="1.375"/>
    <n v="0.875"/>
    <n v="0.9375"/>
    <n v="1.1875"/>
    <n v="104"/>
    <n v="2.2000000000000002"/>
    <s v="GL-02Z"/>
    <n v="10"/>
    <s v="TO-1116GLZ02-10-5014"/>
    <n v="97.75"/>
    <m/>
    <m/>
    <n v="73.875"/>
    <n v="50.147786458333336"/>
    <n v="601.7734375"/>
    <s v="RELEASED"/>
    <s v="MATCHES"/>
    <x v="116"/>
    <x v="0"/>
  </r>
  <r>
    <x v="38"/>
    <n v="1"/>
    <n v="25"/>
    <n v="134"/>
    <s v="1116L-025-134"/>
    <s v="1116UA21058"/>
    <s v="WT-02.1"/>
    <s v="Southeast"/>
    <n v="36"/>
    <n v="180"/>
    <s v="WT-02.1, REC., SBX-R, WWT ADJ-R"/>
    <s v="Rec."/>
    <s v="SBX-R"/>
    <s v="UCS GL1"/>
    <n v="0.875"/>
    <n v="0.875"/>
    <n v="1.1875"/>
    <n v="0.9375"/>
    <n v="76"/>
    <s v="N/A"/>
    <s v="GL-07T"/>
    <n v="10"/>
    <s v="TO-1116GLT07-10-2423"/>
    <n v="34.25"/>
    <m/>
    <m/>
    <n v="101.875"/>
    <n v="24.230685763888889"/>
    <n v="290.76822916666669"/>
    <s v="RELEASED"/>
    <s v="MATCHES"/>
    <x v="123"/>
    <x v="0"/>
  </r>
  <r>
    <x v="38"/>
    <n v="1"/>
    <n v="25"/>
    <n v="134"/>
    <s v="1116L-025-134"/>
    <s v="1116UA21058"/>
    <s v="WT-02.1"/>
    <s v="Southeast"/>
    <n v="36"/>
    <n v="180"/>
    <s v="WT-02.1, REC., SBX-R, WWT ADJ-R"/>
    <s v="Rec."/>
    <s v="SBX-R"/>
    <s v="UCS GL2"/>
    <n v="0.875"/>
    <n v="0.875"/>
    <n v="0.9375"/>
    <n v="1.1875"/>
    <n v="104"/>
    <n v="2.2000000000000002"/>
    <s v="GL-02Z"/>
    <n v="10"/>
    <s v="TO-1116GLZ02-10-1857"/>
    <n v="34.25"/>
    <m/>
    <m/>
    <n v="73.875"/>
    <n v="17.570963541666668"/>
    <n v="210.8515625"/>
    <s v="RELEASED"/>
    <s v="MATCHES"/>
    <x v="108"/>
    <x v="0"/>
  </r>
  <r>
    <x v="39"/>
    <n v="1"/>
    <n v="25"/>
    <n v="135"/>
    <s v="1116L-025-135"/>
    <s v="1116UA11010"/>
    <s v="WT-01.1"/>
    <s v="Southeast"/>
    <n v="100"/>
    <n v="180"/>
    <s v="WT-01.1, REC., VISION, ACOUSTIC GL"/>
    <s v="Rec."/>
    <s v="Vision"/>
    <s v="UCS GL1"/>
    <n v="0.875"/>
    <n v="0.875"/>
    <n v="1.1875"/>
    <n v="0.9375"/>
    <n v="76"/>
    <s v="N/A"/>
    <s v="GL-06Z"/>
    <n v="10"/>
    <s v="TO-1116GLZ06-10-7050"/>
    <n v="98.25"/>
    <m/>
    <m/>
    <n v="101.875"/>
    <n v="69.508463541666671"/>
    <n v="834.1015625"/>
    <s v="RELEASED"/>
    <s v="MATCHES"/>
    <x v="132"/>
    <x v="0"/>
  </r>
  <r>
    <x v="39"/>
    <n v="1"/>
    <n v="25"/>
    <n v="135"/>
    <s v="1116L-025-135"/>
    <s v="1116UA11010"/>
    <s v="WT-01.1"/>
    <s v="Southeast"/>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36"/>
    <s v="1116L-025-136"/>
    <s v="1116UA21045"/>
    <s v="WT-02.1"/>
    <s v="Southeast"/>
    <n v="36"/>
    <n v="180"/>
    <s v="WT-02.1, REC., SBX-L, TYP."/>
    <s v="Rec."/>
    <s v="SBX-L"/>
    <s v="UCS GL1"/>
    <n v="0.875"/>
    <n v="0.875"/>
    <n v="1.1875"/>
    <n v="0.9375"/>
    <n v="76"/>
    <s v="N/A"/>
    <s v="GL-07T"/>
    <n v="10"/>
    <s v="TO-1116GLT07-10-2423"/>
    <n v="34.25"/>
    <m/>
    <m/>
    <n v="101.875"/>
    <n v="24.230685763888889"/>
    <n v="290.76822916666669"/>
    <s v="RELEASED"/>
    <s v="MATCHES"/>
    <x v="123"/>
    <x v="0"/>
  </r>
  <r>
    <x v="38"/>
    <n v="1"/>
    <n v="25"/>
    <n v="136"/>
    <s v="1116L-025-136"/>
    <s v="1116UA21045"/>
    <s v="WT-02.1"/>
    <s v="Southeast"/>
    <n v="36"/>
    <n v="180"/>
    <s v="WT-02.1, REC., SBX-L, TYP."/>
    <s v="Rec."/>
    <s v="SBX-L"/>
    <s v="UCS GL2"/>
    <n v="0.875"/>
    <n v="0.875"/>
    <n v="0.9375"/>
    <n v="1.1875"/>
    <n v="104"/>
    <n v="2.2000000000000002"/>
    <s v="GL-02Z"/>
    <n v="10"/>
    <s v="TO-1116GLZ02-10-1857"/>
    <n v="34.25"/>
    <m/>
    <m/>
    <n v="73.875"/>
    <n v="17.570963541666668"/>
    <n v="210.8515625"/>
    <s v="RELEASED"/>
    <s v="MATCHES"/>
    <x v="108"/>
    <x v="0"/>
  </r>
  <r>
    <x v="39"/>
    <n v="1"/>
    <n v="25"/>
    <n v="137"/>
    <s v="1116L-025-137"/>
    <s v="1116UA11009"/>
    <s v="WT-01.1"/>
    <s v="Southeast"/>
    <n v="100"/>
    <n v="180"/>
    <s v="WT-01.1, REC., VISION, TYP."/>
    <s v="Rec."/>
    <s v="Vision"/>
    <s v="UCS GL1"/>
    <n v="0.875"/>
    <n v="0.875"/>
    <n v="1.1875"/>
    <n v="0.9375"/>
    <n v="76"/>
    <s v="N/A"/>
    <s v="GL-01Z"/>
    <n v="10"/>
    <s v="TO-1116GLZ01-10-7050"/>
    <n v="98.25"/>
    <m/>
    <m/>
    <n v="101.875"/>
    <n v="69.508463541666671"/>
    <n v="834.1015625"/>
    <s v="RELEASED"/>
    <s v="MATCHES"/>
    <x v="131"/>
    <x v="0"/>
  </r>
  <r>
    <x v="39"/>
    <n v="1"/>
    <n v="25"/>
    <n v="137"/>
    <s v="1116L-025-137"/>
    <s v="1116UA11009"/>
    <s v="WT-01.1"/>
    <s v="Southeast"/>
    <n v="100"/>
    <n v="180"/>
    <s v="WT-01.1, REC., VISION, TYP."/>
    <s v="Rec."/>
    <s v="Vision"/>
    <s v="UCS GL2"/>
    <n v="0.875"/>
    <n v="0.875"/>
    <n v="0.9375"/>
    <n v="1.1875"/>
    <n v="104"/>
    <n v="2.2000000000000002"/>
    <s v="GL-02Z"/>
    <n v="10"/>
    <s v="TO-1116GLZ02-10-5040"/>
    <n v="98.25"/>
    <m/>
    <m/>
    <n v="73.875"/>
    <n v="50.404296875"/>
    <n v="604.8515625"/>
    <s v="RELEASED"/>
    <s v="MATCHES"/>
    <x v="114"/>
    <x v="0"/>
  </r>
  <r>
    <x v="38"/>
    <n v="1"/>
    <n v="25"/>
    <n v="138"/>
    <s v="1116L-025-138"/>
    <s v="1116UA21040"/>
    <s v="WT-02.1"/>
    <s v="Southeast"/>
    <n v="36"/>
    <n v="180"/>
    <s v="WT-02.1, REC., SBX-R, TYP."/>
    <s v="Rec."/>
    <s v="SBX-R"/>
    <s v="UCS GL1"/>
    <n v="0.875"/>
    <n v="0.875"/>
    <n v="1.1875"/>
    <n v="0.9375"/>
    <n v="76"/>
    <s v="N/A"/>
    <s v="GL-07T"/>
    <n v="10"/>
    <s v="TO-1116GLT07-10-2423"/>
    <n v="34.25"/>
    <m/>
    <m/>
    <n v="101.875"/>
    <n v="24.230685763888889"/>
    <n v="290.76822916666669"/>
    <s v="RELEASED"/>
    <s v="MATCHES"/>
    <x v="123"/>
    <x v="0"/>
  </r>
  <r>
    <x v="38"/>
    <n v="1"/>
    <n v="25"/>
    <n v="138"/>
    <s v="1116L-025-138"/>
    <s v="1116UA21040"/>
    <s v="WT-02.1"/>
    <s v="Southeast"/>
    <n v="36"/>
    <n v="180"/>
    <s v="WT-02.1, REC., SBX-R, TYP."/>
    <s v="Rec."/>
    <s v="SBX-R"/>
    <s v="UCS GL2"/>
    <n v="0.875"/>
    <n v="0.875"/>
    <n v="0.9375"/>
    <n v="1.1875"/>
    <n v="104"/>
    <n v="2.2000000000000002"/>
    <s v="GL-02Z"/>
    <n v="10"/>
    <s v="TO-1116GLZ02-10-1857"/>
    <n v="34.25"/>
    <m/>
    <m/>
    <n v="73.875"/>
    <n v="17.570963541666668"/>
    <n v="210.8515625"/>
    <s v="RELEASED"/>
    <s v="MATCHES"/>
    <x v="108"/>
    <x v="0"/>
  </r>
  <r>
    <x v="39"/>
    <n v="1"/>
    <n v="25"/>
    <n v="139"/>
    <s v="1116L-025-139"/>
    <s v="1116UA11012"/>
    <s v="WT-01.1"/>
    <s v="Southeast"/>
    <n v="92.0625"/>
    <n v="180"/>
    <s v="WT-01.1, REC., VISION, HEAVY, TYP."/>
    <s v="Rec."/>
    <s v="Vision"/>
    <s v="UCS GL1"/>
    <n v="0.875"/>
    <n v="0.93620000000000003"/>
    <n v="1.1875"/>
    <n v="0.9375"/>
    <n v="76"/>
    <s v="N/A"/>
    <s v="GL-01Z"/>
    <n v="10"/>
    <s v="TO-1116GLZ01-10-6484"/>
    <n v="90.251300000000001"/>
    <m/>
    <m/>
    <n v="101.875"/>
    <n v="63.849661024305561"/>
    <n v="766.19401680183591"/>
    <s v="RELEASED"/>
    <s v="MATCHES"/>
    <x v="136"/>
    <x v="0"/>
  </r>
  <r>
    <x v="39"/>
    <n v="1"/>
    <n v="25"/>
    <n v="139"/>
    <s v="1116L-025-139"/>
    <s v="1116UA11012"/>
    <s v="WT-01.1"/>
    <s v="Southeast"/>
    <n v="92.0625"/>
    <n v="180"/>
    <s v="WT-01.1, REC., VISION, HEAVY, TYP."/>
    <s v="Rec."/>
    <s v="Vision"/>
    <s v="UCS GL2"/>
    <n v="0.875"/>
    <n v="0.93620000000000003"/>
    <n v="0.9375"/>
    <n v="1.1875"/>
    <n v="104"/>
    <n v="2.2000000000000002"/>
    <s v="GL-02Z"/>
    <n v="10"/>
    <s v="TO-1116GLZ02-10-4630"/>
    <n v="90.251300000000001"/>
    <m/>
    <m/>
    <n v="73.875"/>
    <n v="46.300797135416673"/>
    <n v="555.60956562500007"/>
    <s v="RELEASED"/>
    <s v="MATCHES"/>
    <x v="118"/>
    <x v="0"/>
  </r>
  <r>
    <x v="16"/>
    <n v="1"/>
    <n v="25"/>
    <n v="140"/>
    <s v="1116L-025-140"/>
    <s v="1116UA35004"/>
    <s v="WT-03.5"/>
    <s v="Southeast"/>
    <n v="36.093000000000004"/>
    <n v="180"/>
    <s v="WT-03.5, CURVED, SBX-L, HEAVY"/>
    <s v="Curved"/>
    <s v="SBX-L"/>
    <s v="UCS GL1"/>
    <n v="0.83725000000000005"/>
    <n v="1.0375000000000001"/>
    <n v="1.1875"/>
    <n v="0.9375"/>
    <n v="76"/>
    <s v="N/A"/>
    <s v="GL-09T"/>
    <n v="30"/>
    <s v="TO-1116GLT09-30-2420"/>
    <m/>
    <n v="34.218250000000005"/>
    <n v="138"/>
    <n v="101.875"/>
    <n v="24.208223741319447"/>
    <n v="290.49868489583338"/>
    <s v="RELEASED"/>
    <s v="MATCHES"/>
    <x v="128"/>
    <x v="0"/>
  </r>
  <r>
    <x v="16"/>
    <n v="1"/>
    <n v="25"/>
    <n v="140"/>
    <s v="1116L-025-140"/>
    <s v="1116UA35004"/>
    <s v="WT-03.5"/>
    <s v="Southeast"/>
    <n v="36.093000000000004"/>
    <n v="180"/>
    <s v="WT-03.5, CURVED, SBX-L, HEAVY"/>
    <s v="Curved"/>
    <s v="SBX-L"/>
    <s v="UCS GL2"/>
    <n v="0.83725000000000005"/>
    <n v="1.0375000000000001"/>
    <n v="0.9375"/>
    <n v="1.1875"/>
    <n v="104"/>
    <n v="2.2000000000000002"/>
    <s v="GL-05D"/>
    <n v="30"/>
    <s v="TO-1116GLD05-30-1855"/>
    <m/>
    <n v="34.218250000000005"/>
    <n v="138"/>
    <n v="73.875"/>
    <n v="17.554675130208338"/>
    <n v="210.65610156250006"/>
    <s v="RELEASED"/>
    <s v="MATCHES"/>
    <x v="120"/>
    <x v="0"/>
  </r>
  <r>
    <x v="39"/>
    <n v="1"/>
    <n v="25"/>
    <n v="141"/>
    <s v="1116L-025-14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41"/>
    <s v="1116L-025-14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2"/>
    <s v="1116L-025-142"/>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42"/>
    <s v="1116L-025-142"/>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43"/>
    <s v="1116L-025-143"/>
    <s v="1116UA12012"/>
    <s v="WT-01.2"/>
    <s v="South"/>
    <n v="100"/>
    <n v="180"/>
    <s v="WT-01.2, REC., SBX, TYP."/>
    <s v="Rec."/>
    <s v="SBX"/>
    <s v="UCS GL1"/>
    <n v="0.875"/>
    <n v="0.875"/>
    <n v="1.1875"/>
    <n v="0.9375"/>
    <n v="76"/>
    <s v="N/A"/>
    <s v="GL-01T"/>
    <n v="10"/>
    <s v="TO-1116GLT01-10-7050"/>
    <n v="98.25"/>
    <m/>
    <m/>
    <n v="101.875"/>
    <n v="69.508463541666671"/>
    <n v="834.1015625"/>
    <s v="RELEASED"/>
    <s v="MATCHES"/>
    <x v="129"/>
    <x v="0"/>
  </r>
  <r>
    <x v="39"/>
    <n v="1"/>
    <n v="25"/>
    <n v="143"/>
    <s v="1116L-025-143"/>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8"/>
    <n v="1"/>
    <n v="25"/>
    <n v="144"/>
    <s v="1116L-025-144"/>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44"/>
    <s v="1116L-025-144"/>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45"/>
    <s v="1116L-025-145"/>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45"/>
    <s v="1116L-025-145"/>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6"/>
    <s v="1116L-025-146"/>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46"/>
    <s v="1116L-025-146"/>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47"/>
    <s v="1116L-025-14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47"/>
    <s v="1116L-025-14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48"/>
    <s v="1116L-025-148"/>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48"/>
    <s v="1116L-025-148"/>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49"/>
    <s v="1116L-025-149"/>
    <s v="1116UA12012"/>
    <s v="WT-01.2"/>
    <s v="South"/>
    <n v="100"/>
    <n v="180"/>
    <s v="WT-01.2, REC., SBX, TYP."/>
    <s v="Rec."/>
    <s v="SBX"/>
    <s v="UCS GL1"/>
    <n v="0.875"/>
    <n v="0.875"/>
    <n v="1.1875"/>
    <n v="0.9375"/>
    <n v="76"/>
    <s v="N/A"/>
    <s v="GL-01T"/>
    <n v="10"/>
    <s v="TO-1116GLT01-10-7050"/>
    <n v="98.25"/>
    <m/>
    <m/>
    <n v="101.875"/>
    <n v="69.508463541666671"/>
    <n v="834.1015625"/>
    <s v="RELEASED"/>
    <s v="MATCHES"/>
    <x v="129"/>
    <x v="0"/>
  </r>
  <r>
    <x v="39"/>
    <n v="1"/>
    <n v="25"/>
    <n v="149"/>
    <s v="1116L-025-149"/>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8"/>
    <n v="1"/>
    <n v="25"/>
    <n v="150"/>
    <s v="1116L-025-150"/>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50"/>
    <s v="1116L-025-150"/>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51"/>
    <s v="1116L-025-151"/>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51"/>
    <s v="1116L-025-151"/>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52"/>
    <s v="1116L-025-152"/>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52"/>
    <s v="1116L-025-152"/>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53"/>
    <s v="1116L-025-153"/>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53"/>
    <s v="1116L-025-153"/>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54"/>
    <s v="1116L-025-154"/>
    <s v="1116UA21040"/>
    <s v="WT-02.1"/>
    <s v="South"/>
    <n v="36"/>
    <n v="180"/>
    <s v="WT-02.1, REC., SBX-R, TYP."/>
    <s v="Rec."/>
    <s v="SBX-R"/>
    <s v="UCS GL1"/>
    <n v="0.875"/>
    <n v="0.875"/>
    <n v="1.1875"/>
    <n v="0.9375"/>
    <n v="76"/>
    <s v="N/A"/>
    <s v="GL-07T"/>
    <n v="10"/>
    <s v="TO-1116GLT07-10-2423"/>
    <n v="34.25"/>
    <m/>
    <m/>
    <n v="101.875"/>
    <n v="24.230685763888889"/>
    <n v="290.76822916666669"/>
    <s v="RELEASED"/>
    <s v="MATCHES"/>
    <x v="123"/>
    <x v="0"/>
  </r>
  <r>
    <x v="38"/>
    <n v="1"/>
    <n v="25"/>
    <n v="154"/>
    <s v="1116L-025-154"/>
    <s v="1116UA21040"/>
    <s v="WT-02.1"/>
    <s v="South"/>
    <n v="36"/>
    <n v="180"/>
    <s v="WT-02.1, REC., SBX-R, TYP."/>
    <s v="Rec."/>
    <s v="SBX-R"/>
    <s v="UCS GL2"/>
    <n v="0.875"/>
    <n v="0.875"/>
    <n v="0.9375"/>
    <n v="1.1875"/>
    <n v="104"/>
    <n v="2.2000000000000002"/>
    <s v="GL-02Z"/>
    <n v="10"/>
    <s v="TO-1116GLZ02-10-1857"/>
    <n v="34.25"/>
    <m/>
    <m/>
    <n v="73.875"/>
    <n v="17.570963541666668"/>
    <n v="210.8515625"/>
    <s v="RELEASED"/>
    <s v="MATCHES"/>
    <x v="108"/>
    <x v="0"/>
  </r>
  <r>
    <x v="39"/>
    <n v="1"/>
    <n v="25"/>
    <n v="155"/>
    <s v="1116L-025-155"/>
    <s v="1116UA12012"/>
    <s v="WT-01.2"/>
    <s v="South"/>
    <n v="100"/>
    <n v="180"/>
    <s v="WT-01.2, REC., SBX, TYP."/>
    <s v="Rec."/>
    <s v="SBX"/>
    <s v="UCS GL1"/>
    <n v="0.875"/>
    <n v="0.875"/>
    <n v="1.1875"/>
    <n v="0.9375"/>
    <n v="76"/>
    <s v="N/A"/>
    <s v="GL-01T"/>
    <n v="10"/>
    <s v="TO-1116GLT01-10-7050"/>
    <n v="98.25"/>
    <m/>
    <m/>
    <n v="101.875"/>
    <n v="69.508463541666671"/>
    <n v="834.1015625"/>
    <s v="RELEASED"/>
    <s v="MATCHES"/>
    <x v="129"/>
    <x v="0"/>
  </r>
  <r>
    <x v="39"/>
    <n v="1"/>
    <n v="25"/>
    <n v="155"/>
    <s v="1116L-025-155"/>
    <s v="1116UA12012"/>
    <s v="WT-01.2"/>
    <s v="South"/>
    <n v="100"/>
    <n v="180"/>
    <s v="WT-01.2, REC., SBX, TYP."/>
    <s v="Rec."/>
    <s v="SBX"/>
    <s v="UCS GL2"/>
    <n v="0.875"/>
    <n v="0.875"/>
    <n v="0.9375"/>
    <n v="1.1875"/>
    <n v="104"/>
    <n v="2.2000000000000002"/>
    <s v="GL-02Z"/>
    <n v="10"/>
    <s v="TO-1116GLZ02-10-5040"/>
    <n v="98.25"/>
    <m/>
    <m/>
    <n v="73.875"/>
    <n v="50.404296875"/>
    <n v="604.8515625"/>
    <s v="RELEASED"/>
    <s v="MATCHES"/>
    <x v="114"/>
    <x v="0"/>
  </r>
  <r>
    <x v="38"/>
    <n v="1"/>
    <n v="25"/>
    <n v="156"/>
    <s v="1116L-025-156"/>
    <s v="1116UA21045"/>
    <s v="WT-02.1"/>
    <s v="South"/>
    <n v="36"/>
    <n v="180"/>
    <s v="WT-02.1, REC., SBX-L, TYP."/>
    <s v="Rec."/>
    <s v="SBX-L"/>
    <s v="UCS GL1"/>
    <n v="0.875"/>
    <n v="0.875"/>
    <n v="1.1875"/>
    <n v="0.9375"/>
    <n v="76"/>
    <s v="N/A"/>
    <s v="GL-07T"/>
    <n v="10"/>
    <s v="TO-1116GLT07-10-2423"/>
    <n v="34.25"/>
    <m/>
    <m/>
    <n v="101.875"/>
    <n v="24.230685763888889"/>
    <n v="290.76822916666669"/>
    <s v="RELEASED"/>
    <s v="MATCHES"/>
    <x v="123"/>
    <x v="0"/>
  </r>
  <r>
    <x v="38"/>
    <n v="1"/>
    <n v="25"/>
    <n v="156"/>
    <s v="1116L-025-156"/>
    <s v="1116UA21045"/>
    <s v="WT-02.1"/>
    <s v="South"/>
    <n v="36"/>
    <n v="180"/>
    <s v="WT-02.1, REC., SBX-L, TYP."/>
    <s v="Rec."/>
    <s v="SBX-L"/>
    <s v="UCS GL2"/>
    <n v="0.875"/>
    <n v="0.875"/>
    <n v="0.9375"/>
    <n v="1.1875"/>
    <n v="104"/>
    <n v="2.2000000000000002"/>
    <s v="GL-02Z"/>
    <n v="10"/>
    <s v="TO-1116GLZ02-10-1857"/>
    <n v="34.25"/>
    <m/>
    <m/>
    <n v="73.875"/>
    <n v="17.570963541666668"/>
    <n v="210.8515625"/>
    <s v="RELEASED"/>
    <s v="MATCHES"/>
    <x v="108"/>
    <x v="0"/>
  </r>
  <r>
    <x v="39"/>
    <n v="1"/>
    <n v="25"/>
    <n v="157"/>
    <s v="1116L-025-157"/>
    <s v="1116UA11010"/>
    <s v="WT-01.1"/>
    <s v="South"/>
    <n v="100"/>
    <n v="180"/>
    <s v="WT-01.1, REC., VISION, ACOUSTIC GL"/>
    <s v="Rec."/>
    <s v="Vision"/>
    <s v="UCS GL1"/>
    <n v="0.875"/>
    <n v="0.875"/>
    <n v="1.1875"/>
    <n v="0.9375"/>
    <n v="76"/>
    <s v="N/A"/>
    <s v="GL-06Z"/>
    <n v="10"/>
    <s v="TO-1116GLZ06-10-7050"/>
    <n v="98.25"/>
    <m/>
    <m/>
    <n v="101.875"/>
    <n v="69.508463541666671"/>
    <n v="834.1015625"/>
    <s v="RELEASED"/>
    <s v="MATCHES"/>
    <x v="132"/>
    <x v="0"/>
  </r>
  <r>
    <x v="39"/>
    <n v="1"/>
    <n v="25"/>
    <n v="157"/>
    <s v="1116L-025-157"/>
    <s v="1116UA11010"/>
    <s v="WT-01.1"/>
    <s v="South"/>
    <n v="100"/>
    <n v="180"/>
    <s v="WT-01.1, REC., VISION, ACOUSTIC GL"/>
    <s v="Rec."/>
    <s v="Vision"/>
    <s v="UCS GL2"/>
    <n v="0.875"/>
    <n v="0.875"/>
    <n v="0.9375"/>
    <n v="1.1875"/>
    <n v="104"/>
    <n v="2.2000000000000002"/>
    <s v="GL-02Z"/>
    <n v="10"/>
    <s v="TO-1116GLZ02-10-5040"/>
    <n v="98.25"/>
    <m/>
    <m/>
    <n v="73.875"/>
    <n v="50.404296875"/>
    <n v="604.8515625"/>
    <s v="RELEASED"/>
    <s v="MATCHES"/>
    <x v="114"/>
    <x v="0"/>
  </r>
  <r>
    <x v="38"/>
    <n v="1"/>
    <n v="25"/>
    <n v="158"/>
    <s v="1116L-025-158"/>
    <s v="1116UA21055"/>
    <s v="WT-02.1"/>
    <s v="South"/>
    <n v="36.125"/>
    <n v="180"/>
    <s v="WT-02.1, REC., SBX-R, HEAVY, TYP."/>
    <s v="Rec."/>
    <s v="SBX-R"/>
    <s v="UCS GL1"/>
    <n v="1"/>
    <n v="0.875"/>
    <n v="1.1875"/>
    <n v="0.9375"/>
    <n v="76"/>
    <s v="N/A"/>
    <s v="GL-07T"/>
    <n v="10"/>
    <s v="TO-1116GLT07-10-2423"/>
    <n v="34.25"/>
    <m/>
    <m/>
    <n v="101.875"/>
    <n v="24.230685763888889"/>
    <n v="290.76822916666669"/>
    <s v="RELEASED"/>
    <s v="MATCHES"/>
    <x v="123"/>
    <x v="0"/>
  </r>
  <r>
    <x v="38"/>
    <n v="1"/>
    <n v="25"/>
    <n v="158"/>
    <s v="1116L-025-158"/>
    <s v="1116UA21055"/>
    <s v="WT-02.1"/>
    <s v="South"/>
    <n v="36.125"/>
    <n v="180"/>
    <s v="WT-02.1, REC., SBX-R, HEAVY, TYP."/>
    <s v="Rec."/>
    <s v="SBX-R"/>
    <s v="UCS GL2"/>
    <n v="1"/>
    <n v="0.875"/>
    <n v="0.9375"/>
    <n v="1.1875"/>
    <n v="104"/>
    <n v="2.2000000000000002"/>
    <s v="GL-02Z"/>
    <n v="10"/>
    <s v="TO-1116GLZ02-10-1857"/>
    <n v="34.25"/>
    <m/>
    <m/>
    <n v="73.875"/>
    <n v="17.570963541666668"/>
    <n v="210.8515625"/>
    <s v="RELEASED"/>
    <s v="MATCHES"/>
    <x v="108"/>
    <x v="0"/>
  </r>
  <r>
    <x v="40"/>
    <n v="3"/>
    <n v="26"/>
    <n v="1"/>
    <s v="1116L-026-001"/>
    <n v="0"/>
    <s v="WT-03.3"/>
    <s v="Southwest"/>
    <n v="90.544600000000003"/>
    <n v="240"/>
    <s v="WT-03.3, CURVED, VISION, HEAVY STEEL, HEAVY STEEL, TOP LIGHTING"/>
    <s v="Curved"/>
    <s v="Vision"/>
    <s v="Infill 1"/>
    <n v="0.91420000000000001"/>
    <n v="0.93379999999999996"/>
    <n v="1.1875"/>
    <n v="0.9375"/>
    <n v="136"/>
    <s v="N/A"/>
    <s v="GL-04Z"/>
    <n v="30"/>
    <s v="TO-1116GLZ04-30-6374"/>
    <m/>
    <n v="88.696600000000004"/>
    <n v="192.5"/>
    <n v="101.875"/>
    <n v="62.749764756944451"/>
    <n v="752.99717708333344"/>
    <s v="NOT RELEASED"/>
    <s v="NOT CHECKED"/>
    <x v="130"/>
    <x v="0"/>
  </r>
  <r>
    <x v="40"/>
    <n v="3"/>
    <n v="26"/>
    <n v="1"/>
    <s v="1116L-026-001"/>
    <n v="0"/>
    <s v="WT-03.3"/>
    <s v="Southwest"/>
    <n v="90.544600000000003"/>
    <n v="240"/>
    <s v="WT-03.3, CURVED, VISION, HEAVY STEEL, HEAVY STEEL, TOP LIGHTING"/>
    <s v="Curved"/>
    <s v="Vision"/>
    <s v="Infill 2"/>
    <n v="0.91420000000000001"/>
    <n v="0.93379999999999996"/>
    <n v="0.9375"/>
    <n v="1.1875"/>
    <n v="104"/>
    <s v="N/A"/>
    <s v="GL-05B"/>
    <n v="30"/>
    <s v="TO-1116GLB05-30-8246"/>
    <m/>
    <n v="88.696600000000004"/>
    <n v="192.5"/>
    <n v="133.875"/>
    <n v="82.46012031250001"/>
    <n v="989.52144375000012"/>
    <s v="NOT RELEASED"/>
    <s v="NOT CHECKED"/>
    <x v="151"/>
    <x v="0"/>
  </r>
  <r>
    <x v="40"/>
    <n v="3"/>
    <n v="26"/>
    <n v="2"/>
    <s v="1116L-026-002"/>
    <n v="0"/>
    <s v="WT-03.3"/>
    <s v="Southwest"/>
    <n v="90.508499999999998"/>
    <n v="240"/>
    <s v="WT-03.3, CURVED, VISION, HEAVY STEEL, HEAVY STEEL, ISA-R, TOP LIGHTING"/>
    <s v="Curved"/>
    <s v="Vision"/>
    <s v="Infill 1"/>
    <n v="0.90595000000000003"/>
    <n v="0.90595000000000003"/>
    <n v="1.1875"/>
    <n v="0.9375"/>
    <n v="136"/>
    <s v="N/A"/>
    <s v="GL-04Z"/>
    <n v="30"/>
    <s v="TO-1116GLZ04-30-6374"/>
    <m/>
    <n v="88.696600000000004"/>
    <n v="192.5"/>
    <n v="101.875"/>
    <n v="62.749764756944451"/>
    <n v="752.99717708333344"/>
    <s v="NOT RELEASED"/>
    <s v="NOT CHECKED"/>
    <x v="130"/>
    <x v="0"/>
  </r>
  <r>
    <x v="40"/>
    <n v="3"/>
    <n v="26"/>
    <n v="2"/>
    <s v="1116L-026-002"/>
    <n v="0"/>
    <s v="WT-03.3"/>
    <s v="Southwest"/>
    <n v="90.508499999999998"/>
    <n v="240"/>
    <s v="WT-03.3, CURVED, VISION, HEAVY STEEL, HEAVY STEEL, ISA-R, TOP LIGHTING"/>
    <s v="Curved"/>
    <s v="Vision"/>
    <s v="Infill 2"/>
    <n v="0.90595000000000003"/>
    <n v="0.90595000000000003"/>
    <n v="0.9375"/>
    <n v="1.1875"/>
    <n v="104"/>
    <s v="N/A"/>
    <s v="GL-05B"/>
    <n v="30"/>
    <s v="TO-1116GLB05-30-8246"/>
    <m/>
    <n v="88.696600000000004"/>
    <n v="192.5"/>
    <n v="133.875"/>
    <n v="82.46012031250001"/>
    <n v="989.52144375000012"/>
    <s v="NOT RELEASED"/>
    <s v="NOT CHECKED"/>
    <x v="151"/>
    <x v="0"/>
  </r>
  <r>
    <x v="40"/>
    <n v="3"/>
    <n v="26"/>
    <n v="3"/>
    <s v="1116L-026-003"/>
    <n v="0"/>
    <s v="WT-03.3"/>
    <s v="Southwest"/>
    <n v="90.522000000000006"/>
    <n v="240"/>
    <s v="WT-03.3, CURVED, VISION, HEAVY STEEL, HEAVY STEEL, ISA-R, TOP LIGHTING"/>
    <s v="Curved"/>
    <s v="Vision"/>
    <s v="Infill 1"/>
    <n v="0.91269999999999996"/>
    <n v="0.91269999999999996"/>
    <n v="1.1875"/>
    <n v="0.9375"/>
    <n v="136"/>
    <s v="N/A"/>
    <s v="GL-04Z"/>
    <n v="30"/>
    <s v="TO-1116GLZ04-30-6374"/>
    <m/>
    <n v="88.696600000000004"/>
    <n v="192.5"/>
    <n v="101.875"/>
    <n v="62.749764756944451"/>
    <n v="752.99717708333344"/>
    <s v="NOT RELEASED"/>
    <s v="NOT CHECKED"/>
    <x v="130"/>
    <x v="0"/>
  </r>
  <r>
    <x v="40"/>
    <n v="3"/>
    <n v="26"/>
    <n v="3"/>
    <s v="1116L-026-003"/>
    <n v="0"/>
    <s v="WT-03.3"/>
    <s v="Southwest"/>
    <n v="90.522000000000006"/>
    <n v="240"/>
    <s v="WT-03.3, CURVED, VISION, HEAVY STEEL, HEAVY STEEL, ISA-R, TOP LIGHTING"/>
    <s v="Curved"/>
    <s v="Vision"/>
    <s v="Infill 2"/>
    <n v="0.91269999999999996"/>
    <n v="0.91269999999999996"/>
    <n v="0.9375"/>
    <n v="1.1875"/>
    <n v="104"/>
    <s v="N/A"/>
    <s v="GL-05B"/>
    <n v="30"/>
    <s v="TO-1116GLB05-30-8246"/>
    <m/>
    <n v="88.696600000000004"/>
    <n v="192.5"/>
    <n v="133.875"/>
    <n v="82.46012031250001"/>
    <n v="989.52144375000012"/>
    <s v="NOT RELEASED"/>
    <s v="NOT CHECKED"/>
    <x v="151"/>
    <x v="0"/>
  </r>
  <r>
    <x v="40"/>
    <n v="3"/>
    <n v="26"/>
    <n v="4"/>
    <s v="1116L-026-004"/>
    <n v="0"/>
    <s v="WT-02.1"/>
    <s v="West"/>
    <n v="36"/>
    <n v="240"/>
    <s v="WT-02.1, REC., SBX-R, COPING, HEAVY, HEAVY STEEL, ISA-L"/>
    <s v="Rec."/>
    <s v="SBX-R"/>
    <s v="Infill 1"/>
    <n v="0.875"/>
    <n v="0.875"/>
    <n v="1.1875"/>
    <n v="0.9375"/>
    <n v="136"/>
    <s v="N/A"/>
    <s v="GL-07T"/>
    <n v="10"/>
    <s v="TO-1116GLT07-10-2423"/>
    <n v="34.25"/>
    <m/>
    <m/>
    <n v="101.875"/>
    <n v="24.230685763888889"/>
    <n v="290.76822916666669"/>
    <s v="NOT RELEASED"/>
    <s v="NOT CHECKED"/>
    <x v="123"/>
    <x v="0"/>
  </r>
  <r>
    <x v="40"/>
    <n v="3"/>
    <n v="26"/>
    <n v="4"/>
    <s v="1116L-026-004"/>
    <n v="0"/>
    <s v="WT-02.1"/>
    <s v="West"/>
    <n v="36"/>
    <n v="240"/>
    <s v="WT-02.1, REC., SBX-R, COPING, HEAVY, HEAVY STEEL, ISA-L"/>
    <s v="Rec."/>
    <s v="SBX-R"/>
    <s v="Infill 2"/>
    <n v="0.875"/>
    <n v="0.875"/>
    <n v="0.9375"/>
    <n v="3.6875"/>
    <n v="104"/>
    <s v="N/A"/>
    <s v="GL-02Z"/>
    <n v="10"/>
    <s v="TO-1116GLZ02-10-3124"/>
    <n v="34.25"/>
    <m/>
    <m/>
    <n v="131.375"/>
    <n v="31.247178819444443"/>
    <n v="374.96614583333331"/>
    <s v="NOT RELEASED"/>
    <s v="NOT CHECKED"/>
    <x v="152"/>
    <x v="0"/>
  </r>
  <r>
    <x v="40"/>
    <n v="3"/>
    <n v="26"/>
    <n v="5"/>
    <s v="1116L-026-005"/>
    <n v="0"/>
    <s v="WT-01.1"/>
    <s v="West"/>
    <n v="100"/>
    <n v="240"/>
    <s v="WT-01.1, REC., VISION, COPING, HEAVY"/>
    <s v="Rec."/>
    <s v="Vision"/>
    <s v="Infill 1"/>
    <n v="0.875"/>
    <n v="0.875"/>
    <n v="1.1875"/>
    <n v="0.9375"/>
    <n v="136"/>
    <s v="N/A"/>
    <s v="GL-01Z"/>
    <n v="10"/>
    <s v="TO-1116GLZ01-10-7050"/>
    <n v="98.25"/>
    <m/>
    <m/>
    <n v="101.875"/>
    <n v="69.508463541666671"/>
    <n v="834.1015625"/>
    <s v="NOT RELEASED"/>
    <s v="NOT CHECKED"/>
    <x v="131"/>
    <x v="0"/>
  </r>
  <r>
    <x v="40"/>
    <n v="3"/>
    <n v="26"/>
    <n v="5"/>
    <s v="1116L-026-005"/>
    <n v="0"/>
    <s v="WT-01.1"/>
    <s v="West"/>
    <n v="100"/>
    <n v="240"/>
    <s v="WT-01.1, REC., VISION, COPING, HEAVY"/>
    <s v="Rec."/>
    <s v="Vision"/>
    <s v="Infill 2"/>
    <n v="0.875"/>
    <n v="0.875"/>
    <n v="0.9375"/>
    <n v="3.6875"/>
    <n v="104"/>
    <s v="N/A"/>
    <s v="GL-02Z"/>
    <n v="10"/>
    <s v="TO-1116GLZ02-10-9063"/>
    <n v="98.25"/>
    <m/>
    <m/>
    <n v="131.375"/>
    <n v="89.636067708333329"/>
    <n v="1075.6328125"/>
    <s v="NOT RELEASED"/>
    <s v="NOT CHECKED"/>
    <x v="153"/>
    <x v="0"/>
  </r>
  <r>
    <x v="40"/>
    <n v="3"/>
    <n v="26"/>
    <n v="6"/>
    <s v="1116L-026-006"/>
    <n v="0"/>
    <s v="WT-02.1"/>
    <s v="West"/>
    <n v="36"/>
    <n v="240"/>
    <s v="WT-02.1, REC., SBX-L, COPING, ISA-2X"/>
    <s v="Rec."/>
    <s v="SBX-L"/>
    <s v="Infill 1"/>
    <n v="0.875"/>
    <n v="0.875"/>
    <n v="1.1875"/>
    <n v="0.9375"/>
    <n v="136"/>
    <s v="N/A"/>
    <s v="GL-07T"/>
    <n v="10"/>
    <s v="TO-1116GLT07-10-2423"/>
    <n v="34.25"/>
    <m/>
    <m/>
    <n v="101.875"/>
    <n v="24.230685763888889"/>
    <n v="290.76822916666669"/>
    <s v="NOT RELEASED"/>
    <s v="NOT CHECKED"/>
    <x v="123"/>
    <x v="0"/>
  </r>
  <r>
    <x v="40"/>
    <n v="3"/>
    <n v="26"/>
    <n v="6"/>
    <s v="1116L-026-006"/>
    <n v="0"/>
    <s v="WT-02.1"/>
    <s v="West"/>
    <n v="36"/>
    <n v="240"/>
    <s v="WT-02.1, REC., SBX-L, COPING, ISA-2X"/>
    <s v="Rec."/>
    <s v="SBX-L"/>
    <s v="Infill 2"/>
    <n v="0.875"/>
    <n v="0.875"/>
    <n v="0.9375"/>
    <n v="3.6875"/>
    <n v="104"/>
    <s v="N/A"/>
    <s v="GL-02Z"/>
    <n v="10"/>
    <s v="TO-1116GLZ02-10-3124"/>
    <n v="34.25"/>
    <m/>
    <m/>
    <n v="131.375"/>
    <n v="31.247178819444443"/>
    <n v="374.96614583333331"/>
    <s v="NOT RELEASED"/>
    <s v="NOT CHECKED"/>
    <x v="152"/>
    <x v="0"/>
  </r>
  <r>
    <x v="40"/>
    <n v="3"/>
    <n v="26"/>
    <n v="7"/>
    <s v="1116L-026-007"/>
    <n v="0"/>
    <s v="WT-01.1"/>
    <s v="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7"/>
    <s v="1116L-026-007"/>
    <n v="0"/>
    <s v="WT-01.1"/>
    <s v="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8"/>
    <s v="1116L-026-008"/>
    <n v="0"/>
    <s v="WT-02.1"/>
    <s v="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8"/>
    <s v="1116L-026-008"/>
    <n v="0"/>
    <s v="WT-02.1"/>
    <s v="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9"/>
    <s v="1116L-026-009"/>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
    <s v="1116L-026-009"/>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
    <s v="1116L-026-010"/>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0"/>
    <s v="1116L-026-010"/>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1"/>
    <s v="1116L-026-011"/>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11"/>
    <s v="1116L-026-011"/>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2"/>
    <s v="1116L-026-012"/>
    <n v="0"/>
    <s v="WT-02.1"/>
    <s v="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2"/>
    <s v="1116L-026-012"/>
    <n v="0"/>
    <s v="WT-02.1"/>
    <s v="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3"/>
    <s v="1116L-026-013"/>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3"/>
    <s v="1116L-026-013"/>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4"/>
    <s v="1116L-026-014"/>
    <n v="0"/>
    <s v="WT-02.1"/>
    <s v="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4"/>
    <s v="1116L-026-014"/>
    <n v="0"/>
    <s v="WT-02.1"/>
    <s v="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5"/>
    <s v="1116L-026-015"/>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5"/>
    <s v="1116L-026-015"/>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6"/>
    <s v="1116L-026-016"/>
    <n v="0"/>
    <s v="WT-02.1"/>
    <s v="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16"/>
    <s v="1116L-026-016"/>
    <n v="0"/>
    <s v="WT-02.1"/>
    <s v="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17"/>
    <s v="1116L-026-017"/>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17"/>
    <s v="1116L-026-017"/>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8"/>
    <s v="1116L-026-018"/>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8"/>
    <s v="1116L-026-018"/>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9"/>
    <s v="1116L-026-019"/>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9"/>
    <s v="1116L-026-019"/>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0"/>
    <s v="1116L-026-020"/>
    <n v="0"/>
    <s v="WT-02.1"/>
    <s v="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20"/>
    <s v="1116L-026-020"/>
    <n v="0"/>
    <s v="WT-02.1"/>
    <s v="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21"/>
    <s v="1116L-026-021"/>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21"/>
    <s v="1116L-026-021"/>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2"/>
    <s v="1116L-026-022"/>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22"/>
    <s v="1116L-026-022"/>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23"/>
    <s v="1116L-026-023"/>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23"/>
    <s v="1116L-026-023"/>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24"/>
    <s v="1116L-026-024"/>
    <n v="0"/>
    <s v="WT-02.1"/>
    <s v="We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24"/>
    <s v="1116L-026-024"/>
    <n v="0"/>
    <s v="WT-02.1"/>
    <s v="We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25"/>
    <s v="1116L-026-025"/>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25"/>
    <s v="1116L-026-025"/>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6"/>
    <s v="1116L-026-026"/>
    <n v="0"/>
    <s v="WT-02.1"/>
    <s v="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26"/>
    <s v="1116L-026-026"/>
    <n v="0"/>
    <s v="WT-02.1"/>
    <s v="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27"/>
    <s v="1116L-026-027"/>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27"/>
    <s v="1116L-026-027"/>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28"/>
    <s v="1116L-026-028"/>
    <n v="0"/>
    <s v="WT-02.1"/>
    <s v="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28"/>
    <s v="1116L-026-028"/>
    <n v="0"/>
    <s v="WT-02.1"/>
    <s v="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29"/>
    <s v="1116L-026-029"/>
    <n v="0"/>
    <s v="WT-01.2"/>
    <s v="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29"/>
    <s v="1116L-026-029"/>
    <n v="0"/>
    <s v="WT-01.2"/>
    <s v="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30"/>
    <s v="1116L-026-030"/>
    <n v="0"/>
    <s v="WT-02.1"/>
    <s v="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30"/>
    <s v="1116L-026-030"/>
    <n v="0"/>
    <s v="WT-02.1"/>
    <s v="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31"/>
    <s v="1116L-026-031"/>
    <n v="0"/>
    <s v="WT-01.1"/>
    <s v="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31"/>
    <s v="1116L-026-031"/>
    <n v="0"/>
    <s v="WT-01.1"/>
    <s v="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32"/>
    <s v="1116L-026-032"/>
    <n v="0"/>
    <s v="WT-02.1"/>
    <s v="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32"/>
    <s v="1116L-026-032"/>
    <n v="0"/>
    <s v="WT-02.1"/>
    <s v="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33"/>
    <s v="1116L-026-033"/>
    <n v="0"/>
    <s v="WT-03.3"/>
    <s v="Northwest"/>
    <n v="81.531999999999996"/>
    <n v="240"/>
    <s v="WT-03.3, CURVED, VISION, COPING, ISA-R, TOP LIGHTING"/>
    <s v="Curved"/>
    <s v="Vision"/>
    <s v="Infill 1"/>
    <n v="0.87514999999999998"/>
    <n v="0.93115000000000003"/>
    <n v="1.1875"/>
    <n v="0.9375"/>
    <n v="136"/>
    <s v="N/A"/>
    <s v="GL-04Z"/>
    <n v="30"/>
    <s v="TO-1116GLZ04-30-5640"/>
    <m/>
    <n v="79.725700000000003"/>
    <n v="138"/>
    <n v="101.875"/>
    <n v="56.403164496527779"/>
    <n v="676.83797395833335"/>
    <s v="NOT RELEASED"/>
    <s v="NOT CHECKED"/>
    <x v="133"/>
    <x v="0"/>
  </r>
  <r>
    <x v="40"/>
    <n v="3"/>
    <n v="26"/>
    <n v="33"/>
    <s v="1116L-026-033"/>
    <n v="0"/>
    <s v="WT-03.3"/>
    <s v="Northwest"/>
    <n v="81.531999999999996"/>
    <n v="240"/>
    <s v="WT-03.3, CURVED, VISION, COPING, ISA-R, TOP LIGHTING"/>
    <s v="Curved"/>
    <s v="Vision"/>
    <s v="Infill 2"/>
    <n v="0.87514999999999998"/>
    <n v="0.93115000000000003"/>
    <n v="0.9375"/>
    <n v="3.6875"/>
    <n v="104"/>
    <n v="2.2000000000000002"/>
    <s v="GL-05B"/>
    <n v="30"/>
    <s v="TO-1116GLB05-30-7373"/>
    <m/>
    <n v="79.725700000000003"/>
    <n v="138"/>
    <n v="131.375"/>
    <n v="72.7358599826389"/>
    <n v="872.83031979166685"/>
    <s v="NOT RELEASED"/>
    <s v="NOT CHECKED"/>
    <x v="154"/>
    <x v="0"/>
  </r>
  <r>
    <x v="40"/>
    <n v="3"/>
    <n v="26"/>
    <n v="34"/>
    <s v="1116L-026-034"/>
    <n v="0"/>
    <s v="WT-03.3"/>
    <s v="Northwest"/>
    <n v="81.571700000000007"/>
    <n v="240"/>
    <s v="WT-03.3, CURVED, VISION, COPING, HEAVY, ISA-L, TOP LIGHTING"/>
    <s v="Curved"/>
    <s v="Vision"/>
    <s v="Infill 1"/>
    <n v="0.89685000000000004"/>
    <n v="0.94915000000000005"/>
    <n v="1.1875"/>
    <n v="0.9375"/>
    <n v="136"/>
    <s v="N/A"/>
    <s v="GL-04Z"/>
    <n v="30"/>
    <s v="TO-1116GLZ04-30-5640"/>
    <m/>
    <n v="79.725700000000003"/>
    <n v="138"/>
    <n v="101.875"/>
    <n v="56.403164496527779"/>
    <n v="676.83797395833335"/>
    <s v="NOT RELEASED"/>
    <s v="NOT CHECKED"/>
    <x v="133"/>
    <x v="0"/>
  </r>
  <r>
    <x v="40"/>
    <n v="3"/>
    <n v="26"/>
    <n v="34"/>
    <s v="1116L-026-034"/>
    <n v="0"/>
    <s v="WT-03.3"/>
    <s v="Northwest"/>
    <n v="81.571700000000007"/>
    <n v="240"/>
    <s v="WT-03.3, CURVED, VISION, COPING, HEAVY, ISA-L, TOP LIGHTING"/>
    <s v="Curved"/>
    <s v="Vision"/>
    <s v="Infill 2"/>
    <n v="0.89685000000000004"/>
    <n v="0.94915000000000005"/>
    <n v="0.9375"/>
    <n v="3.6875"/>
    <n v="104"/>
    <n v="2.2000000000000002"/>
    <s v="GL-05B"/>
    <n v="30"/>
    <s v="TO-1116GLB05-30-7373"/>
    <m/>
    <n v="79.725700000000003"/>
    <n v="138"/>
    <n v="131.375"/>
    <n v="72.7358599826389"/>
    <n v="872.83031979166685"/>
    <s v="NOT RELEASED"/>
    <s v="NOT CHECKED"/>
    <x v="154"/>
    <x v="0"/>
  </r>
  <r>
    <x v="40"/>
    <n v="3"/>
    <n v="26"/>
    <n v="35"/>
    <s v="1116L-026-035"/>
    <n v="0"/>
    <s v="WT-02.1"/>
    <s v="Northwest"/>
    <n v="36.5"/>
    <n v="240"/>
    <s v="WT-02.1, REC., SBX-L, COPING, HEAVY, ISA-L"/>
    <s v="Rec."/>
    <s v="SBX-L"/>
    <s v="Infill 1"/>
    <n v="0.875"/>
    <n v="0.875"/>
    <n v="1.1875"/>
    <n v="0.9375"/>
    <n v="136"/>
    <s v="N/A"/>
    <s v="GL-07T"/>
    <n v="10"/>
    <s v="TO-1116GLT07-10-2558"/>
    <n v="34.75"/>
    <m/>
    <m/>
    <n v="101.875"/>
    <n v="24.584418402777779"/>
    <n v="295.01302083333337"/>
    <s v="NOT RELEASED"/>
    <s v="NOT CHECKED"/>
    <x v="126"/>
    <x v="0"/>
  </r>
  <r>
    <x v="40"/>
    <n v="3"/>
    <n v="26"/>
    <n v="35"/>
    <s v="1116L-026-035"/>
    <n v="0"/>
    <s v="WT-02.1"/>
    <s v="Northwest"/>
    <n v="36.5"/>
    <n v="240"/>
    <s v="WT-02.1, REC., SBX-L, COPING, HEAVY, ISA-L"/>
    <s v="Rec."/>
    <s v="SBX-L"/>
    <s v="Infill 2"/>
    <n v="0.875"/>
    <n v="0.875"/>
    <n v="0.9375"/>
    <n v="3.6875"/>
    <n v="104"/>
    <s v="N/A"/>
    <s v="GL-02Z"/>
    <n v="10"/>
    <s v="TO-1116GLZ02-10-3270"/>
    <n v="34.75"/>
    <m/>
    <m/>
    <n v="131.375"/>
    <n v="31.703342013888889"/>
    <n v="380.44010416666669"/>
    <s v="NOT RELEASED"/>
    <s v="NOT CHECKED"/>
    <x v="155"/>
    <x v="0"/>
  </r>
  <r>
    <x v="40"/>
    <n v="3"/>
    <n v="26"/>
    <n v="36"/>
    <s v="1116L-026-036"/>
    <n v="0"/>
    <s v="WT-01.1"/>
    <s v="North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36"/>
    <s v="1116L-026-036"/>
    <n v="0"/>
    <s v="WT-01.1"/>
    <s v="North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37"/>
    <s v="1116L-026-037"/>
    <n v="0"/>
    <s v="WT-02.1"/>
    <s v="Northwe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37"/>
    <s v="1116L-026-037"/>
    <n v="0"/>
    <s v="WT-02.1"/>
    <s v="Northwe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38"/>
    <s v="1116L-026-038"/>
    <n v="0"/>
    <s v="WT-01.1"/>
    <s v="North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38"/>
    <s v="1116L-026-038"/>
    <n v="0"/>
    <s v="WT-01.1"/>
    <s v="North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39"/>
    <s v="1116L-026-039"/>
    <n v="0"/>
    <s v="WT-02.1"/>
    <s v="Northwe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39"/>
    <s v="1116L-026-039"/>
    <n v="0"/>
    <s v="WT-02.1"/>
    <s v="Northwe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40"/>
    <s v="1116L-026-040"/>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40"/>
    <s v="1116L-026-040"/>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41"/>
    <s v="1116L-026-041"/>
    <n v="0"/>
    <s v="WT-02.1"/>
    <s v="North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41"/>
    <s v="1116L-026-041"/>
    <n v="0"/>
    <s v="WT-02.1"/>
    <s v="North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42"/>
    <s v="1116L-026-042"/>
    <n v="0"/>
    <s v="WT-01.2"/>
    <s v="North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42"/>
    <s v="1116L-026-042"/>
    <n v="0"/>
    <s v="WT-01.2"/>
    <s v="North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43"/>
    <s v="1116L-026-043"/>
    <n v="0"/>
    <s v="WT-02.1"/>
    <s v="North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43"/>
    <s v="1116L-026-043"/>
    <n v="0"/>
    <s v="WT-02.1"/>
    <s v="North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44"/>
    <s v="1116L-026-044"/>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44"/>
    <s v="1116L-026-044"/>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45"/>
    <s v="1116L-026-045"/>
    <n v="0"/>
    <s v="WT-02.1"/>
    <s v="Northwe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45"/>
    <s v="1116L-026-045"/>
    <n v="0"/>
    <s v="WT-02.1"/>
    <s v="Northwe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46"/>
    <s v="1116L-026-046"/>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46"/>
    <s v="1116L-026-046"/>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47"/>
    <s v="1116L-026-047"/>
    <n v="0"/>
    <s v="WT-02.1"/>
    <s v="North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47"/>
    <s v="1116L-026-047"/>
    <n v="0"/>
    <s v="WT-02.1"/>
    <s v="North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48"/>
    <s v="1116L-026-048"/>
    <n v="0"/>
    <s v="WT-01.2"/>
    <s v="Northwest"/>
    <n v="100"/>
    <n v="240"/>
    <s v="WT-01.2, REC., SBX, COPING, TYP."/>
    <s v="Rec."/>
    <s v="SBX"/>
    <s v="Infill 1"/>
    <n v="0.875"/>
    <n v="0.875"/>
    <n v="1.1875"/>
    <n v="0.9375"/>
    <n v="136"/>
    <s v="N/A"/>
    <s v="GL-01T"/>
    <n v="10"/>
    <s v="TO-1116GLT01-10-7050"/>
    <n v="98.25"/>
    <m/>
    <m/>
    <n v="101.875"/>
    <n v="69.508463541666671"/>
    <n v="834.1015625"/>
    <s v="NOT RELEASED"/>
    <s v="NOT CHECKED"/>
    <x v="129"/>
    <x v="0"/>
  </r>
  <r>
    <x v="40"/>
    <n v="3"/>
    <n v="26"/>
    <n v="48"/>
    <s v="1116L-026-048"/>
    <n v="0"/>
    <s v="WT-01.2"/>
    <s v="Northwest"/>
    <n v="100"/>
    <n v="240"/>
    <s v="WT-01.2, REC., SBX, COPING, TYP."/>
    <s v="Rec."/>
    <s v="SBX"/>
    <s v="Infill 2"/>
    <n v="0.875"/>
    <n v="0.875"/>
    <n v="0.9375"/>
    <n v="3.6875"/>
    <n v="104"/>
    <s v="N/A"/>
    <s v="GL-02Z"/>
    <n v="10"/>
    <s v="TO-1116GLZ02-10-9063"/>
    <n v="98.25"/>
    <m/>
    <m/>
    <n v="131.375"/>
    <n v="89.636067708333329"/>
    <n v="1075.6328125"/>
    <s v="NOT RELEASED"/>
    <s v="NOT CHECKED"/>
    <x v="153"/>
    <x v="0"/>
  </r>
  <r>
    <x v="40"/>
    <n v="3"/>
    <n v="26"/>
    <n v="49"/>
    <s v="1116L-026-049"/>
    <n v="0"/>
    <s v="WT-02.1"/>
    <s v="Northwe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49"/>
    <s v="1116L-026-049"/>
    <n v="0"/>
    <s v="WT-02.1"/>
    <s v="Northwe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50"/>
    <s v="1116L-026-050"/>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50"/>
    <s v="1116L-026-050"/>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51"/>
    <s v="1116L-026-051"/>
    <n v="0"/>
    <s v="WT-02.1"/>
    <s v="Northwe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51"/>
    <s v="1116L-026-051"/>
    <n v="0"/>
    <s v="WT-02.1"/>
    <s v="Northwe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52"/>
    <s v="1116L-026-052"/>
    <n v="0"/>
    <s v="WT-01.1"/>
    <s v="Northwe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52"/>
    <s v="1116L-026-052"/>
    <n v="0"/>
    <s v="WT-01.1"/>
    <s v="Northwe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53"/>
    <s v="1116L-026-053"/>
    <n v="0"/>
    <s v="WT-02.1"/>
    <s v="Northwest"/>
    <n v="36"/>
    <n v="240"/>
    <s v="WT-02.1, REC., SBX-R, COPING, WWT ADJ - L, ISA-R"/>
    <s v="Rec."/>
    <s v="SBX-R"/>
    <s v="Infill 1"/>
    <n v="0.875"/>
    <n v="0.875"/>
    <n v="1.1875"/>
    <n v="0.9375"/>
    <n v="136"/>
    <s v="N/A"/>
    <s v="GL-07T"/>
    <n v="10"/>
    <s v="TO-1116GLT07-10-2423"/>
    <n v="34.25"/>
    <m/>
    <m/>
    <n v="101.875"/>
    <n v="24.230685763888889"/>
    <n v="290.76822916666669"/>
    <s v="NOT RELEASED"/>
    <s v="NOT CHECKED"/>
    <x v="123"/>
    <x v="0"/>
  </r>
  <r>
    <x v="40"/>
    <n v="3"/>
    <n v="26"/>
    <n v="53"/>
    <s v="1116L-026-053"/>
    <n v="0"/>
    <s v="WT-02.1"/>
    <s v="Northwest"/>
    <n v="36"/>
    <n v="240"/>
    <s v="WT-02.1, REC., SBX-R, COPING, WWT ADJ - L, ISA-R"/>
    <s v="Rec."/>
    <s v="SBX-R"/>
    <s v="Infill 2"/>
    <n v="0.875"/>
    <n v="0.875"/>
    <n v="0.9375"/>
    <n v="3.6875"/>
    <n v="104"/>
    <s v="N/A"/>
    <s v="GL-02Z"/>
    <n v="10"/>
    <s v="TO-1116GLZ02-10-3124"/>
    <n v="34.25"/>
    <m/>
    <m/>
    <n v="131.375"/>
    <n v="31.247178819444443"/>
    <n v="374.96614583333331"/>
    <s v="NOT RELEASED"/>
    <s v="NOT CHECKED"/>
    <x v="152"/>
    <x v="0"/>
  </r>
  <r>
    <x v="40"/>
    <n v="3"/>
    <n v="26"/>
    <n v="54"/>
    <s v="1116L-026-054"/>
    <n v="0"/>
    <s v="WT-01.2"/>
    <s v="Northwest"/>
    <n v="100"/>
    <n v="240"/>
    <s v="WT-01.2, REC., SBX, COPING, WWT-R"/>
    <s v="Rec."/>
    <s v="SBX"/>
    <s v="Infill 1"/>
    <n v="0.875"/>
    <n v="1.375"/>
    <n v="1.1875"/>
    <n v="0.9375"/>
    <n v="136"/>
    <s v="N/A"/>
    <s v="GL-01T"/>
    <n v="10"/>
    <s v="TO-1116GLT01-10-6915"/>
    <n v="97.75"/>
    <m/>
    <m/>
    <n v="101.875"/>
    <n v="69.154730902777771"/>
    <n v="829.85677083333326"/>
    <s v="NOT RELEASED"/>
    <s v="NOT CHECKED"/>
    <x v="134"/>
    <x v="0"/>
  </r>
  <r>
    <x v="40"/>
    <n v="3"/>
    <n v="26"/>
    <n v="54"/>
    <s v="1116L-026-054"/>
    <n v="0"/>
    <s v="WT-01.2"/>
    <s v="Northwest"/>
    <n v="100"/>
    <n v="240"/>
    <s v="WT-01.2, REC., SBX, COPING, WWT-R"/>
    <s v="Rec."/>
    <s v="SBX"/>
    <s v="Infill 2"/>
    <n v="0.875"/>
    <n v="1.375"/>
    <n v="0.9375"/>
    <n v="3.6875"/>
    <n v="104"/>
    <s v="N/A"/>
    <s v="GL-02Z"/>
    <n v="10"/>
    <s v="TO-1116GLZ02-10-8917"/>
    <n v="97.75"/>
    <m/>
    <m/>
    <n v="131.375"/>
    <n v="89.179904513888886"/>
    <n v="1070.1588541666665"/>
    <s v="NOT RELEASED"/>
    <s v="NOT CHECKED"/>
    <x v="156"/>
    <x v="0"/>
  </r>
  <r>
    <x v="40"/>
    <n v="3"/>
    <n v="26"/>
    <n v="55"/>
    <s v="1116L-026-055"/>
    <n v="0"/>
    <s v="WT-02.1"/>
    <s v="Northwest"/>
    <n v="36"/>
    <n v="240"/>
    <s v="WT-02.1, REC., SBX-L, COPING, WWT ADJ - L, ISA-L"/>
    <s v="Rec."/>
    <s v="SBX-L"/>
    <s v="Infill 1"/>
    <n v="0.875"/>
    <n v="0.875"/>
    <n v="1.1875"/>
    <n v="0.9375"/>
    <n v="136"/>
    <s v="N/A"/>
    <s v="GL-07T"/>
    <n v="10"/>
    <s v="TO-1116GLT07-10-2423"/>
    <n v="34.25"/>
    <m/>
    <m/>
    <n v="101.875"/>
    <n v="24.230685763888889"/>
    <n v="290.76822916666669"/>
    <s v="NOT RELEASED"/>
    <s v="NOT CHECKED"/>
    <x v="123"/>
    <x v="0"/>
  </r>
  <r>
    <x v="40"/>
    <n v="3"/>
    <n v="26"/>
    <n v="55"/>
    <s v="1116L-026-055"/>
    <n v="0"/>
    <s v="WT-02.1"/>
    <s v="Northwest"/>
    <n v="36"/>
    <n v="240"/>
    <s v="WT-02.1, REC., SBX-L, COPING, WWT ADJ - L, ISA-L"/>
    <s v="Rec."/>
    <s v="SBX-L"/>
    <s v="Infill 2"/>
    <n v="0.875"/>
    <n v="0.875"/>
    <n v="0.9375"/>
    <n v="3.6875"/>
    <n v="104"/>
    <s v="N/A"/>
    <s v="GL-02Z"/>
    <n v="10"/>
    <s v="TO-1116GLZ02-10-3124"/>
    <n v="34.25"/>
    <m/>
    <m/>
    <n v="131.375"/>
    <n v="31.247178819444443"/>
    <n v="374.96614583333331"/>
    <s v="NOT RELEASED"/>
    <s v="NOT CHECKED"/>
    <x v="152"/>
    <x v="0"/>
  </r>
  <r>
    <x v="40"/>
    <n v="3"/>
    <n v="26"/>
    <n v="56"/>
    <s v="1116L-026-056"/>
    <n v="0"/>
    <s v="WT-01.1"/>
    <s v="Northwest"/>
    <n v="100"/>
    <n v="240"/>
    <s v="WT-01.1, REC., VISION, COPING, WWT-R, ACOUSTIC GL"/>
    <s v="Rec."/>
    <s v="Vision"/>
    <s v="Infill 1"/>
    <n v="0.875"/>
    <n v="1.375"/>
    <n v="1.1875"/>
    <n v="0.9375"/>
    <n v="136"/>
    <m/>
    <s v="GL-06Z"/>
    <n v="10"/>
    <s v="TO-1116GLZ06-10-6915"/>
    <n v="97.75"/>
    <m/>
    <m/>
    <n v="101.875"/>
    <n v="69.154730902777771"/>
    <n v="829.85677083333326"/>
    <s v="NOT RELEASED"/>
    <s v="NOT CHECKED"/>
    <x v="135"/>
    <x v="0"/>
  </r>
  <r>
    <x v="40"/>
    <n v="3"/>
    <n v="26"/>
    <n v="56"/>
    <s v="1116L-026-056"/>
    <n v="0"/>
    <s v="WT-01.1"/>
    <s v="Northwest"/>
    <n v="100"/>
    <n v="240"/>
    <s v="WT-01.1, REC., VISION, COPING, WWT-R, ACOUSTIC GL"/>
    <s v="Rec."/>
    <s v="Vision"/>
    <s v="Infill 2"/>
    <n v="0.875"/>
    <n v="1.375"/>
    <n v="0.9375"/>
    <n v="3.6875"/>
    <n v="104"/>
    <s v="N/A"/>
    <s v="GL-02Z"/>
    <n v="10"/>
    <s v="TO-1116GLZ02-10-8917"/>
    <n v="97.75"/>
    <m/>
    <m/>
    <n v="131.375"/>
    <n v="89.179904513888886"/>
    <n v="1070.1588541666665"/>
    <s v="NOT RELEASED"/>
    <s v="NOT CHECKED"/>
    <x v="156"/>
    <x v="0"/>
  </r>
  <r>
    <x v="40"/>
    <n v="3"/>
    <n v="26"/>
    <n v="57"/>
    <s v="1116L-026-057"/>
    <n v="0"/>
    <s v="WT-02.1"/>
    <s v="Northwe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57"/>
    <s v="1116L-026-057"/>
    <n v="0"/>
    <s v="WT-02.1"/>
    <s v="Northwe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58"/>
    <s v="1116L-026-058"/>
    <n v="0"/>
    <s v="WT-01.1"/>
    <s v="Northwe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58"/>
    <s v="1116L-026-058"/>
    <n v="0"/>
    <s v="WT-01.1"/>
    <s v="Northwe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59"/>
    <s v="1116L-026-059"/>
    <n v="0"/>
    <s v="WT-02.1"/>
    <s v="Northwe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59"/>
    <s v="1116L-026-059"/>
    <n v="0"/>
    <s v="WT-02.1"/>
    <s v="Northwe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60"/>
    <s v="1116L-026-060"/>
    <n v="0"/>
    <s v="WT-01.1"/>
    <s v="Northwest"/>
    <n v="92.0625"/>
    <n v="240"/>
    <s v="WT-01.1, REC., VISION, COPING, HEAVY, TYP."/>
    <s v="Rec."/>
    <s v="Vision"/>
    <s v="Infill 1"/>
    <n v="0.875"/>
    <n v="0.93620000000000003"/>
    <n v="1.1875"/>
    <n v="0.9375"/>
    <n v="136"/>
    <s v="N/A"/>
    <s v="GL-01Z"/>
    <n v="10"/>
    <s v="TO-1116GLZ01-10-6484"/>
    <n v="90.251300000000001"/>
    <m/>
    <m/>
    <n v="101.875"/>
    <n v="63.849661024305561"/>
    <n v="766.19593229166674"/>
    <s v="NOT RELEASED"/>
    <s v="NOT CHECKED"/>
    <x v="136"/>
    <x v="0"/>
  </r>
  <r>
    <x v="40"/>
    <n v="3"/>
    <n v="26"/>
    <n v="60"/>
    <s v="1116L-026-060"/>
    <n v="0"/>
    <s v="WT-01.1"/>
    <s v="Northwest"/>
    <n v="92.0625"/>
    <n v="240"/>
    <s v="WT-01.1, REC., VISION, COPING, HEAVY, TYP."/>
    <s v="Rec."/>
    <s v="Vision"/>
    <s v="Infill 2"/>
    <n v="0.875"/>
    <n v="0.93620000000000003"/>
    <n v="0.9375"/>
    <n v="3.6875"/>
    <n v="104"/>
    <s v="N/A"/>
    <s v="GL-02Z"/>
    <n v="10"/>
    <s v="TO-1116GLZ02-10-8233"/>
    <n v="90.251300000000001"/>
    <m/>
    <m/>
    <n v="131.375"/>
    <n v="82.338642621527768"/>
    <n v="988.06371145833327"/>
    <s v="NOT RELEASED"/>
    <s v="NOT CHECKED"/>
    <x v="157"/>
    <x v="0"/>
  </r>
  <r>
    <x v="40"/>
    <n v="3"/>
    <n v="26"/>
    <n v="61"/>
    <s v="1116L-026-061"/>
    <n v="0"/>
    <s v="WT-03.5"/>
    <s v="Northwest"/>
    <n v="36.093000000000004"/>
    <n v="240"/>
    <s v="WT-03.5, CURVED, SBX-R, COPING, HEAVY, ISA-R"/>
    <s v="Curved"/>
    <s v="SBX-R"/>
    <s v="Infill 1"/>
    <n v="0.83699999999999997"/>
    <n v="1.0375000000000001"/>
    <n v="1.1875"/>
    <n v="0.9375"/>
    <n v="136"/>
    <s v="N/A"/>
    <s v="GL-09T"/>
    <n v="30"/>
    <s v="TO-1116GLT09-30-2420"/>
    <m/>
    <n v="34.218500000000006"/>
    <n v="138"/>
    <n v="101.875"/>
    <n v="24.208400607638893"/>
    <n v="290.50080729166672"/>
    <s v="NOT RELEASED"/>
    <s v="NOT CHECKED"/>
    <x v="128"/>
    <x v="0"/>
  </r>
  <r>
    <x v="40"/>
    <n v="3"/>
    <n v="26"/>
    <n v="61"/>
    <s v="1116L-026-061"/>
    <n v="0"/>
    <s v="WT-03.5"/>
    <s v="Northwest"/>
    <n v="36.093000000000004"/>
    <n v="240"/>
    <s v="WT-03.5, CURVED, SBX-R, COPING, HEAVY, ISA-R"/>
    <s v="Curved"/>
    <s v="SBX-R"/>
    <s v="Infill 2"/>
    <n v="0.83699999999999997"/>
    <n v="1.0375000000000001"/>
    <n v="0.9375"/>
    <n v="3.6875"/>
    <n v="104"/>
    <m/>
    <s v="GL-05D"/>
    <n v="30"/>
    <s v="TO-1116GLD05-30-3121"/>
    <m/>
    <n v="34.218500000000006"/>
    <n v="138"/>
    <n v="131.375"/>
    <n v="31.21844053819445"/>
    <n v="374.62128645833343"/>
    <s v="NOT RELEASED"/>
    <s v="NOT CHECKED"/>
    <x v="158"/>
    <x v="0"/>
  </r>
  <r>
    <x v="40"/>
    <n v="3"/>
    <n v="26"/>
    <n v="62"/>
    <s v="1116L-026-062"/>
    <n v="0"/>
    <s v="WT-01.1"/>
    <s v="North "/>
    <n v="100"/>
    <n v="240"/>
    <s v="WT-01.1, REC., VISION, COPING, ISA-R, ACOUSTIC GL"/>
    <s v="Rec."/>
    <s v="Vision"/>
    <s v="Infill 1"/>
    <n v="0.875"/>
    <n v="0.875"/>
    <n v="1.1875"/>
    <n v="0.9375"/>
    <n v="136"/>
    <m/>
    <s v="GL-06Z"/>
    <n v="10"/>
    <s v="TO-1116GLZ06-10-7050"/>
    <n v="98.25"/>
    <m/>
    <m/>
    <n v="101.875"/>
    <n v="69.508463541666671"/>
    <n v="834.1015625"/>
    <s v="NOT RELEASED"/>
    <s v="NOT CHECKED"/>
    <x v="132"/>
    <x v="0"/>
  </r>
  <r>
    <x v="40"/>
    <n v="3"/>
    <n v="26"/>
    <n v="62"/>
    <s v="1116L-026-062"/>
    <n v="0"/>
    <s v="WT-01.1"/>
    <s v="North "/>
    <n v="100"/>
    <n v="240"/>
    <s v="WT-01.1, REC., VISION, COPING, ISA-R, ACOUSTIC GL"/>
    <s v="Rec."/>
    <s v="Vision"/>
    <s v="Infill 2"/>
    <n v="0.875"/>
    <n v="0.875"/>
    <n v="0.9375"/>
    <n v="3.6875"/>
    <n v="104"/>
    <s v="N/A"/>
    <s v="GL-02Z"/>
    <n v="10"/>
    <s v="TO-1116GLZ02-10-9063"/>
    <n v="98.25"/>
    <m/>
    <m/>
    <n v="131.375"/>
    <n v="89.636067708333329"/>
    <n v="1075.6328125"/>
    <s v="NOT RELEASED"/>
    <s v="NOT CHECKED"/>
    <x v="153"/>
    <x v="0"/>
  </r>
  <r>
    <x v="40"/>
    <n v="3"/>
    <n v="26"/>
    <n v="63"/>
    <s v="1116L-026-063"/>
    <n v="0"/>
    <s v="WT-02.1"/>
    <s v="North "/>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63"/>
    <s v="1116L-026-063"/>
    <n v="0"/>
    <s v="WT-02.1"/>
    <s v="North "/>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64"/>
    <s v="1116L-026-064"/>
    <n v="0"/>
    <s v="WT-01.2"/>
    <s v="North "/>
    <n v="100"/>
    <n v="240"/>
    <s v="WT-01.2, REC., SBX, COPING, TYP."/>
    <s v="Rec."/>
    <s v="SBX"/>
    <s v="Infill 1"/>
    <n v="0.875"/>
    <n v="0.875"/>
    <n v="1.1875"/>
    <n v="0.9375"/>
    <n v="136"/>
    <s v="N/A"/>
    <s v="GL-01T"/>
    <n v="10"/>
    <s v="TO-1116GLT01-10-7050"/>
    <n v="98.25"/>
    <m/>
    <m/>
    <n v="101.875"/>
    <n v="69.508463541666671"/>
    <n v="834.1015625"/>
    <s v="NOT RELEASED"/>
    <s v="NOT CHECKED"/>
    <x v="129"/>
    <x v="0"/>
  </r>
  <r>
    <x v="40"/>
    <n v="3"/>
    <n v="26"/>
    <n v="64"/>
    <s v="1116L-026-064"/>
    <n v="0"/>
    <s v="WT-01.2"/>
    <s v="North "/>
    <n v="100"/>
    <n v="240"/>
    <s v="WT-01.2, REC., SBX, COPING, TYP."/>
    <s v="Rec."/>
    <s v="SBX"/>
    <s v="Infill 2"/>
    <n v="0.875"/>
    <n v="0.875"/>
    <n v="0.9375"/>
    <n v="3.6875"/>
    <n v="104"/>
    <s v="N/A"/>
    <s v="GL-02Z"/>
    <n v="10"/>
    <s v="TO-1116GLZ02-10-9063"/>
    <n v="98.25"/>
    <m/>
    <m/>
    <n v="131.375"/>
    <n v="89.636067708333329"/>
    <n v="1075.6328125"/>
    <s v="NOT RELEASED"/>
    <s v="NOT CHECKED"/>
    <x v="153"/>
    <x v="0"/>
  </r>
  <r>
    <x v="40"/>
    <n v="3"/>
    <n v="26"/>
    <n v="65"/>
    <s v="1116L-026-065"/>
    <n v="0"/>
    <s v="WT-02.1"/>
    <s v="North "/>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65"/>
    <s v="1116L-026-065"/>
    <n v="0"/>
    <s v="WT-02.1"/>
    <s v="North "/>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66"/>
    <s v="1116L-026-066"/>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66"/>
    <s v="1116L-026-066"/>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67"/>
    <s v="1116L-026-067"/>
    <n v="0"/>
    <s v="WT-02.1"/>
    <s v="North "/>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67"/>
    <s v="1116L-026-067"/>
    <n v="0"/>
    <s v="WT-02.1"/>
    <s v="North "/>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68"/>
    <s v="1116L-026-068"/>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68"/>
    <s v="1116L-026-068"/>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69"/>
    <s v="1116L-026-069"/>
    <n v="0"/>
    <s v="WT-02.1"/>
    <s v="North "/>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69"/>
    <s v="1116L-026-069"/>
    <n v="0"/>
    <s v="WT-02.1"/>
    <s v="North "/>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70"/>
    <s v="1116L-026-070"/>
    <n v="0"/>
    <s v="WT-01.2"/>
    <s v="North "/>
    <n v="100"/>
    <n v="240"/>
    <s v="WT-01.2, REC., SBX, COPING, TYP."/>
    <s v="Rec."/>
    <s v="SBX"/>
    <s v="Infill 1"/>
    <n v="0.875"/>
    <n v="0.875"/>
    <n v="1.1875"/>
    <n v="0.9375"/>
    <n v="136"/>
    <s v="N/A"/>
    <s v="GL-01T"/>
    <n v="10"/>
    <s v="TO-1116GLT01-10-7050"/>
    <n v="98.25"/>
    <m/>
    <m/>
    <n v="101.875"/>
    <n v="69.508463541666671"/>
    <n v="834.1015625"/>
    <s v="NOT RELEASED"/>
    <s v="NOT CHECKED"/>
    <x v="129"/>
    <x v="0"/>
  </r>
  <r>
    <x v="40"/>
    <n v="3"/>
    <n v="26"/>
    <n v="70"/>
    <s v="1116L-026-070"/>
    <n v="0"/>
    <s v="WT-01.2"/>
    <s v="North "/>
    <n v="100"/>
    <n v="240"/>
    <s v="WT-01.2, REC., SBX, COPING, TYP."/>
    <s v="Rec."/>
    <s v="SBX"/>
    <s v="Infill 2"/>
    <n v="0.875"/>
    <n v="0.875"/>
    <n v="0.9375"/>
    <n v="3.6875"/>
    <n v="104"/>
    <s v="N/A"/>
    <s v="GL-02Z"/>
    <n v="10"/>
    <s v="TO-1116GLZ02-10-9063"/>
    <n v="98.25"/>
    <m/>
    <m/>
    <n v="131.375"/>
    <n v="89.636067708333329"/>
    <n v="1075.6328125"/>
    <s v="NOT RELEASED"/>
    <s v="NOT CHECKED"/>
    <x v="153"/>
    <x v="0"/>
  </r>
  <r>
    <x v="40"/>
    <n v="3"/>
    <n v="26"/>
    <n v="71"/>
    <s v="1116L-026-071"/>
    <n v="0"/>
    <s v="WT-02.1"/>
    <s v="North "/>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71"/>
    <s v="1116L-026-071"/>
    <n v="0"/>
    <s v="WT-02.1"/>
    <s v="North "/>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72"/>
    <s v="1116L-026-072"/>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72"/>
    <s v="1116L-026-072"/>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73"/>
    <s v="1116L-026-073"/>
    <n v="0"/>
    <s v="WT-02.1"/>
    <s v="North "/>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73"/>
    <s v="1116L-026-073"/>
    <n v="0"/>
    <s v="WT-02.1"/>
    <s v="North "/>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74"/>
    <s v="1116L-026-074"/>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74"/>
    <s v="1116L-026-074"/>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75"/>
    <s v="1116L-026-075"/>
    <n v="0"/>
    <s v="WT-02.1"/>
    <s v="North "/>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75"/>
    <s v="1116L-026-075"/>
    <n v="0"/>
    <s v="WT-02.1"/>
    <s v="North "/>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76"/>
    <s v="1116L-026-076"/>
    <n v="0"/>
    <s v="WT-01.2"/>
    <s v="North "/>
    <n v="100"/>
    <n v="240"/>
    <s v="WT-01.2, REC., SBX, COPING, TYP."/>
    <s v="Rec."/>
    <s v="SBX"/>
    <s v="Infill 1"/>
    <n v="0.875"/>
    <n v="0.875"/>
    <n v="1.1875"/>
    <n v="0.9375"/>
    <n v="136"/>
    <s v="N/A"/>
    <s v="GL-01T"/>
    <n v="10"/>
    <s v="TO-1116GLT01-10-7050"/>
    <n v="98.25"/>
    <m/>
    <m/>
    <n v="101.875"/>
    <n v="69.508463541666671"/>
    <n v="834.1015625"/>
    <s v="NOT RELEASED"/>
    <s v="NOT CHECKED"/>
    <x v="129"/>
    <x v="0"/>
  </r>
  <r>
    <x v="40"/>
    <n v="3"/>
    <n v="26"/>
    <n v="76"/>
    <s v="1116L-026-076"/>
    <n v="0"/>
    <s v="WT-01.2"/>
    <s v="North "/>
    <n v="100"/>
    <n v="240"/>
    <s v="WT-01.2, REC., SBX, COPING, TYP."/>
    <s v="Rec."/>
    <s v="SBX"/>
    <s v="Infill 2"/>
    <n v="0.875"/>
    <n v="0.875"/>
    <n v="0.9375"/>
    <n v="3.6875"/>
    <n v="104"/>
    <s v="N/A"/>
    <s v="GL-02Z"/>
    <n v="10"/>
    <s v="TO-1116GLZ02-10-9063"/>
    <n v="98.25"/>
    <m/>
    <m/>
    <n v="131.375"/>
    <n v="89.636067708333329"/>
    <n v="1075.6328125"/>
    <s v="NOT RELEASED"/>
    <s v="NOT CHECKED"/>
    <x v="153"/>
    <x v="0"/>
  </r>
  <r>
    <x v="40"/>
    <n v="3"/>
    <n v="26"/>
    <n v="77"/>
    <s v="1116L-026-077"/>
    <n v="0"/>
    <s v="WT-02.1"/>
    <s v="North "/>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77"/>
    <s v="1116L-026-077"/>
    <n v="0"/>
    <s v="WT-02.1"/>
    <s v="North "/>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78"/>
    <s v="1116L-026-078"/>
    <n v="0"/>
    <s v="WT-01.1"/>
    <s v="North "/>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78"/>
    <s v="1116L-026-078"/>
    <n v="0"/>
    <s v="WT-01.1"/>
    <s v="North "/>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79"/>
    <s v="1116L-026-079"/>
    <n v="0"/>
    <s v="WT-02.1"/>
    <s v="North "/>
    <n v="36.125"/>
    <n v="240"/>
    <s v="WT-02.1, REC., SBX-L, COPING, HEAVY, ISA-R"/>
    <s v="Rec."/>
    <s v="SBX-L"/>
    <s v="Infill 1"/>
    <n v="1"/>
    <n v="0.875"/>
    <n v="1.1875"/>
    <n v="0.9375"/>
    <n v="136"/>
    <s v="N/A"/>
    <s v="GL-07T"/>
    <n v="10"/>
    <s v="TO-1116GLT07-10-2423"/>
    <n v="34.25"/>
    <m/>
    <m/>
    <n v="101.875"/>
    <n v="24.230685763888889"/>
    <n v="290.76822916666669"/>
    <s v="NOT RELEASED"/>
    <s v="NOT CHECKED"/>
    <x v="123"/>
    <x v="0"/>
  </r>
  <r>
    <x v="40"/>
    <n v="3"/>
    <n v="26"/>
    <n v="79"/>
    <s v="1116L-026-079"/>
    <n v="0"/>
    <s v="WT-02.1"/>
    <s v="North "/>
    <n v="36.125"/>
    <n v="240"/>
    <s v="WT-02.1, REC., SBX-L, COPING, HEAVY, ISA-R"/>
    <s v="Rec."/>
    <s v="SBX-L"/>
    <s v="Infill 2"/>
    <n v="1"/>
    <n v="0.875"/>
    <n v="0.9375"/>
    <n v="3.6875"/>
    <n v="104"/>
    <s v="N/A"/>
    <s v="GL-02Z"/>
    <n v="10"/>
    <s v="TO-1116GLZ02-10-3124"/>
    <n v="34.25"/>
    <m/>
    <m/>
    <n v="131.375"/>
    <n v="31.247178819444443"/>
    <n v="374.96614583333331"/>
    <s v="NOT RELEASED"/>
    <s v="NOT CHECKED"/>
    <x v="152"/>
    <x v="0"/>
  </r>
  <r>
    <x v="40"/>
    <n v="3"/>
    <n v="26"/>
    <n v="80"/>
    <s v="1116L-026-080"/>
    <n v="0"/>
    <s v="WT-03.3"/>
    <s v="Northeast"/>
    <n v="90.544600000000003"/>
    <n v="240"/>
    <s v="WT-03.3, CURVED, VISION, COPING, HEAVY, HEAVY, TOP LIGHTING"/>
    <s v="Curved"/>
    <s v="Vision"/>
    <s v="Infill 1"/>
    <n v="0.91420000000000001"/>
    <n v="0.93379999999999996"/>
    <n v="1.1875"/>
    <n v="0.9375"/>
    <n v="136"/>
    <s v="N/A"/>
    <s v="GL-04Z"/>
    <n v="30"/>
    <s v="TO-1116GLZ04-30-6374"/>
    <m/>
    <n v="88.696600000000004"/>
    <n v="192.5"/>
    <n v="101.875"/>
    <n v="62.749764756944451"/>
    <n v="752.99717708333344"/>
    <s v="NOT RELEASED"/>
    <s v="NOT CHECKED"/>
    <x v="130"/>
    <x v="0"/>
  </r>
  <r>
    <x v="40"/>
    <n v="3"/>
    <n v="26"/>
    <n v="80"/>
    <s v="1116L-026-080"/>
    <n v="0"/>
    <s v="WT-03.3"/>
    <s v="Northeast"/>
    <n v="90.544600000000003"/>
    <n v="240"/>
    <s v="WT-03.3, CURVED, VISION, COPING, HEAVY, HEAVY, TOP LIGHTING"/>
    <s v="Curved"/>
    <s v="Vision"/>
    <s v="Infill 2"/>
    <n v="0.91420000000000001"/>
    <n v="0.93379999999999996"/>
    <n v="0.9375"/>
    <n v="3.6875"/>
    <n v="104"/>
    <n v="2.2000000000000002"/>
    <s v="GL-05B"/>
    <n v="30"/>
    <s v="TO-1116GLB05-30-8192"/>
    <m/>
    <n v="88.696600000000004"/>
    <n v="192.5"/>
    <n v="131.375"/>
    <n v="80.920248784722219"/>
    <n v="971.04298541666662"/>
    <s v="NOT RELEASED"/>
    <s v="NOT CHECKED"/>
    <x v="159"/>
    <x v="0"/>
  </r>
  <r>
    <x v="40"/>
    <n v="3"/>
    <n v="26"/>
    <n v="81"/>
    <s v="1116L-026-081"/>
    <n v="0"/>
    <s v="WT-03.3"/>
    <s v="Northeast"/>
    <n v="90.508499999999998"/>
    <n v="240"/>
    <s v="WT-03.3, CURVED, VISION, COPING, HEAVY, HEAVY, ISA-R, TOP LIGHTING"/>
    <s v="Curved"/>
    <s v="Vision"/>
    <s v="Infill 1"/>
    <n v="0.90595000000000003"/>
    <n v="0.90595000000000003"/>
    <n v="1.1875"/>
    <n v="0.9375"/>
    <n v="136"/>
    <s v="N/A"/>
    <s v="GL-04Z"/>
    <n v="30"/>
    <s v="TO-1116GLZ04-30-6374"/>
    <m/>
    <n v="88.696600000000004"/>
    <n v="192.5"/>
    <n v="101.875"/>
    <n v="62.749764756944451"/>
    <n v="752.99717708333344"/>
    <s v="NOT RELEASED"/>
    <s v="NOT CHECKED"/>
    <x v="130"/>
    <x v="0"/>
  </r>
  <r>
    <x v="40"/>
    <n v="3"/>
    <n v="26"/>
    <n v="81"/>
    <s v="1116L-026-081"/>
    <n v="0"/>
    <s v="WT-03.3"/>
    <s v="Northeast"/>
    <n v="90.508499999999998"/>
    <n v="240"/>
    <s v="WT-03.3, CURVED, VISION, COPING, HEAVY, HEAVY, ISA-R, TOP LIGHTING"/>
    <s v="Curved"/>
    <s v="Vision"/>
    <s v="Infill 2"/>
    <n v="0.90595000000000003"/>
    <n v="0.90595000000000003"/>
    <n v="0.9375"/>
    <n v="3.6875"/>
    <n v="104"/>
    <n v="2.2000000000000002"/>
    <s v="GL-05B"/>
    <n v="30"/>
    <s v="TO-1116GLB05-30-8192"/>
    <m/>
    <n v="88.696600000000004"/>
    <n v="192.5"/>
    <n v="131.375"/>
    <n v="80.920248784722219"/>
    <n v="971.04298541666662"/>
    <s v="NOT RELEASED"/>
    <s v="NOT CHECKED"/>
    <x v="159"/>
    <x v="0"/>
  </r>
  <r>
    <x v="40"/>
    <n v="3"/>
    <n v="26"/>
    <n v="82"/>
    <s v="1116L-026-082"/>
    <n v="0"/>
    <s v="WT-03.3"/>
    <s v="Northeast"/>
    <n v="90.522000000000006"/>
    <n v="240"/>
    <s v="WT-03.3, CURVED, VISION, COPING, HEAVY, HEAVY, ISA-R, TOP LIGHTING"/>
    <s v="Curved"/>
    <s v="Vision"/>
    <s v="Infill 1"/>
    <n v="0.91269999999999996"/>
    <n v="0.91269999999999996"/>
    <n v="1.1875"/>
    <n v="0.9375"/>
    <n v="136"/>
    <s v="N/A"/>
    <s v="GL-04Z"/>
    <n v="30"/>
    <s v="TO-1116GLZ04-30-6374"/>
    <m/>
    <n v="88.696600000000004"/>
    <n v="192.5"/>
    <n v="101.875"/>
    <n v="62.749764756944451"/>
    <n v="752.99717708333344"/>
    <s v="NOT RELEASED"/>
    <s v="NOT CHECKED"/>
    <x v="130"/>
    <x v="0"/>
  </r>
  <r>
    <x v="40"/>
    <n v="3"/>
    <n v="26"/>
    <n v="82"/>
    <s v="1116L-026-082"/>
    <n v="0"/>
    <s v="WT-03.3"/>
    <s v="Northeast"/>
    <n v="90.522000000000006"/>
    <n v="240"/>
    <s v="WT-03.3, CURVED, VISION, COPING, HEAVY, HEAVY, ISA-R, TOP LIGHTING"/>
    <s v="Curved"/>
    <s v="Vision"/>
    <s v="Infill 2"/>
    <n v="0.91269999999999996"/>
    <n v="0.91269999999999996"/>
    <n v="0.9375"/>
    <n v="3.6875"/>
    <n v="104"/>
    <n v="2.2000000000000002"/>
    <s v="GL-05B"/>
    <n v="30"/>
    <s v="TO-1116GLB05-30-8192"/>
    <m/>
    <n v="88.696600000000004"/>
    <n v="192.5"/>
    <n v="131.375"/>
    <n v="80.920248784722219"/>
    <n v="971.04298541666662"/>
    <s v="NOT RELEASED"/>
    <s v="NOT CHECKED"/>
    <x v="159"/>
    <x v="0"/>
  </r>
  <r>
    <x v="40"/>
    <n v="3"/>
    <n v="26"/>
    <n v="83"/>
    <s v="1116L-026-083"/>
    <n v="0"/>
    <s v="WT-02.1"/>
    <s v="East"/>
    <n v="36"/>
    <n v="240"/>
    <s v="WT-02.1, REC., SBX-R, COPING, HEAVY, ISA-L"/>
    <s v="Rec."/>
    <s v="SBX-R"/>
    <s v="Infill 1"/>
    <n v="0.875"/>
    <n v="0.875"/>
    <n v="1.1875"/>
    <n v="0.9375"/>
    <n v="136"/>
    <s v="N/A"/>
    <s v="GL-07T"/>
    <n v="10"/>
    <s v="TO-1116GLT07-10-2423"/>
    <n v="34.25"/>
    <m/>
    <m/>
    <n v="101.875"/>
    <n v="24.230685763888889"/>
    <n v="290.76822916666669"/>
    <s v="NOT RELEASED"/>
    <s v="NOT CHECKED"/>
    <x v="123"/>
    <x v="0"/>
  </r>
  <r>
    <x v="40"/>
    <n v="3"/>
    <n v="26"/>
    <n v="83"/>
    <s v="1116L-026-083"/>
    <n v="0"/>
    <s v="WT-02.1"/>
    <s v="East"/>
    <n v="36"/>
    <n v="240"/>
    <s v="WT-02.1, REC., SBX-R, COPING, HEAVY, ISA-L"/>
    <s v="Rec."/>
    <s v="SBX-R"/>
    <s v="Infill 2"/>
    <n v="0.875"/>
    <n v="0.875"/>
    <n v="0.9375"/>
    <n v="3.6875"/>
    <n v="104"/>
    <s v="N/A"/>
    <s v="GL-02Z"/>
    <n v="10"/>
    <s v="TO-1116GLZ02-10-3124"/>
    <n v="34.25"/>
    <m/>
    <m/>
    <n v="131.375"/>
    <n v="31.247178819444443"/>
    <n v="374.96614583333331"/>
    <s v="NOT RELEASED"/>
    <s v="NOT CHECKED"/>
    <x v="152"/>
    <x v="0"/>
  </r>
  <r>
    <x v="40"/>
    <n v="3"/>
    <n v="26"/>
    <n v="84"/>
    <s v="1116L-026-084"/>
    <n v="0"/>
    <s v="WT-01.1"/>
    <s v="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84"/>
    <s v="1116L-026-084"/>
    <n v="0"/>
    <s v="WT-01.1"/>
    <s v="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85"/>
    <s v="1116L-026-085"/>
    <n v="0"/>
    <s v="WT-02.1"/>
    <s v="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85"/>
    <s v="1116L-026-085"/>
    <n v="0"/>
    <s v="WT-02.1"/>
    <s v="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86"/>
    <s v="1116L-026-086"/>
    <n v="0"/>
    <s v="WT-01.1"/>
    <s v="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86"/>
    <s v="1116L-026-086"/>
    <n v="0"/>
    <s v="WT-01.1"/>
    <s v="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87"/>
    <s v="1116L-026-087"/>
    <n v="0"/>
    <s v="WT-02.1"/>
    <s v="Ea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87"/>
    <s v="1116L-026-087"/>
    <n v="0"/>
    <s v="WT-02.1"/>
    <s v="Ea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88"/>
    <s v="1116L-026-088"/>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88"/>
    <s v="1116L-026-088"/>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89"/>
    <s v="1116L-026-089"/>
    <n v="0"/>
    <s v="WT-02.1"/>
    <s v="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89"/>
    <s v="1116L-026-089"/>
    <n v="0"/>
    <s v="WT-02.1"/>
    <s v="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90"/>
    <s v="1116L-026-090"/>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90"/>
    <s v="1116L-026-090"/>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91"/>
    <s v="1116L-026-091"/>
    <n v="0"/>
    <s v="WT-02.1"/>
    <s v="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91"/>
    <s v="1116L-026-091"/>
    <n v="0"/>
    <s v="WT-02.1"/>
    <s v="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92"/>
    <s v="1116L-026-092"/>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2"/>
    <s v="1116L-026-092"/>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93"/>
    <s v="1116L-026-093"/>
    <n v="0"/>
    <s v="WT-02.1"/>
    <s v="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93"/>
    <s v="1116L-026-093"/>
    <n v="0"/>
    <s v="WT-02.1"/>
    <s v="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94"/>
    <s v="1116L-026-094"/>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4"/>
    <s v="1116L-026-094"/>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95"/>
    <s v="1116L-026-095"/>
    <n v="0"/>
    <s v="WT-02.1"/>
    <s v="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95"/>
    <s v="1116L-026-095"/>
    <n v="0"/>
    <s v="WT-02.1"/>
    <s v="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96"/>
    <s v="1116L-026-096"/>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96"/>
    <s v="1116L-026-096"/>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97"/>
    <s v="1116L-026-097"/>
    <n v="0"/>
    <s v="WT-02.1"/>
    <s v="Ea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97"/>
    <s v="1116L-026-097"/>
    <n v="0"/>
    <s v="WT-02.1"/>
    <s v="Ea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98"/>
    <s v="1116L-026-098"/>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98"/>
    <s v="1116L-026-098"/>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99"/>
    <s v="1116L-026-099"/>
    <n v="0"/>
    <s v="WT-02.1"/>
    <s v="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99"/>
    <s v="1116L-026-099"/>
    <n v="0"/>
    <s v="WT-02.1"/>
    <s v="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00"/>
    <s v="1116L-026-100"/>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00"/>
    <s v="1116L-026-100"/>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1"/>
    <s v="1116L-026-101"/>
    <n v="0"/>
    <s v="WT-02.1"/>
    <s v="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01"/>
    <s v="1116L-026-101"/>
    <n v="0"/>
    <s v="WT-02.1"/>
    <s v="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02"/>
    <s v="1116L-026-102"/>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02"/>
    <s v="1116L-026-102"/>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03"/>
    <s v="1116L-026-103"/>
    <n v="0"/>
    <s v="WT-02.1"/>
    <s v="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03"/>
    <s v="1116L-026-103"/>
    <n v="0"/>
    <s v="WT-02.1"/>
    <s v="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04"/>
    <s v="1116L-026-104"/>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04"/>
    <s v="1116L-026-104"/>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5"/>
    <s v="1116L-026-105"/>
    <n v="0"/>
    <s v="WT-02.1"/>
    <s v="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05"/>
    <s v="1116L-026-105"/>
    <n v="0"/>
    <s v="WT-02.1"/>
    <s v="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06"/>
    <s v="1116L-026-106"/>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06"/>
    <s v="1116L-026-106"/>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07"/>
    <s v="1116L-026-107"/>
    <n v="0"/>
    <s v="WT-02.1"/>
    <s v="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07"/>
    <s v="1116L-026-107"/>
    <n v="0"/>
    <s v="WT-02.1"/>
    <s v="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08"/>
    <s v="1116L-026-108"/>
    <n v="0"/>
    <s v="WT-01.2"/>
    <s v="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08"/>
    <s v="1116L-026-108"/>
    <n v="0"/>
    <s v="WT-01.2"/>
    <s v="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09"/>
    <s v="1116L-026-109"/>
    <n v="0"/>
    <s v="WT-02.1"/>
    <s v="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09"/>
    <s v="1116L-026-109"/>
    <n v="0"/>
    <s v="WT-02.1"/>
    <s v="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10"/>
    <s v="1116L-026-110"/>
    <n v="0"/>
    <s v="WT-01.1"/>
    <s v="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10"/>
    <s v="1116L-026-110"/>
    <n v="0"/>
    <s v="WT-01.1"/>
    <s v="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11"/>
    <s v="1116L-026-111"/>
    <n v="0"/>
    <s v="WT-02.1"/>
    <s v="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11"/>
    <s v="1116L-026-111"/>
    <n v="0"/>
    <s v="WT-02.1"/>
    <s v="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12"/>
    <s v="1116L-026-112"/>
    <n v="0"/>
    <s v="WT-03.3"/>
    <s v="Southeast"/>
    <n v="81.625900000000001"/>
    <n v="240"/>
    <s v="WT-03.3, CURVED, VISION, COPING, ISA-R, TOP LIGHTING"/>
    <s v="Curved"/>
    <s v="Vision"/>
    <s v="Infill 1"/>
    <n v="0.92210000000000003"/>
    <n v="0.97809999999999997"/>
    <n v="1.1875"/>
    <n v="0.9375"/>
    <n v="136"/>
    <s v="N/A"/>
    <s v="GL-04Z"/>
    <n v="30"/>
    <s v="TO-1116GLZ04-30-5640"/>
    <m/>
    <n v="79.725700000000003"/>
    <n v="138"/>
    <n v="101.875"/>
    <n v="56.403164496527779"/>
    <n v="676.83797395833335"/>
    <s v="NOT RELEASED"/>
    <s v="NOT CHECKED"/>
    <x v="133"/>
    <x v="0"/>
  </r>
  <r>
    <x v="40"/>
    <n v="3"/>
    <n v="26"/>
    <n v="112"/>
    <s v="1116L-026-112"/>
    <n v="0"/>
    <s v="WT-03.3"/>
    <s v="Southeast"/>
    <n v="81.625900000000001"/>
    <n v="240"/>
    <s v="WT-03.3, CURVED, VISION, COPING, ISA-R, TOP LIGHTING"/>
    <s v="Curved"/>
    <s v="Vision"/>
    <s v="Infill 2"/>
    <n v="0.92210000000000003"/>
    <n v="0.97809999999999997"/>
    <n v="0.9375"/>
    <n v="3.6875"/>
    <n v="104"/>
    <n v="2.2000000000000002"/>
    <s v="GL-05B"/>
    <n v="30"/>
    <s v="TO-1116GLB05-30-7373"/>
    <m/>
    <n v="79.725700000000003"/>
    <n v="138"/>
    <n v="131.375"/>
    <n v="72.7358599826389"/>
    <n v="872.83031979166685"/>
    <s v="NOT RELEASED"/>
    <s v="NOT CHECKED"/>
    <x v="154"/>
    <x v="0"/>
  </r>
  <r>
    <x v="40"/>
    <n v="3"/>
    <n v="26"/>
    <n v="113"/>
    <s v="1116L-026-113"/>
    <n v="0"/>
    <s v="WT-03.3"/>
    <s v="Southeast"/>
    <n v="81.527600000000007"/>
    <n v="240"/>
    <s v="WT-03.3, CURVED, VISION, COPING, HEAVY, ISA-L, TOP LIGHTING"/>
    <s v="Curved"/>
    <s v="Vision"/>
    <s v="Infill 1"/>
    <n v="0.87450000000000006"/>
    <n v="0.9274"/>
    <n v="1.1875"/>
    <n v="0.9375"/>
    <n v="136"/>
    <s v="N/A"/>
    <s v="GL-04Z"/>
    <n v="30"/>
    <s v="TO-1116GLZ04-30-5640"/>
    <m/>
    <n v="79.725700000000003"/>
    <n v="138"/>
    <n v="101.875"/>
    <n v="56.403164496527779"/>
    <n v="676.83797395833335"/>
    <s v="NOT RELEASED"/>
    <s v="NOT CHECKED"/>
    <x v="133"/>
    <x v="0"/>
  </r>
  <r>
    <x v="40"/>
    <n v="3"/>
    <n v="26"/>
    <n v="113"/>
    <s v="1116L-026-113"/>
    <n v="0"/>
    <s v="WT-03.3"/>
    <s v="Southeast"/>
    <n v="81.527600000000007"/>
    <n v="240"/>
    <s v="WT-03.3, CURVED, VISION, COPING, HEAVY, ISA-L, TOP LIGHTING"/>
    <s v="Curved"/>
    <s v="Vision"/>
    <s v="Infill 2"/>
    <n v="0.87450000000000006"/>
    <n v="0.9274"/>
    <n v="0.9375"/>
    <n v="3.6875"/>
    <n v="104"/>
    <n v="2.2000000000000002"/>
    <s v="GL-05B"/>
    <n v="30"/>
    <s v="TO-1116GLB05-30-7373"/>
    <m/>
    <n v="79.725700000000003"/>
    <n v="138"/>
    <n v="131.375"/>
    <n v="72.7358599826389"/>
    <n v="872.83031979166685"/>
    <s v="NOT RELEASED"/>
    <s v="NOT CHECKED"/>
    <x v="154"/>
    <x v="0"/>
  </r>
  <r>
    <x v="40"/>
    <n v="3"/>
    <n v="26"/>
    <n v="114"/>
    <s v="1116L-026-114"/>
    <n v="0"/>
    <s v="WT-02.1"/>
    <s v="Southeast"/>
    <n v="36"/>
    <n v="240"/>
    <s v="WT-02.1, REC., SBX-L, COPING, HEAVY, ISA-L"/>
    <s v="Rec."/>
    <s v="SBX-L"/>
    <s v="Infill 1"/>
    <n v="0.875"/>
    <n v="0.875"/>
    <n v="1.1875"/>
    <n v="0.9375"/>
    <n v="136"/>
    <s v="N/A"/>
    <s v="GL-07T"/>
    <n v="10"/>
    <s v="TO-1116GLT07-10-2423"/>
    <n v="34.25"/>
    <m/>
    <m/>
    <n v="101.875"/>
    <n v="24.230685763888889"/>
    <n v="290.76822916666669"/>
    <s v="NOT RELEASED"/>
    <s v="NOT CHECKED"/>
    <x v="123"/>
    <x v="0"/>
  </r>
  <r>
    <x v="40"/>
    <n v="3"/>
    <n v="26"/>
    <n v="114"/>
    <s v="1116L-026-114"/>
    <n v="0"/>
    <s v="WT-02.1"/>
    <s v="Southeast"/>
    <n v="36"/>
    <n v="240"/>
    <s v="WT-02.1, REC., SBX-L, COPING, HEAVY, ISA-L"/>
    <s v="Rec."/>
    <s v="SBX-L"/>
    <s v="Infill 2"/>
    <n v="0.875"/>
    <n v="0.875"/>
    <n v="0.9375"/>
    <n v="3.6875"/>
    <n v="104"/>
    <s v="N/A"/>
    <s v="GL-02Z"/>
    <n v="10"/>
    <s v="TO-1116GLZ02-10-3124"/>
    <n v="34.25"/>
    <m/>
    <m/>
    <n v="131.375"/>
    <n v="31.247178819444443"/>
    <n v="374.96614583333331"/>
    <s v="NOT RELEASED"/>
    <s v="NOT CHECKED"/>
    <x v="152"/>
    <x v="0"/>
  </r>
  <r>
    <x v="40"/>
    <n v="3"/>
    <n v="26"/>
    <n v="115"/>
    <s v="1116L-026-115"/>
    <n v="0"/>
    <s v="WT-01.1"/>
    <s v="South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115"/>
    <s v="1116L-026-115"/>
    <n v="0"/>
    <s v="WT-01.1"/>
    <s v="South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116"/>
    <s v="1116L-026-116"/>
    <n v="0"/>
    <s v="WT-02.1"/>
    <s v="South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16"/>
    <s v="1116L-026-116"/>
    <n v="0"/>
    <s v="WT-02.1"/>
    <s v="South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17"/>
    <s v="1116L-026-117"/>
    <n v="0"/>
    <s v="WT-01.1"/>
    <s v="South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117"/>
    <s v="1116L-026-117"/>
    <n v="0"/>
    <s v="WT-01.1"/>
    <s v="South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118"/>
    <s v="1116L-026-118"/>
    <n v="0"/>
    <s v="WT-02.1"/>
    <s v="South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18"/>
    <s v="1116L-026-118"/>
    <n v="0"/>
    <s v="WT-02.1"/>
    <s v="South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19"/>
    <s v="1116L-026-119"/>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19"/>
    <s v="1116L-026-119"/>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20"/>
    <s v="1116L-026-120"/>
    <n v="0"/>
    <s v="WT-02.1"/>
    <s v="Southeast"/>
    <n v="36"/>
    <n v="240"/>
    <s v="WT-02.1, REC., SBX-R, COPING, TYP."/>
    <s v="Rec."/>
    <s v="SBX-R"/>
    <s v="Infill 1"/>
    <n v="0.875"/>
    <n v="0.875"/>
    <n v="1.1875"/>
    <n v="0.9375"/>
    <n v="136"/>
    <s v="N/A"/>
    <s v="GL-07T"/>
    <n v="10"/>
    <s v="TO-1116GLT07-10-2423"/>
    <n v="34.25"/>
    <m/>
    <m/>
    <n v="101.875"/>
    <n v="24.230685763888889"/>
    <n v="290.76822916666669"/>
    <s v="NOT RELEASED"/>
    <s v="NOT CHECKED"/>
    <x v="123"/>
    <x v="0"/>
  </r>
  <r>
    <x v="40"/>
    <n v="3"/>
    <n v="26"/>
    <n v="120"/>
    <s v="1116L-026-120"/>
    <n v="0"/>
    <s v="WT-02.1"/>
    <s v="Southeast"/>
    <n v="36"/>
    <n v="240"/>
    <s v="WT-02.1, REC., SBX-R, COPING, TYP."/>
    <s v="Rec."/>
    <s v="SBX-R"/>
    <s v="Infill 2"/>
    <n v="0.875"/>
    <n v="0.875"/>
    <n v="0.9375"/>
    <n v="3.6875"/>
    <n v="104"/>
    <s v="N/A"/>
    <s v="GL-02Z"/>
    <n v="10"/>
    <s v="TO-1116GLZ02-10-3124"/>
    <n v="34.25"/>
    <m/>
    <m/>
    <n v="131.375"/>
    <n v="31.247178819444443"/>
    <n v="374.96614583333331"/>
    <s v="NOT RELEASED"/>
    <s v="NOT CHECKED"/>
    <x v="152"/>
    <x v="0"/>
  </r>
  <r>
    <x v="40"/>
    <n v="3"/>
    <n v="26"/>
    <n v="121"/>
    <s v="1116L-026-121"/>
    <n v="0"/>
    <s v="WT-01.2"/>
    <s v="South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21"/>
    <s v="1116L-026-121"/>
    <n v="0"/>
    <s v="WT-01.2"/>
    <s v="South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22"/>
    <s v="1116L-026-122"/>
    <n v="0"/>
    <s v="WT-02.1"/>
    <s v="Southeast"/>
    <n v="36"/>
    <n v="240"/>
    <s v="WT-02.1, REC., SBX-L, COPING, ISA-R"/>
    <s v="Rec."/>
    <s v="SBX-L"/>
    <s v="Infill 1"/>
    <n v="0.875"/>
    <n v="0.875"/>
    <n v="1.1875"/>
    <n v="0.9375"/>
    <n v="136"/>
    <s v="N/A"/>
    <s v="GL-07T"/>
    <n v="10"/>
    <s v="TO-1116GLT07-10-2423"/>
    <n v="34.25"/>
    <m/>
    <m/>
    <n v="101.875"/>
    <n v="24.230685763888889"/>
    <n v="290.76822916666669"/>
    <s v="NOT RELEASED"/>
    <s v="NOT CHECKED"/>
    <x v="123"/>
    <x v="0"/>
  </r>
  <r>
    <x v="40"/>
    <n v="3"/>
    <n v="26"/>
    <n v="122"/>
    <s v="1116L-026-122"/>
    <n v="0"/>
    <s v="WT-02.1"/>
    <s v="Southeast"/>
    <n v="36"/>
    <n v="240"/>
    <s v="WT-02.1, REC., SBX-L, COPING, ISA-R"/>
    <s v="Rec."/>
    <s v="SBX-L"/>
    <s v="Infill 2"/>
    <n v="0.875"/>
    <n v="0.875"/>
    <n v="0.9375"/>
    <n v="3.6875"/>
    <n v="104"/>
    <s v="N/A"/>
    <s v="GL-02Z"/>
    <n v="10"/>
    <s v="TO-1116GLZ02-10-3124"/>
    <n v="34.25"/>
    <m/>
    <m/>
    <n v="131.375"/>
    <n v="31.247178819444443"/>
    <n v="374.96614583333331"/>
    <s v="NOT RELEASED"/>
    <s v="NOT CHECKED"/>
    <x v="152"/>
    <x v="0"/>
  </r>
  <r>
    <x v="40"/>
    <n v="3"/>
    <n v="26"/>
    <n v="123"/>
    <s v="1116L-026-123"/>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23"/>
    <s v="1116L-026-123"/>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24"/>
    <s v="1116L-026-124"/>
    <n v="0"/>
    <s v="WT-02.1"/>
    <s v="South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24"/>
    <s v="1116L-026-124"/>
    <n v="0"/>
    <s v="WT-02.1"/>
    <s v="South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25"/>
    <s v="1116L-026-125"/>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25"/>
    <s v="1116L-026-125"/>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26"/>
    <s v="1116L-026-126"/>
    <n v="0"/>
    <s v="WT-02.1"/>
    <s v="Southeast"/>
    <n v="36"/>
    <n v="240"/>
    <s v="WT-02.1, REC., SBX-L, COPING, ISA-L"/>
    <s v="Rec."/>
    <s v="SBX-L"/>
    <s v="Infill 1"/>
    <n v="0.875"/>
    <n v="0.875"/>
    <n v="1.1875"/>
    <n v="0.9375"/>
    <n v="136"/>
    <s v="N/A"/>
    <s v="GL-07T"/>
    <n v="10"/>
    <s v="TO-1116GLT07-10-2423"/>
    <n v="34.25"/>
    <m/>
    <m/>
    <n v="101.875"/>
    <n v="24.230685763888889"/>
    <n v="290.76822916666669"/>
    <s v="NOT RELEASED"/>
    <s v="NOT CHECKED"/>
    <x v="123"/>
    <x v="0"/>
  </r>
  <r>
    <x v="40"/>
    <n v="3"/>
    <n v="26"/>
    <n v="126"/>
    <s v="1116L-026-126"/>
    <n v="0"/>
    <s v="WT-02.1"/>
    <s v="Southeast"/>
    <n v="36"/>
    <n v="240"/>
    <s v="WT-02.1, REC., SBX-L, COPING, ISA-L"/>
    <s v="Rec."/>
    <s v="SBX-L"/>
    <s v="Infill 2"/>
    <n v="0.875"/>
    <n v="0.875"/>
    <n v="0.9375"/>
    <n v="3.6875"/>
    <n v="104"/>
    <s v="N/A"/>
    <s v="GL-02Z"/>
    <n v="10"/>
    <s v="TO-1116GLZ02-10-3124"/>
    <n v="34.25"/>
    <m/>
    <m/>
    <n v="131.375"/>
    <n v="31.247178819444443"/>
    <n v="374.96614583333331"/>
    <s v="NOT RELEASED"/>
    <s v="NOT CHECKED"/>
    <x v="152"/>
    <x v="0"/>
  </r>
  <r>
    <x v="40"/>
    <n v="3"/>
    <n v="26"/>
    <n v="127"/>
    <s v="1116L-026-127"/>
    <n v="0"/>
    <s v="WT-01.2"/>
    <s v="Southeast"/>
    <n v="100"/>
    <n v="240"/>
    <s v="WT-01.2, REC., SBX, COPING, TYP."/>
    <s v="Rec."/>
    <s v="SBX"/>
    <s v="Infill 1"/>
    <n v="0.875"/>
    <n v="0.875"/>
    <n v="1.1875"/>
    <n v="0.9375"/>
    <n v="136"/>
    <s v="N/A"/>
    <s v="GL-01T"/>
    <n v="10"/>
    <s v="TO-1116GLT01-10-7050"/>
    <n v="98.25"/>
    <m/>
    <m/>
    <n v="101.875"/>
    <n v="69.508463541666671"/>
    <n v="834.1015625"/>
    <s v="NOT RELEASED"/>
    <s v="NOT CHECKED"/>
    <x v="129"/>
    <x v="0"/>
  </r>
  <r>
    <x v="40"/>
    <n v="3"/>
    <n v="26"/>
    <n v="127"/>
    <s v="1116L-026-127"/>
    <n v="0"/>
    <s v="WT-01.2"/>
    <s v="Southeast"/>
    <n v="100"/>
    <n v="240"/>
    <s v="WT-01.2, REC., SBX, COPING, TYP."/>
    <s v="Rec."/>
    <s v="SBX"/>
    <s v="Infill 2"/>
    <n v="0.875"/>
    <n v="0.875"/>
    <n v="0.9375"/>
    <n v="3.6875"/>
    <n v="104"/>
    <s v="N/A"/>
    <s v="GL-02Z"/>
    <n v="10"/>
    <s v="TO-1116GLZ02-10-9063"/>
    <n v="98.25"/>
    <m/>
    <m/>
    <n v="131.375"/>
    <n v="89.636067708333329"/>
    <n v="1075.6328125"/>
    <s v="NOT RELEASED"/>
    <s v="NOT CHECKED"/>
    <x v="153"/>
    <x v="0"/>
  </r>
  <r>
    <x v="40"/>
    <n v="3"/>
    <n v="26"/>
    <n v="128"/>
    <s v="1116L-026-128"/>
    <n v="0"/>
    <s v="WT-02.1"/>
    <s v="Southeast"/>
    <n v="36"/>
    <n v="240"/>
    <s v="WT-02.1, REC., SBX-R, COPING, ISA-L"/>
    <s v="Rec."/>
    <s v="SBX-R"/>
    <s v="Infill 1"/>
    <n v="0.875"/>
    <n v="0.875"/>
    <n v="1.1875"/>
    <n v="0.9375"/>
    <n v="136"/>
    <s v="N/A"/>
    <s v="GL-07T"/>
    <n v="10"/>
    <s v="TO-1116GLT07-10-2423"/>
    <n v="34.25"/>
    <m/>
    <m/>
    <n v="101.875"/>
    <n v="24.230685763888889"/>
    <n v="290.76822916666669"/>
    <s v="NOT RELEASED"/>
    <s v="NOT CHECKED"/>
    <x v="123"/>
    <x v="0"/>
  </r>
  <r>
    <x v="40"/>
    <n v="3"/>
    <n v="26"/>
    <n v="128"/>
    <s v="1116L-026-128"/>
    <n v="0"/>
    <s v="WT-02.1"/>
    <s v="Southeast"/>
    <n v="36"/>
    <n v="240"/>
    <s v="WT-02.1, REC., SBX-R, COPING, ISA-L"/>
    <s v="Rec."/>
    <s v="SBX-R"/>
    <s v="Infill 2"/>
    <n v="0.875"/>
    <n v="0.875"/>
    <n v="0.9375"/>
    <n v="3.6875"/>
    <n v="104"/>
    <s v="N/A"/>
    <s v="GL-02Z"/>
    <n v="10"/>
    <s v="TO-1116GLZ02-10-3124"/>
    <n v="34.25"/>
    <m/>
    <m/>
    <n v="131.375"/>
    <n v="31.247178819444443"/>
    <n v="374.96614583333331"/>
    <s v="NOT RELEASED"/>
    <s v="NOT CHECKED"/>
    <x v="152"/>
    <x v="0"/>
  </r>
  <r>
    <x v="40"/>
    <n v="3"/>
    <n v="26"/>
    <n v="129"/>
    <s v="1116L-026-129"/>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29"/>
    <s v="1116L-026-129"/>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30"/>
    <s v="1116L-026-130"/>
    <n v="0"/>
    <s v="WT-02.1"/>
    <s v="Southea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130"/>
    <s v="1116L-026-130"/>
    <n v="0"/>
    <s v="WT-02.1"/>
    <s v="Southea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131"/>
    <s v="1116L-026-131"/>
    <n v="0"/>
    <s v="WT-01.1"/>
    <s v="Southeast"/>
    <n v="100"/>
    <n v="240"/>
    <s v="WT-01.1, REC., VISION, COPING, WWT-L, ACOUSTIC GL"/>
    <s v="Rec."/>
    <s v="Vision"/>
    <s v="Infill 1"/>
    <n v="1.375"/>
    <n v="0.875"/>
    <n v="1.1875"/>
    <n v="0.9375"/>
    <n v="136"/>
    <m/>
    <s v="GL-06Z"/>
    <n v="10"/>
    <s v="TO-1116GLZ06-10-6915"/>
    <n v="97.75"/>
    <m/>
    <m/>
    <n v="101.875"/>
    <n v="69.154730902777771"/>
    <n v="829.85677083333326"/>
    <s v="NOT RELEASED"/>
    <s v="NOT CHECKED"/>
    <x v="135"/>
    <x v="0"/>
  </r>
  <r>
    <x v="40"/>
    <n v="3"/>
    <n v="26"/>
    <n v="131"/>
    <s v="1116L-026-131"/>
    <n v="0"/>
    <s v="WT-01.1"/>
    <s v="Southeast"/>
    <n v="100"/>
    <n v="240"/>
    <s v="WT-01.1, REC., VISION, COPING, WWT-L, ACOUSTIC GL"/>
    <s v="Rec."/>
    <s v="Vision"/>
    <s v="Infill 2"/>
    <n v="1.375"/>
    <n v="0.875"/>
    <n v="0.9375"/>
    <n v="3.6875"/>
    <n v="104"/>
    <s v="N/A"/>
    <s v="GL-02Z"/>
    <n v="10"/>
    <s v="TO-1116GLZ02-10-8917"/>
    <n v="97.75"/>
    <m/>
    <m/>
    <n v="131.375"/>
    <n v="89.179904513888886"/>
    <n v="1070.1588541666665"/>
    <s v="NOT RELEASED"/>
    <s v="NOT CHECKED"/>
    <x v="156"/>
    <x v="0"/>
  </r>
  <r>
    <x v="40"/>
    <n v="3"/>
    <n v="26"/>
    <n v="132"/>
    <s v="1116L-026-132"/>
    <n v="0"/>
    <s v="WT-02.1"/>
    <s v="Southeast"/>
    <n v="36"/>
    <n v="240"/>
    <s v="WT-02.1, REC., SBX-R, COPING, WWT ADJ-R, ISA-R"/>
    <s v="Rec."/>
    <s v="SBX-R"/>
    <s v="Infill 1"/>
    <n v="0.875"/>
    <n v="0.875"/>
    <n v="1.1875"/>
    <n v="0.9375"/>
    <n v="136"/>
    <s v="N/A"/>
    <s v="GL-07T"/>
    <n v="10"/>
    <s v="TO-1116GLT07-10-2423"/>
    <n v="34.25"/>
    <m/>
    <m/>
    <n v="101.875"/>
    <n v="24.230685763888889"/>
    <n v="290.76822916666669"/>
    <s v="NOT RELEASED"/>
    <s v="NOT CHECKED"/>
    <x v="123"/>
    <x v="0"/>
  </r>
  <r>
    <x v="40"/>
    <n v="3"/>
    <n v="26"/>
    <n v="132"/>
    <s v="1116L-026-132"/>
    <n v="0"/>
    <s v="WT-02.1"/>
    <s v="Southeast"/>
    <n v="36"/>
    <n v="240"/>
    <s v="WT-02.1, REC., SBX-R, COPING, WWT ADJ-R, ISA-R"/>
    <s v="Rec."/>
    <s v="SBX-R"/>
    <s v="Infill 2"/>
    <n v="0.875"/>
    <n v="0.875"/>
    <n v="0.9375"/>
    <n v="3.6875"/>
    <n v="104"/>
    <s v="N/A"/>
    <s v="GL-02Z"/>
    <n v="10"/>
    <s v="TO-1116GLZ02-10-3124"/>
    <n v="34.25"/>
    <m/>
    <m/>
    <n v="131.375"/>
    <n v="31.247178819444443"/>
    <n v="374.96614583333331"/>
    <s v="NOT RELEASED"/>
    <s v="NOT CHECKED"/>
    <x v="152"/>
    <x v="0"/>
  </r>
  <r>
    <x v="40"/>
    <n v="3"/>
    <n v="26"/>
    <n v="133"/>
    <s v="1116L-026-133"/>
    <n v="0"/>
    <s v="WT-01.2"/>
    <s v="Southeast"/>
    <n v="100"/>
    <n v="240"/>
    <s v="WT-01.2, REC., SBX, COPING, WWT-L, TYP."/>
    <s v="Rec."/>
    <s v="SBX"/>
    <s v="Infill 1"/>
    <n v="1.375"/>
    <n v="0.875"/>
    <n v="1.1875"/>
    <n v="0.9375"/>
    <n v="136"/>
    <s v="N/A"/>
    <s v="GL-01T"/>
    <n v="10"/>
    <s v="TO-1116GLT01-10-6915"/>
    <n v="97.75"/>
    <m/>
    <m/>
    <n v="101.875"/>
    <n v="69.154730902777771"/>
    <n v="829.85677083333326"/>
    <s v="NOT RELEASED"/>
    <s v="NOT CHECKED"/>
    <x v="134"/>
    <x v="0"/>
  </r>
  <r>
    <x v="40"/>
    <n v="3"/>
    <n v="26"/>
    <n v="133"/>
    <s v="1116L-026-133"/>
    <n v="0"/>
    <s v="WT-01.2"/>
    <s v="Southeast"/>
    <n v="100"/>
    <n v="240"/>
    <s v="WT-01.2, REC., SBX, COPING, WWT-L, TYP."/>
    <s v="Rec."/>
    <s v="SBX"/>
    <s v="Infill 2"/>
    <n v="1.375"/>
    <n v="0.875"/>
    <n v="0.9375"/>
    <n v="3.6875"/>
    <n v="104"/>
    <s v="N/A"/>
    <s v="GL-02Z"/>
    <n v="10"/>
    <s v="TO-1116GLZ02-10-8917"/>
    <n v="97.75"/>
    <m/>
    <m/>
    <n v="131.375"/>
    <n v="89.179904513888886"/>
    <n v="1070.1588541666665"/>
    <s v="NOT RELEASED"/>
    <s v="NOT CHECKED"/>
    <x v="156"/>
    <x v="0"/>
  </r>
  <r>
    <x v="40"/>
    <n v="3"/>
    <n v="26"/>
    <n v="134"/>
    <s v="1116L-026-134"/>
    <n v="0"/>
    <s v="WT-02.1"/>
    <s v="Southeast"/>
    <n v="36"/>
    <n v="240"/>
    <s v="WT-02.1, REC., SBX-L, COPING, WWT ADJ-R, ISA-L"/>
    <s v="Rec."/>
    <s v="SBX-L"/>
    <s v="Infill 1"/>
    <n v="0.875"/>
    <n v="0.875"/>
    <n v="1.1875"/>
    <n v="0.9375"/>
    <n v="136"/>
    <s v="N/A"/>
    <s v="GL-07T"/>
    <n v="10"/>
    <s v="TO-1116GLT07-10-2423"/>
    <n v="34.25"/>
    <m/>
    <m/>
    <n v="101.875"/>
    <n v="24.230685763888889"/>
    <n v="290.76822916666669"/>
    <s v="NOT RELEASED"/>
    <s v="NOT CHECKED"/>
    <x v="123"/>
    <x v="0"/>
  </r>
  <r>
    <x v="40"/>
    <n v="3"/>
    <n v="26"/>
    <n v="134"/>
    <s v="1116L-026-134"/>
    <n v="0"/>
    <s v="WT-02.1"/>
    <s v="Southeast"/>
    <n v="36"/>
    <n v="240"/>
    <s v="WT-02.1, REC., SBX-L, COPING, WWT ADJ-R, ISA-L"/>
    <s v="Rec."/>
    <s v="SBX-L"/>
    <s v="Infill 2"/>
    <n v="0.875"/>
    <n v="0.875"/>
    <n v="0.9375"/>
    <n v="3.6875"/>
    <n v="104"/>
    <s v="N/A"/>
    <s v="GL-02Z"/>
    <n v="10"/>
    <s v="TO-1116GLZ02-10-3124"/>
    <n v="34.25"/>
    <m/>
    <m/>
    <n v="131.375"/>
    <n v="31.247178819444443"/>
    <n v="374.96614583333331"/>
    <s v="NOT RELEASED"/>
    <s v="NOT CHECKED"/>
    <x v="152"/>
    <x v="0"/>
  </r>
  <r>
    <x v="40"/>
    <n v="3"/>
    <n v="26"/>
    <n v="135"/>
    <s v="1116L-026-135"/>
    <n v="0"/>
    <s v="WT-01.1"/>
    <s v="Southeast"/>
    <n v="100"/>
    <n v="240"/>
    <s v="WT-01.1, REC., VISION, COPING, ACOUSTIC GL"/>
    <s v="Rec."/>
    <s v="Vision"/>
    <s v="Infill 1"/>
    <n v="0.875"/>
    <n v="0.875"/>
    <n v="1.1875"/>
    <n v="0.9375"/>
    <n v="136"/>
    <m/>
    <s v="GL-06Z"/>
    <n v="10"/>
    <s v="TO-1116GLZ06-10-7050"/>
    <n v="98.25"/>
    <m/>
    <m/>
    <n v="101.875"/>
    <n v="69.508463541666671"/>
    <n v="834.1015625"/>
    <s v="NOT RELEASED"/>
    <s v="NOT CHECKED"/>
    <x v="132"/>
    <x v="0"/>
  </r>
  <r>
    <x v="40"/>
    <n v="3"/>
    <n v="26"/>
    <n v="135"/>
    <s v="1116L-026-135"/>
    <n v="0"/>
    <s v="WT-01.1"/>
    <s v="Southeast"/>
    <n v="100"/>
    <n v="240"/>
    <s v="WT-01.1, REC., VISION, COPING, ACOUSTIC GL"/>
    <s v="Rec."/>
    <s v="Vision"/>
    <s v="Infill 2"/>
    <n v="0.875"/>
    <n v="0.875"/>
    <n v="0.9375"/>
    <n v="3.6875"/>
    <n v="104"/>
    <s v="N/A"/>
    <s v="GL-02Z"/>
    <n v="10"/>
    <s v="TO-1116GLZ02-10-9063"/>
    <n v="98.25"/>
    <m/>
    <m/>
    <n v="131.375"/>
    <n v="89.636067708333329"/>
    <n v="1075.6328125"/>
    <s v="NOT RELEASED"/>
    <s v="NOT CHECKED"/>
    <x v="153"/>
    <x v="0"/>
  </r>
  <r>
    <x v="40"/>
    <n v="3"/>
    <n v="26"/>
    <n v="136"/>
    <s v="1116L-026-136"/>
    <n v="0"/>
    <s v="WT-02.1"/>
    <s v="Southeast"/>
    <n v="36"/>
    <n v="240"/>
    <s v="WT-02.1, REC., SBX-R, COPING, ISA-R"/>
    <s v="Rec."/>
    <s v="SBX-R"/>
    <s v="Infill 1"/>
    <n v="0.875"/>
    <n v="0.875"/>
    <n v="1.1875"/>
    <n v="0.9375"/>
    <n v="136"/>
    <s v="N/A"/>
    <s v="GL-07T"/>
    <n v="10"/>
    <s v="TO-1116GLT07-10-2423"/>
    <n v="34.25"/>
    <m/>
    <m/>
    <n v="101.875"/>
    <n v="24.230685763888889"/>
    <n v="290.76822916666669"/>
    <s v="NOT RELEASED"/>
    <s v="NOT CHECKED"/>
    <x v="123"/>
    <x v="0"/>
  </r>
  <r>
    <x v="40"/>
    <n v="3"/>
    <n v="26"/>
    <n v="136"/>
    <s v="1116L-026-136"/>
    <n v="0"/>
    <s v="WT-02.1"/>
    <s v="Southeast"/>
    <n v="36"/>
    <n v="240"/>
    <s v="WT-02.1, REC., SBX-R, COPING, ISA-R"/>
    <s v="Rec."/>
    <s v="SBX-R"/>
    <s v="Infill 2"/>
    <n v="0.875"/>
    <n v="0.875"/>
    <n v="0.9375"/>
    <n v="3.6875"/>
    <n v="104"/>
    <s v="N/A"/>
    <s v="GL-02Z"/>
    <n v="10"/>
    <s v="TO-1116GLZ02-10-3124"/>
    <n v="34.25"/>
    <m/>
    <m/>
    <n v="131.375"/>
    <n v="31.247178819444443"/>
    <n v="374.96614583333331"/>
    <s v="NOT RELEASED"/>
    <s v="NOT CHECKED"/>
    <x v="152"/>
    <x v="0"/>
  </r>
  <r>
    <x v="40"/>
    <n v="3"/>
    <n v="26"/>
    <n v="137"/>
    <s v="1116L-026-137"/>
    <n v="0"/>
    <s v="WT-01.1"/>
    <s v="Southeast"/>
    <n v="100"/>
    <n v="240"/>
    <s v="WT-01.1, REC., VISION, COPING, TYP."/>
    <s v="Rec."/>
    <s v="Vision"/>
    <s v="Infill 1"/>
    <n v="0.875"/>
    <n v="0.875"/>
    <n v="1.1875"/>
    <n v="0.9375"/>
    <n v="136"/>
    <s v="N/A"/>
    <s v="GL-01Z"/>
    <n v="10"/>
    <s v="TO-1116GLZ01-10-7050"/>
    <n v="98.25"/>
    <m/>
    <m/>
    <n v="101.875"/>
    <n v="69.508463541666671"/>
    <n v="834.1015625"/>
    <s v="NOT RELEASED"/>
    <s v="NOT CHECKED"/>
    <x v="131"/>
    <x v="0"/>
  </r>
  <r>
    <x v="40"/>
    <n v="3"/>
    <n v="26"/>
    <n v="137"/>
    <s v="1116L-026-137"/>
    <n v="0"/>
    <s v="WT-01.1"/>
    <s v="Southeast"/>
    <n v="100"/>
    <n v="240"/>
    <s v="WT-01.1, REC., VISION, COPING, TYP."/>
    <s v="Rec."/>
    <s v="Vision"/>
    <s v="Infill 2"/>
    <n v="0.875"/>
    <n v="0.875"/>
    <n v="0.9375"/>
    <n v="3.6875"/>
    <n v="104"/>
    <s v="N/A"/>
    <s v="GL-02Z"/>
    <n v="10"/>
    <s v="TO-1116GLZ02-10-9063"/>
    <n v="98.25"/>
    <m/>
    <m/>
    <n v="131.375"/>
    <n v="89.636067708333329"/>
    <n v="1075.6328125"/>
    <s v="NOT RELEASED"/>
    <s v="NOT CHECKED"/>
    <x v="153"/>
    <x v="0"/>
  </r>
  <r>
    <x v="40"/>
    <n v="3"/>
    <n v="26"/>
    <n v="138"/>
    <s v="1116L-026-138"/>
    <n v="0"/>
    <s v="WT-02.1"/>
    <s v="Southeast"/>
    <n v="36"/>
    <n v="240"/>
    <s v="WT-02.1, REC., SBX-L, COPING, TYP."/>
    <s v="Rec."/>
    <s v="SBX-L"/>
    <s v="Infill 1"/>
    <n v="0.875"/>
    <n v="0.875"/>
    <n v="1.1875"/>
    <n v="0.9375"/>
    <n v="136"/>
    <s v="N/A"/>
    <s v="GL-07T"/>
    <n v="10"/>
    <s v="TO-1116GLT07-10-2423"/>
    <n v="34.25"/>
    <m/>
    <m/>
    <n v="101.875"/>
    <n v="24.230685763888889"/>
    <n v="290.76822916666669"/>
    <s v="NOT RELEASED"/>
    <s v="NOT CHECKED"/>
    <x v="123"/>
    <x v="0"/>
  </r>
  <r>
    <x v="40"/>
    <n v="3"/>
    <n v="26"/>
    <n v="138"/>
    <s v="1116L-026-138"/>
    <n v="0"/>
    <s v="WT-02.1"/>
    <s v="Southeast"/>
    <n v="36"/>
    <n v="240"/>
    <s v="WT-02.1, REC., SBX-L, COPING, TYP."/>
    <s v="Rec."/>
    <s v="SBX-L"/>
    <s v="Infill 2"/>
    <n v="0.875"/>
    <n v="0.875"/>
    <n v="0.9375"/>
    <n v="3.6875"/>
    <n v="104"/>
    <s v="N/A"/>
    <s v="GL-02Z"/>
    <n v="10"/>
    <s v="TO-1116GLZ02-10-3124"/>
    <n v="34.25"/>
    <m/>
    <m/>
    <n v="131.375"/>
    <n v="31.247178819444443"/>
    <n v="374.96614583333331"/>
    <s v="NOT RELEASED"/>
    <s v="NOT CHECKED"/>
    <x v="152"/>
    <x v="0"/>
  </r>
  <r>
    <x v="40"/>
    <n v="3"/>
    <n v="26"/>
    <n v="139"/>
    <s v="1116L-026-139"/>
    <n v="0"/>
    <s v="WT-01.1"/>
    <s v="Southeast"/>
    <n v="92.0625"/>
    <n v="240"/>
    <s v="WT-01.1, REC., VISION, COPING, HEAVY, ISA-R"/>
    <s v="Rec."/>
    <s v="Vision"/>
    <s v="Infill 1"/>
    <n v="0.93620000000000003"/>
    <n v="0.875"/>
    <n v="1.1875"/>
    <n v="0.9375"/>
    <n v="136"/>
    <s v="N/A"/>
    <s v="GL-01Z"/>
    <n v="10"/>
    <s v="TO-1116GLZ01-10-6484"/>
    <n v="90.251300000000001"/>
    <m/>
    <m/>
    <n v="101.875"/>
    <n v="63.849661024305561"/>
    <n v="766.19593229166674"/>
    <s v="NOT RELEASED"/>
    <s v="NOT CHECKED"/>
    <x v="136"/>
    <x v="0"/>
  </r>
  <r>
    <x v="40"/>
    <n v="3"/>
    <n v="26"/>
    <n v="139"/>
    <s v="1116L-026-139"/>
    <n v="0"/>
    <s v="WT-01.1"/>
    <s v="Southeast"/>
    <n v="92.0625"/>
    <n v="240"/>
    <s v="WT-01.1, REC., VISION, COPING, HEAVY, ISA-R"/>
    <s v="Rec."/>
    <s v="Vision"/>
    <s v="Infill 2"/>
    <n v="0.93620000000000003"/>
    <n v="0.875"/>
    <n v="0.9375"/>
    <n v="3.6875"/>
    <n v="104"/>
    <s v="N/A"/>
    <s v="GL-02Z"/>
    <n v="10"/>
    <s v="TO-1116GLZ02-10-8233"/>
    <n v="90.251300000000001"/>
    <m/>
    <m/>
    <n v="131.375"/>
    <n v="82.338642621527768"/>
    <n v="988.06371145833327"/>
    <s v="NOT RELEASED"/>
    <s v="NOT CHECKED"/>
    <x v="157"/>
    <x v="0"/>
  </r>
  <r>
    <x v="40"/>
    <n v="3"/>
    <n v="26"/>
    <n v="140"/>
    <s v="1116L-026-140"/>
    <n v="0"/>
    <s v="WT-03.5"/>
    <s v="Southeast"/>
    <n v="36.093000000000004"/>
    <n v="240"/>
    <s v="WT-03.5, CURVED, SBX-R, HEAVY, HEAVY, ISA-R"/>
    <s v="Curved"/>
    <s v="SBX-R"/>
    <s v="Infill 1"/>
    <n v="0.83699999999999997"/>
    <n v="1.0375000000000001"/>
    <n v="1.1875"/>
    <n v="0.9375"/>
    <n v="136"/>
    <s v="N/A"/>
    <s v="GL-09T"/>
    <n v="30"/>
    <s v="TO-1116GLT09-30-2420"/>
    <m/>
    <n v="34.218500000000006"/>
    <n v="138"/>
    <n v="101.875"/>
    <n v="24.208400607638893"/>
    <n v="290.50080729166672"/>
    <s v="NOT RELEASED"/>
    <s v="NOT CHECKED"/>
    <x v="128"/>
    <x v="0"/>
  </r>
  <r>
    <x v="40"/>
    <n v="3"/>
    <n v="26"/>
    <n v="140"/>
    <s v="1116L-026-140"/>
    <n v="0"/>
    <s v="WT-03.5"/>
    <s v="Southeast"/>
    <n v="36.093000000000004"/>
    <n v="240"/>
    <s v="WT-03.5, CURVED, SBX-R, HEAVY, HEAVY, ISA-R"/>
    <s v="Curved"/>
    <s v="SBX-R"/>
    <s v="Infill 2"/>
    <n v="0.83699999999999997"/>
    <n v="1.0375000000000001"/>
    <n v="0.9375"/>
    <n v="1.1875"/>
    <n v="104"/>
    <m/>
    <s v="GL-05D"/>
    <n v="30"/>
    <s v="TO-1116GLD05-30-3281"/>
    <m/>
    <n v="34.218500000000006"/>
    <n v="138"/>
    <n v="133.875"/>
    <n v="31.812511718750006"/>
    <n v="381.75014062500009"/>
    <s v="NOT RELEASED"/>
    <s v="NOT CHECKED"/>
    <x v="160"/>
    <x v="0"/>
  </r>
  <r>
    <x v="40"/>
    <n v="3"/>
    <n v="26"/>
    <n v="141"/>
    <s v="1116L-026-141"/>
    <n v="0"/>
    <s v="WT-01.1"/>
    <s v="South"/>
    <n v="100"/>
    <n v="240"/>
    <s v="WT-01.1, REC., VISION, HEAVY, HEAVY, ISA-R, ACOUSTIC GL"/>
    <s v="Rec."/>
    <s v="Vision"/>
    <s v="Infill 1"/>
    <n v="0.875"/>
    <n v="0.875"/>
    <n v="1.1875"/>
    <n v="0.9375"/>
    <n v="136"/>
    <m/>
    <s v="GL-06Z"/>
    <n v="10"/>
    <s v="TO-1116GLZ06-10-7050"/>
    <n v="98.25"/>
    <m/>
    <m/>
    <n v="101.875"/>
    <n v="69.508463541666671"/>
    <n v="834.1015625"/>
    <s v="NOT RELEASED"/>
    <s v="NOT CHECKED"/>
    <x v="132"/>
    <x v="0"/>
  </r>
  <r>
    <x v="40"/>
    <n v="3"/>
    <n v="26"/>
    <n v="141"/>
    <s v="1116L-026-141"/>
    <n v="0"/>
    <s v="WT-01.1"/>
    <s v="South"/>
    <n v="100"/>
    <n v="240"/>
    <s v="WT-01.1, REC., VISION, HEAVY, HEAVY, ISA-R, ACOUSTIC GL"/>
    <s v="Rec."/>
    <s v="Vision"/>
    <s v="Infill 2"/>
    <n v="0.875"/>
    <n v="0.875"/>
    <n v="0.9375"/>
    <n v="1.1875"/>
    <n v="104"/>
    <s v="N/A"/>
    <s v="GL-02Z"/>
    <n v="10"/>
    <s v="TO-1116GLZ02-10-9134"/>
    <n v="98.25"/>
    <m/>
    <m/>
    <n v="133.875"/>
    <n v="91.341796875"/>
    <n v="1096.1015625"/>
    <s v="NOT RELEASED"/>
    <s v="NOT CHECKED"/>
    <x v="161"/>
    <x v="0"/>
  </r>
  <r>
    <x v="40"/>
    <n v="3"/>
    <n v="26"/>
    <n v="142"/>
    <s v="1116L-026-142"/>
    <n v="0"/>
    <s v="WT-02.1"/>
    <s v="South"/>
    <n v="36"/>
    <n v="240"/>
    <s v="WT-02.1, REC., SBX-L, HEAVY, HEAVY"/>
    <s v="Rec."/>
    <s v="SBX-L"/>
    <s v="Infill 1"/>
    <n v="0.875"/>
    <n v="0.875"/>
    <n v="1.1875"/>
    <n v="0.9375"/>
    <n v="136"/>
    <s v="N/A"/>
    <s v="GL-07T"/>
    <n v="10"/>
    <s v="TO-1116GLT07-10-2423"/>
    <n v="34.25"/>
    <m/>
    <m/>
    <n v="101.875"/>
    <n v="24.230685763888889"/>
    <n v="290.76822916666669"/>
    <s v="NOT RELEASED"/>
    <s v="NOT CHECKED"/>
    <x v="123"/>
    <x v="0"/>
  </r>
  <r>
    <x v="40"/>
    <n v="3"/>
    <n v="26"/>
    <n v="142"/>
    <s v="1116L-026-142"/>
    <n v="0"/>
    <s v="WT-02.1"/>
    <s v="South"/>
    <n v="36"/>
    <n v="240"/>
    <s v="WT-02.1, REC., SBX-L, HEAVY, HEAVY"/>
    <s v="Rec."/>
    <s v="SBX-L"/>
    <s v="Infill 2"/>
    <n v="0.875"/>
    <n v="0.875"/>
    <n v="0.9375"/>
    <n v="1.1875"/>
    <n v="104"/>
    <s v="N/A"/>
    <s v="GL-02Z"/>
    <n v="10"/>
    <s v="TO-1116GLZ02-10-3284"/>
    <n v="34.25"/>
    <m/>
    <m/>
    <n v="133.875"/>
    <n v="31.841796875"/>
    <n v="382.1015625"/>
    <s v="NOT RELEASED"/>
    <s v="NOT CHECKED"/>
    <x v="162"/>
    <x v="0"/>
  </r>
  <r>
    <x v="40"/>
    <n v="3"/>
    <n v="26"/>
    <n v="143"/>
    <s v="1116L-026-143"/>
    <n v="0"/>
    <s v="WT-01.2"/>
    <s v="South"/>
    <n v="100"/>
    <n v="240"/>
    <s v="WT-01.2, REC., SBX, HEAVY, HEAVY, ISA-R"/>
    <s v="Rec."/>
    <s v="SBX"/>
    <s v="Infill 1"/>
    <n v="0.875"/>
    <n v="0.875"/>
    <n v="1.1875"/>
    <n v="0.9375"/>
    <n v="136"/>
    <s v="N/A"/>
    <s v="GL-01T"/>
    <n v="10"/>
    <s v="TO-1116GLT01-10-7050"/>
    <n v="98.25"/>
    <m/>
    <m/>
    <n v="101.875"/>
    <n v="69.508463541666671"/>
    <n v="834.1015625"/>
    <s v="NOT RELEASED"/>
    <s v="NOT CHECKED"/>
    <x v="129"/>
    <x v="0"/>
  </r>
  <r>
    <x v="40"/>
    <n v="3"/>
    <n v="26"/>
    <n v="143"/>
    <s v="1116L-026-143"/>
    <n v="0"/>
    <s v="WT-01.2"/>
    <s v="South"/>
    <n v="100"/>
    <n v="240"/>
    <s v="WT-01.2, REC., SBX, HEAVY, HEAVY, ISA-R"/>
    <s v="Rec."/>
    <s v="SBX"/>
    <s v="Infill 2"/>
    <n v="0.875"/>
    <n v="0.875"/>
    <n v="0.9375"/>
    <n v="1.1875"/>
    <n v="104"/>
    <s v="N/A"/>
    <s v="GL-02Z"/>
    <n v="10"/>
    <s v="TO-1116GLZ02-10-9134"/>
    <n v="98.25"/>
    <m/>
    <m/>
    <n v="133.875"/>
    <n v="91.341796875"/>
    <n v="1096.1015625"/>
    <s v="NOT RELEASED"/>
    <s v="NOT CHECKED"/>
    <x v="161"/>
    <x v="0"/>
  </r>
  <r>
    <x v="40"/>
    <n v="3"/>
    <n v="26"/>
    <n v="144"/>
    <s v="1116L-026-144"/>
    <n v="0"/>
    <s v="WT-02.1"/>
    <s v="South"/>
    <n v="36"/>
    <n v="240"/>
    <s v="WT-02.1, REC., SBX-R, HEAVY, HEAVY"/>
    <s v="Rec."/>
    <s v="SBX-R"/>
    <s v="Infill 1"/>
    <n v="0.875"/>
    <n v="0.875"/>
    <n v="1.1875"/>
    <n v="0.9375"/>
    <n v="136"/>
    <s v="N/A"/>
    <s v="GL-07T"/>
    <n v="10"/>
    <s v="TO-1116GLT07-10-2423"/>
    <n v="34.25"/>
    <m/>
    <m/>
    <n v="101.875"/>
    <n v="24.230685763888889"/>
    <n v="290.76822916666669"/>
    <s v="NOT RELEASED"/>
    <s v="NOT CHECKED"/>
    <x v="123"/>
    <x v="0"/>
  </r>
  <r>
    <x v="40"/>
    <n v="3"/>
    <n v="26"/>
    <n v="144"/>
    <s v="1116L-026-144"/>
    <n v="0"/>
    <s v="WT-02.1"/>
    <s v="South"/>
    <n v="36"/>
    <n v="240"/>
    <s v="WT-02.1, REC., SBX-R, HEAVY, HEAVY"/>
    <s v="Rec."/>
    <s v="SBX-R"/>
    <s v="Infill 2"/>
    <n v="0.875"/>
    <n v="0.875"/>
    <n v="0.9375"/>
    <n v="1.1875"/>
    <n v="104"/>
    <s v="N/A"/>
    <s v="GL-02Z"/>
    <n v="10"/>
    <s v="TO-1116GLZ02-10-3284"/>
    <n v="34.25"/>
    <m/>
    <m/>
    <n v="133.875"/>
    <n v="31.841796875"/>
    <n v="382.1015625"/>
    <s v="NOT RELEASED"/>
    <s v="NOT CHECKED"/>
    <x v="162"/>
    <x v="0"/>
  </r>
  <r>
    <x v="40"/>
    <n v="3"/>
    <n v="26"/>
    <n v="145"/>
    <s v="1116L-026-145"/>
    <n v="0"/>
    <s v="WT-01.1"/>
    <s v="South"/>
    <n v="100"/>
    <n v="240"/>
    <s v="WT-01.1, REC., VISION, HEAVY, HEAVY, ACOUSTIC GL"/>
    <s v="Rec."/>
    <s v="Vision"/>
    <s v="Infill 1"/>
    <n v="0.875"/>
    <n v="0.875"/>
    <n v="1.1875"/>
    <n v="0.9375"/>
    <n v="136"/>
    <m/>
    <s v="GL-06Z"/>
    <n v="10"/>
    <s v="TO-1116GLZ06-10-7050"/>
    <n v="98.25"/>
    <m/>
    <m/>
    <n v="101.875"/>
    <n v="69.508463541666671"/>
    <n v="834.1015625"/>
    <s v="NOT RELEASED"/>
    <s v="NOT CHECKED"/>
    <x v="132"/>
    <x v="0"/>
  </r>
  <r>
    <x v="40"/>
    <n v="3"/>
    <n v="26"/>
    <n v="145"/>
    <s v="1116L-026-145"/>
    <n v="0"/>
    <s v="WT-01.1"/>
    <s v="South"/>
    <n v="100"/>
    <n v="240"/>
    <s v="WT-01.1, REC., VISION, HEAVY, HEAVY, ACOUSTIC GL"/>
    <s v="Rec."/>
    <s v="Vision"/>
    <s v="Infill 2"/>
    <n v="0.875"/>
    <n v="0.875"/>
    <n v="0.9375"/>
    <n v="1.1875"/>
    <n v="104"/>
    <s v="N/A"/>
    <s v="GL-02Z"/>
    <n v="10"/>
    <s v="TO-1116GLZ02-10-9134"/>
    <n v="98.25"/>
    <m/>
    <m/>
    <n v="133.875"/>
    <n v="91.341796875"/>
    <n v="1096.1015625"/>
    <s v="NOT RELEASED"/>
    <s v="NOT CHECKED"/>
    <x v="161"/>
    <x v="0"/>
  </r>
  <r>
    <x v="40"/>
    <n v="3"/>
    <n v="26"/>
    <n v="146"/>
    <s v="1116L-026-146"/>
    <n v="0"/>
    <s v="WT-02.1"/>
    <s v="South"/>
    <n v="36"/>
    <n v="240"/>
    <s v="WT-02.1, REC., SBX-L, HEAVY, HEAVY, ISA-R"/>
    <s v="Rec."/>
    <s v="SBX-L"/>
    <s v="Infill 1"/>
    <n v="0.875"/>
    <n v="0.875"/>
    <n v="1.1875"/>
    <n v="0.9375"/>
    <n v="136"/>
    <s v="N/A"/>
    <s v="GL-07T"/>
    <n v="10"/>
    <s v="TO-1116GLT07-10-2423"/>
    <n v="34.25"/>
    <m/>
    <m/>
    <n v="101.875"/>
    <n v="24.230685763888889"/>
    <n v="290.76822916666669"/>
    <s v="NOT RELEASED"/>
    <s v="NOT CHECKED"/>
    <x v="123"/>
    <x v="0"/>
  </r>
  <r>
    <x v="40"/>
    <n v="3"/>
    <n v="26"/>
    <n v="146"/>
    <s v="1116L-026-146"/>
    <n v="0"/>
    <s v="WT-02.1"/>
    <s v="South"/>
    <n v="36"/>
    <n v="240"/>
    <s v="WT-02.1, REC., SBX-L, HEAVY, HEAVY, ISA-R"/>
    <s v="Rec."/>
    <s v="SBX-L"/>
    <s v="Infill 2"/>
    <n v="0.875"/>
    <n v="0.875"/>
    <n v="0.9375"/>
    <n v="1.1875"/>
    <n v="104"/>
    <s v="N/A"/>
    <s v="GL-02Z"/>
    <n v="10"/>
    <s v="TO-1116GLZ02-10-3284"/>
    <n v="34.25"/>
    <m/>
    <m/>
    <n v="133.875"/>
    <n v="31.841796875"/>
    <n v="382.1015625"/>
    <s v="NOT RELEASED"/>
    <s v="NOT CHECKED"/>
    <x v="162"/>
    <x v="0"/>
  </r>
  <r>
    <x v="40"/>
    <n v="3"/>
    <n v="26"/>
    <n v="147"/>
    <s v="1116L-026-147"/>
    <n v="0"/>
    <s v="WT-01.1"/>
    <s v="South"/>
    <n v="100"/>
    <n v="240"/>
    <s v="WT-01.1, REC., VISION, HEAVY, HEAVY, ACOUSTIC GL"/>
    <s v="Rec."/>
    <s v="Vision"/>
    <s v="Infill 1"/>
    <n v="0.875"/>
    <n v="0.875"/>
    <n v="1.1875"/>
    <n v="0.9375"/>
    <n v="136"/>
    <m/>
    <s v="GL-06Z"/>
    <n v="10"/>
    <s v="TO-1116GLZ06-10-7050"/>
    <n v="98.25"/>
    <m/>
    <m/>
    <n v="101.875"/>
    <n v="69.508463541666671"/>
    <n v="834.1015625"/>
    <s v="NOT RELEASED"/>
    <s v="NOT CHECKED"/>
    <x v="132"/>
    <x v="0"/>
  </r>
  <r>
    <x v="40"/>
    <n v="3"/>
    <n v="26"/>
    <n v="147"/>
    <s v="1116L-026-147"/>
    <n v="0"/>
    <s v="WT-01.1"/>
    <s v="South"/>
    <n v="100"/>
    <n v="240"/>
    <s v="WT-01.1, REC., VISION, HEAVY, HEAVY, ACOUSTIC GL"/>
    <s v="Rec."/>
    <s v="Vision"/>
    <s v="Infill 2"/>
    <n v="0.875"/>
    <n v="0.875"/>
    <n v="0.9375"/>
    <n v="1.1875"/>
    <n v="104"/>
    <s v="N/A"/>
    <s v="GL-02Z"/>
    <n v="10"/>
    <s v="TO-1116GLZ02-10-9134"/>
    <n v="98.25"/>
    <m/>
    <m/>
    <n v="133.875"/>
    <n v="91.341796875"/>
    <n v="1096.1015625"/>
    <s v="NOT RELEASED"/>
    <s v="NOT CHECKED"/>
    <x v="161"/>
    <x v="0"/>
  </r>
  <r>
    <x v="40"/>
    <n v="3"/>
    <n v="26"/>
    <n v="148"/>
    <s v="1116L-026-148"/>
    <n v="0"/>
    <s v="WT-02.1"/>
    <s v="South"/>
    <n v="36"/>
    <n v="240"/>
    <s v="WT-02.1, REC., SBX-R, HEAVY, HEAVY, ISA-R"/>
    <s v="Rec."/>
    <s v="SBX-R"/>
    <s v="Infill 1"/>
    <n v="0.875"/>
    <n v="0.875"/>
    <n v="1.1875"/>
    <n v="0.9375"/>
    <n v="136"/>
    <s v="N/A"/>
    <s v="GL-07T"/>
    <n v="10"/>
    <s v="TO-1116GLT07-10-2423"/>
    <n v="34.25"/>
    <m/>
    <m/>
    <n v="101.875"/>
    <n v="24.230685763888889"/>
    <n v="290.76822916666669"/>
    <s v="NOT RELEASED"/>
    <s v="NOT CHECKED"/>
    <x v="123"/>
    <x v="0"/>
  </r>
  <r>
    <x v="40"/>
    <n v="3"/>
    <n v="26"/>
    <n v="148"/>
    <s v="1116L-026-148"/>
    <n v="0"/>
    <s v="WT-02.1"/>
    <s v="South"/>
    <n v="36"/>
    <n v="240"/>
    <s v="WT-02.1, REC., SBX-R, HEAVY, HEAVY, ISA-R"/>
    <s v="Rec."/>
    <s v="SBX-R"/>
    <s v="Infill 2"/>
    <n v="0.875"/>
    <n v="0.875"/>
    <n v="0.9375"/>
    <n v="1.1875"/>
    <n v="104"/>
    <s v="N/A"/>
    <s v="GL-02Z"/>
    <n v="10"/>
    <s v="TO-1116GLZ02-10-3284"/>
    <n v="34.25"/>
    <m/>
    <m/>
    <n v="133.875"/>
    <n v="31.841796875"/>
    <n v="382.1015625"/>
    <s v="NOT RELEASED"/>
    <s v="NOT CHECKED"/>
    <x v="162"/>
    <x v="0"/>
  </r>
  <r>
    <x v="40"/>
    <n v="3"/>
    <n v="26"/>
    <n v="149"/>
    <s v="1116L-026-149"/>
    <n v="0"/>
    <s v="WT-01.2"/>
    <s v="South"/>
    <n v="100"/>
    <n v="240"/>
    <s v="WT-01.2, REC., SBX, HEAVY, HEAVY"/>
    <s v="Rec."/>
    <s v="SBX"/>
    <s v="Infill 1"/>
    <n v="0.875"/>
    <n v="0.875"/>
    <n v="1.1875"/>
    <n v="0.9375"/>
    <n v="136"/>
    <s v="N/A"/>
    <s v="GL-01T"/>
    <n v="10"/>
    <s v="TO-1116GLT01-10-7050"/>
    <n v="98.25"/>
    <m/>
    <m/>
    <n v="101.875"/>
    <n v="69.508463541666671"/>
    <n v="834.1015625"/>
    <s v="NOT RELEASED"/>
    <s v="NOT CHECKED"/>
    <x v="129"/>
    <x v="0"/>
  </r>
  <r>
    <x v="40"/>
    <n v="3"/>
    <n v="26"/>
    <n v="149"/>
    <s v="1116L-026-149"/>
    <n v="0"/>
    <s v="WT-01.2"/>
    <s v="South"/>
    <n v="100"/>
    <n v="240"/>
    <s v="WT-01.2, REC., SBX, HEAVY, HEAVY"/>
    <s v="Rec."/>
    <s v="SBX"/>
    <s v="Infill 2"/>
    <n v="0.875"/>
    <n v="0.875"/>
    <n v="0.9375"/>
    <n v="1.1875"/>
    <n v="104"/>
    <s v="N/A"/>
    <s v="GL-02Z"/>
    <n v="10"/>
    <s v="TO-1116GLZ02-10-9134"/>
    <n v="98.25"/>
    <m/>
    <m/>
    <n v="133.875"/>
    <n v="91.341796875"/>
    <n v="1096.1015625"/>
    <s v="NOT RELEASED"/>
    <s v="NOT CHECKED"/>
    <x v="161"/>
    <x v="0"/>
  </r>
  <r>
    <x v="40"/>
    <n v="3"/>
    <n v="26"/>
    <n v="150"/>
    <s v="1116L-026-150"/>
    <n v="0"/>
    <s v="WT-02.1"/>
    <s v="South"/>
    <n v="36"/>
    <n v="240"/>
    <s v="WT-02.1, REC., SBX-L, HEAVY, HEAVY"/>
    <s v="Rec."/>
    <s v="SBX-L"/>
    <s v="Infill 1"/>
    <n v="0.875"/>
    <n v="0.875"/>
    <n v="1.1875"/>
    <n v="0.9375"/>
    <n v="136"/>
    <s v="N/A"/>
    <s v="GL-07T"/>
    <n v="10"/>
    <s v="TO-1116GLT07-10-2423"/>
    <n v="34.25"/>
    <m/>
    <m/>
    <n v="101.875"/>
    <n v="24.230685763888889"/>
    <n v="290.76822916666669"/>
    <s v="NOT RELEASED"/>
    <s v="NOT CHECKED"/>
    <x v="123"/>
    <x v="0"/>
  </r>
  <r>
    <x v="40"/>
    <n v="3"/>
    <n v="26"/>
    <n v="150"/>
    <s v="1116L-026-150"/>
    <n v="0"/>
    <s v="WT-02.1"/>
    <s v="South"/>
    <n v="36"/>
    <n v="240"/>
    <s v="WT-02.1, REC., SBX-L, HEAVY, HEAVY"/>
    <s v="Rec."/>
    <s v="SBX-L"/>
    <s v="Infill 2"/>
    <n v="0.875"/>
    <n v="0.875"/>
    <n v="0.9375"/>
    <n v="1.1875"/>
    <n v="104"/>
    <s v="N/A"/>
    <s v="GL-02Z"/>
    <n v="10"/>
    <s v="TO-1116GLZ02-10-3284"/>
    <n v="34.25"/>
    <m/>
    <m/>
    <n v="133.875"/>
    <n v="31.841796875"/>
    <n v="382.1015625"/>
    <s v="NOT RELEASED"/>
    <s v="NOT CHECKED"/>
    <x v="162"/>
    <x v="0"/>
  </r>
  <r>
    <x v="40"/>
    <n v="3"/>
    <n v="26"/>
    <n v="151"/>
    <s v="1116L-026-151"/>
    <n v="0"/>
    <s v="WT-01.1"/>
    <s v="South"/>
    <n v="100"/>
    <n v="240"/>
    <s v="WT-01.1, REC., VISION, HEAVY, HEAVY, ISA-R, ACOUSTIC GL"/>
    <s v="Rec."/>
    <s v="Vision"/>
    <s v="Infill 1"/>
    <n v="0.875"/>
    <n v="0.875"/>
    <n v="1.1875"/>
    <n v="0.9375"/>
    <n v="136"/>
    <m/>
    <s v="GL-06Z"/>
    <n v="10"/>
    <s v="TO-1116GLZ06-10-7050"/>
    <n v="98.25"/>
    <m/>
    <m/>
    <n v="101.875"/>
    <n v="69.508463541666671"/>
    <n v="834.1015625"/>
    <s v="NOT RELEASED"/>
    <s v="NOT CHECKED"/>
    <x v="132"/>
    <x v="0"/>
  </r>
  <r>
    <x v="40"/>
    <n v="3"/>
    <n v="26"/>
    <n v="151"/>
    <s v="1116L-026-151"/>
    <n v="0"/>
    <s v="WT-01.1"/>
    <s v="South"/>
    <n v="100"/>
    <n v="240"/>
    <s v="WT-01.1, REC., VISION, HEAVY, HEAVY, ISA-R, ACOUSTIC GL"/>
    <s v="Rec."/>
    <s v="Vision"/>
    <s v="Infill 2"/>
    <n v="0.875"/>
    <n v="0.875"/>
    <n v="0.9375"/>
    <n v="1.1875"/>
    <n v="104"/>
    <s v="N/A"/>
    <s v="GL-02Z"/>
    <n v="10"/>
    <s v="TO-1116GLZ02-10-9134"/>
    <n v="98.25"/>
    <m/>
    <m/>
    <n v="133.875"/>
    <n v="91.341796875"/>
    <n v="1096.1015625"/>
    <s v="NOT RELEASED"/>
    <s v="NOT CHECKED"/>
    <x v="161"/>
    <x v="0"/>
  </r>
  <r>
    <x v="40"/>
    <n v="3"/>
    <n v="26"/>
    <n v="152"/>
    <s v="1116L-026-152"/>
    <n v="0"/>
    <s v="WT-02.1"/>
    <s v="South"/>
    <n v="36"/>
    <n v="240"/>
    <s v="WT-02.1, REC., SBX-R, HEAVY, HEAVY"/>
    <s v="Rec."/>
    <s v="SBX-R"/>
    <s v="Infill 1"/>
    <n v="0.875"/>
    <n v="0.875"/>
    <n v="1.1875"/>
    <n v="0.9375"/>
    <n v="136"/>
    <s v="N/A"/>
    <s v="GL-07T"/>
    <n v="10"/>
    <s v="TO-1116GLT07-10-2423"/>
    <n v="34.25"/>
    <m/>
    <m/>
    <n v="101.875"/>
    <n v="24.230685763888889"/>
    <n v="290.76822916666669"/>
    <s v="NOT RELEASED"/>
    <s v="NOT CHECKED"/>
    <x v="123"/>
    <x v="0"/>
  </r>
  <r>
    <x v="40"/>
    <n v="3"/>
    <n v="26"/>
    <n v="152"/>
    <s v="1116L-026-152"/>
    <n v="0"/>
    <s v="WT-02.1"/>
    <s v="South"/>
    <n v="36"/>
    <n v="240"/>
    <s v="WT-02.1, REC., SBX-R, HEAVY, HEAVY"/>
    <s v="Rec."/>
    <s v="SBX-R"/>
    <s v="Infill 2"/>
    <n v="0.875"/>
    <n v="0.875"/>
    <n v="0.9375"/>
    <n v="1.1875"/>
    <n v="104"/>
    <s v="N/A"/>
    <s v="GL-02Z"/>
    <n v="10"/>
    <s v="TO-1116GLZ02-10-3284"/>
    <n v="34.25"/>
    <m/>
    <m/>
    <n v="133.875"/>
    <n v="31.841796875"/>
    <n v="382.1015625"/>
    <s v="NOT RELEASED"/>
    <s v="NOT CHECKED"/>
    <x v="162"/>
    <x v="0"/>
  </r>
  <r>
    <x v="40"/>
    <n v="3"/>
    <n v="26"/>
    <n v="153"/>
    <s v="1116L-026-153"/>
    <n v="0"/>
    <s v="WT-01.1"/>
    <s v="South"/>
    <n v="100"/>
    <n v="240"/>
    <s v="WT-01.1, REC., VISION, HEAVY, HEAVY, ISA-R, ACOUSTIC GL"/>
    <s v="Rec."/>
    <s v="Vision"/>
    <s v="Infill 1"/>
    <n v="0.875"/>
    <n v="0.875"/>
    <n v="1.1875"/>
    <n v="0.9375"/>
    <n v="136"/>
    <m/>
    <s v="GL-06Z"/>
    <n v="10"/>
    <s v="TO-1116GLZ06-10-7050"/>
    <n v="98.25"/>
    <m/>
    <m/>
    <n v="101.875"/>
    <n v="69.508463541666671"/>
    <n v="834.1015625"/>
    <s v="NOT RELEASED"/>
    <s v="NOT CHECKED"/>
    <x v="132"/>
    <x v="0"/>
  </r>
  <r>
    <x v="40"/>
    <n v="3"/>
    <n v="26"/>
    <n v="153"/>
    <s v="1116L-026-153"/>
    <n v="0"/>
    <s v="WT-01.1"/>
    <s v="South"/>
    <n v="100"/>
    <n v="240"/>
    <s v="WT-01.1, REC., VISION, HEAVY, HEAVY, ISA-R, ACOUSTIC GL"/>
    <s v="Rec."/>
    <s v="Vision"/>
    <s v="Infill 2"/>
    <n v="0.875"/>
    <n v="0.875"/>
    <n v="0.9375"/>
    <n v="1.1875"/>
    <n v="104"/>
    <s v="N/A"/>
    <s v="GL-02Z"/>
    <n v="10"/>
    <s v="TO-1116GLZ02-10-9134"/>
    <n v="98.25"/>
    <m/>
    <m/>
    <n v="133.875"/>
    <n v="91.341796875"/>
    <n v="1096.1015625"/>
    <s v="NOT RELEASED"/>
    <s v="NOT CHECKED"/>
    <x v="161"/>
    <x v="0"/>
  </r>
  <r>
    <x v="40"/>
    <n v="3"/>
    <n v="26"/>
    <n v="154"/>
    <s v="1116L-026-154"/>
    <n v="0"/>
    <s v="WT-02.1"/>
    <s v="South"/>
    <n v="36"/>
    <n v="240"/>
    <s v="WT-02.1, REC., SBX-L, HEAVY, HEAVY"/>
    <s v="Rec."/>
    <s v="SBX-L"/>
    <s v="Infill 1"/>
    <n v="0.875"/>
    <n v="0.875"/>
    <n v="1.1875"/>
    <n v="0.9375"/>
    <n v="136"/>
    <s v="N/A"/>
    <s v="GL-07T"/>
    <n v="10"/>
    <s v="TO-1116GLT07-10-2423"/>
    <n v="34.25"/>
    <m/>
    <m/>
    <n v="101.875"/>
    <n v="24.230685763888889"/>
    <n v="290.76822916666669"/>
    <s v="NOT RELEASED"/>
    <s v="NOT CHECKED"/>
    <x v="123"/>
    <x v="0"/>
  </r>
  <r>
    <x v="40"/>
    <n v="3"/>
    <n v="26"/>
    <n v="154"/>
    <s v="1116L-026-154"/>
    <n v="0"/>
    <s v="WT-02.1"/>
    <s v="South"/>
    <n v="36"/>
    <n v="240"/>
    <s v="WT-02.1, REC., SBX-L, HEAVY, HEAVY"/>
    <s v="Rec."/>
    <s v="SBX-L"/>
    <s v="Infill 2"/>
    <n v="0.875"/>
    <n v="0.875"/>
    <n v="0.9375"/>
    <n v="1.1875"/>
    <n v="104"/>
    <s v="N/A"/>
    <s v="GL-02Z"/>
    <n v="10"/>
    <s v="TO-1116GLZ02-10-3284"/>
    <n v="34.25"/>
    <m/>
    <m/>
    <n v="133.875"/>
    <n v="31.841796875"/>
    <n v="382.1015625"/>
    <s v="NOT RELEASED"/>
    <s v="NOT CHECKED"/>
    <x v="162"/>
    <x v="0"/>
  </r>
  <r>
    <x v="40"/>
    <n v="3"/>
    <n v="26"/>
    <n v="155"/>
    <s v="1116L-026-155"/>
    <n v="0"/>
    <s v="WT-01.2"/>
    <s v="South"/>
    <n v="100"/>
    <n v="240"/>
    <s v="WT-01.2, REC., SBX, HEAVY, HEAVY"/>
    <s v="Rec."/>
    <s v="SBX"/>
    <s v="Infill 1"/>
    <n v="0.875"/>
    <n v="0.875"/>
    <n v="1.1875"/>
    <n v="0.9375"/>
    <n v="136"/>
    <s v="N/A"/>
    <s v="GL-01T"/>
    <n v="10"/>
    <s v="TO-1116GLT01-10-7050"/>
    <n v="98.25"/>
    <m/>
    <m/>
    <n v="101.875"/>
    <n v="69.508463541666671"/>
    <n v="834.1015625"/>
    <s v="NOT RELEASED"/>
    <s v="NOT CHECKED"/>
    <x v="129"/>
    <x v="0"/>
  </r>
  <r>
    <x v="40"/>
    <n v="3"/>
    <n v="26"/>
    <n v="155"/>
    <s v="1116L-026-155"/>
    <n v="0"/>
    <s v="WT-01.2"/>
    <s v="South"/>
    <n v="100"/>
    <n v="240"/>
    <s v="WT-01.2, REC., SBX, HEAVY, HEAVY"/>
    <s v="Rec."/>
    <s v="SBX"/>
    <s v="Infill 2"/>
    <n v="0.875"/>
    <n v="0.875"/>
    <n v="0.9375"/>
    <n v="1.1875"/>
    <n v="104"/>
    <s v="N/A"/>
    <s v="GL-02Z"/>
    <n v="10"/>
    <s v="TO-1116GLZ02-10-9134"/>
    <n v="98.25"/>
    <m/>
    <m/>
    <n v="133.875"/>
    <n v="91.341796875"/>
    <n v="1096.1015625"/>
    <s v="NOT RELEASED"/>
    <s v="NOT CHECKED"/>
    <x v="161"/>
    <x v="0"/>
  </r>
  <r>
    <x v="40"/>
    <n v="3"/>
    <n v="26"/>
    <n v="156"/>
    <s v="1116L-026-156"/>
    <n v="0"/>
    <s v="WT-02.1"/>
    <s v="South"/>
    <n v="36"/>
    <n v="240"/>
    <s v="WT-02.1, REC., SBX-R, HEAVY, HEAVY, ISA-R"/>
    <s v="Rec."/>
    <s v="SBX-R"/>
    <s v="Infill 1"/>
    <n v="0.875"/>
    <n v="0.875"/>
    <n v="1.1875"/>
    <n v="0.9375"/>
    <n v="136"/>
    <s v="N/A"/>
    <s v="GL-07T"/>
    <n v="10"/>
    <s v="TO-1116GLT07-10-2423"/>
    <n v="34.25"/>
    <m/>
    <m/>
    <n v="101.875"/>
    <n v="24.230685763888889"/>
    <n v="290.76822916666669"/>
    <s v="NOT RELEASED"/>
    <s v="NOT CHECKED"/>
    <x v="123"/>
    <x v="0"/>
  </r>
  <r>
    <x v="40"/>
    <n v="3"/>
    <n v="26"/>
    <n v="156"/>
    <s v="1116L-026-156"/>
    <n v="0"/>
    <s v="WT-02.1"/>
    <s v="South"/>
    <n v="36"/>
    <n v="240"/>
    <s v="WT-02.1, REC., SBX-R, HEAVY, HEAVY, ISA-R"/>
    <s v="Rec."/>
    <s v="SBX-R"/>
    <s v="Infill 2"/>
    <n v="0.875"/>
    <n v="0.875"/>
    <n v="0.9375"/>
    <n v="1.1875"/>
    <n v="104"/>
    <s v="N/A"/>
    <s v="GL-02Z"/>
    <n v="10"/>
    <s v="TO-1116GLZ02-10-3284"/>
    <n v="34.25"/>
    <m/>
    <m/>
    <n v="133.875"/>
    <n v="31.841796875"/>
    <n v="382.1015625"/>
    <s v="NOT RELEASED"/>
    <s v="NOT CHECKED"/>
    <x v="162"/>
    <x v="0"/>
  </r>
  <r>
    <x v="40"/>
    <n v="3"/>
    <n v="26"/>
    <n v="157"/>
    <s v="1116L-026-157"/>
    <n v="0"/>
    <s v="WT-01.1"/>
    <s v="South"/>
    <n v="100"/>
    <n v="240"/>
    <s v="WT-01.1, REC., VISION, HEAVY, HEAVY, ACOUSTIC GL"/>
    <s v="Rec."/>
    <s v="Vision"/>
    <s v="Infill 1"/>
    <n v="0.875"/>
    <n v="0.875"/>
    <n v="1.1875"/>
    <n v="0.9375"/>
    <n v="136"/>
    <m/>
    <s v="GL-06Z"/>
    <n v="10"/>
    <s v="TO-1116GLZ06-10-7050"/>
    <n v="98.25"/>
    <m/>
    <m/>
    <n v="101.875"/>
    <n v="69.508463541666671"/>
    <n v="834.1015625"/>
    <s v="NOT RELEASED"/>
    <s v="NOT CHECKED"/>
    <x v="132"/>
    <x v="0"/>
  </r>
  <r>
    <x v="40"/>
    <n v="3"/>
    <n v="26"/>
    <n v="157"/>
    <s v="1116L-026-157"/>
    <n v="0"/>
    <s v="WT-01.1"/>
    <s v="South"/>
    <n v="100"/>
    <n v="240"/>
    <s v="WT-01.1, REC., VISION, HEAVY, HEAVY, ACOUSTIC GL"/>
    <s v="Rec."/>
    <s v="Vision"/>
    <s v="Infill 2"/>
    <n v="0.875"/>
    <n v="0.875"/>
    <n v="0.9375"/>
    <n v="1.1875"/>
    <n v="104"/>
    <s v="N/A"/>
    <s v="GL-02Z"/>
    <n v="10"/>
    <s v="TO-1116GLZ02-10-9134"/>
    <n v="98.25"/>
    <m/>
    <m/>
    <n v="133.875"/>
    <n v="91.341796875"/>
    <n v="1096.1015625"/>
    <s v="NOT RELEASED"/>
    <s v="NOT CHECKED"/>
    <x v="161"/>
    <x v="0"/>
  </r>
  <r>
    <x v="40"/>
    <n v="3"/>
    <n v="26"/>
    <n v="158"/>
    <s v="1116L-026-158"/>
    <n v="0"/>
    <s v="WT-02.1"/>
    <s v="South"/>
    <n v="36.125"/>
    <n v="240"/>
    <s v="WT-02.1, REC., SBX-L, HEAVY STEEL, HEAVY, ISA-R"/>
    <s v="Rec."/>
    <s v="SBX-L"/>
    <s v="Infill 1"/>
    <n v="1"/>
    <n v="0.875"/>
    <n v="1.1875"/>
    <n v="0.9375"/>
    <n v="136"/>
    <s v="N/A"/>
    <s v="GL-07T"/>
    <n v="10"/>
    <s v="TO-1116GLT07-10-2423"/>
    <n v="34.25"/>
    <m/>
    <m/>
    <n v="101.875"/>
    <n v="24.230685763888889"/>
    <n v="290.76822916666669"/>
    <s v="NOT RELEASED"/>
    <s v="NOT CHECKED"/>
    <x v="123"/>
    <x v="0"/>
  </r>
  <r>
    <x v="40"/>
    <n v="3"/>
    <n v="26"/>
    <n v="158"/>
    <s v="1116L-026-158"/>
    <n v="0"/>
    <s v="WT-02.1"/>
    <s v="South"/>
    <n v="36.125"/>
    <n v="240"/>
    <s v="WT-02.1, REC., SBX-L, HEAVY STEEL, HEAVY, ISA-R"/>
    <s v="Rec."/>
    <s v="SBX-L"/>
    <s v="Infill 2"/>
    <n v="1"/>
    <n v="0.875"/>
    <n v="0.9375"/>
    <n v="1.1875"/>
    <n v="104"/>
    <s v="N/A"/>
    <s v="GL-02Z"/>
    <n v="10"/>
    <s v="TO-1116GLZ02-10-3284"/>
    <n v="34.25"/>
    <m/>
    <m/>
    <n v="133.875"/>
    <n v="31.841796875"/>
    <n v="382.1015625"/>
    <s v="NOT RELEASED"/>
    <s v="NOT CHECKED"/>
    <x v="162"/>
    <x v="0"/>
  </r>
  <r>
    <x v="40"/>
    <n v="3"/>
    <n v="27"/>
    <n v="1"/>
    <s v="1116L-027-001"/>
    <n v="0"/>
    <s v="WT-03.4"/>
    <s v="Southwest"/>
    <n v="90.544600000000003"/>
    <n v="192"/>
    <s v="WT-03.4, CURVED, SBX, HEAVY, HEAVY, TOH LIGHTING"/>
    <s v="Curved"/>
    <s v="SBX"/>
    <s v="Infill 1"/>
    <n v="0.91420000000000001"/>
    <n v="0.93379999999999996"/>
    <n v="1.1875"/>
    <n v="0.9375"/>
    <n v="88"/>
    <s v="N/A"/>
    <s v="GL-04T"/>
    <n v="30"/>
    <s v="TO-1116GLT04-30-6374"/>
    <m/>
    <n v="88.696600000000004"/>
    <n v="192.5"/>
    <n v="101.875"/>
    <n v="62.749764756944451"/>
    <n v="752.99717708333344"/>
    <s v="NOT RELEASED"/>
    <s v="NOT CHECKED"/>
    <x v="122"/>
    <x v="0"/>
  </r>
  <r>
    <x v="40"/>
    <n v="3"/>
    <n v="27"/>
    <n v="1"/>
    <s v="1116L-027-001"/>
    <n v="0"/>
    <s v="WT-03.4"/>
    <s v="Southwest"/>
    <n v="90.544600000000003"/>
    <n v="192"/>
    <s v="WT-03.4, CURVED, SBX, HEAVY, HEAVY, TOH LIGHTING"/>
    <s v="Curved"/>
    <s v="SBX"/>
    <s v="Infill 2"/>
    <n v="0.91420000000000001"/>
    <n v="0.93379999999999996"/>
    <n v="0.9375"/>
    <n v="1.1875"/>
    <n v="104"/>
    <n v="2.2000000000000002"/>
    <s v="GL-04B"/>
    <n v="30"/>
    <s v="TO-1116GLB04-30-5389"/>
    <m/>
    <n v="88.696600000000004"/>
    <n v="192.5"/>
    <n v="85.875"/>
    <n v="52.894586979166668"/>
    <n v="634.73504375000005"/>
    <s v="NOT RELEASED"/>
    <s v="NOT CHECKED"/>
    <x v="163"/>
    <x v="0"/>
  </r>
  <r>
    <x v="40"/>
    <n v="3"/>
    <n v="27"/>
    <n v="2"/>
    <s v="1116L-027-002"/>
    <n v="0"/>
    <s v="WT-03.4"/>
    <s v="Southwest"/>
    <n v="90.508499999999998"/>
    <n v="192"/>
    <s v="WT-03.4, CURVED, SBX, HEAVY, HEAVY, TOH LIGHTING"/>
    <s v="Curved"/>
    <s v="SBX"/>
    <s v="Infill 1"/>
    <n v="0.90595000000000003"/>
    <n v="0.90595000000000003"/>
    <n v="1.1875"/>
    <n v="0.9375"/>
    <n v="88"/>
    <s v="N/A"/>
    <s v="GL-04T"/>
    <n v="30"/>
    <s v="TO-1116GLT04-30-6374"/>
    <m/>
    <n v="88.696600000000004"/>
    <n v="192.5"/>
    <n v="101.875"/>
    <n v="62.749764756944451"/>
    <n v="752.99717708333344"/>
    <s v="NOT RELEASED"/>
    <s v="NOT CHECKED"/>
    <x v="122"/>
    <x v="0"/>
  </r>
  <r>
    <x v="40"/>
    <n v="3"/>
    <n v="27"/>
    <n v="2"/>
    <s v="1116L-027-002"/>
    <n v="0"/>
    <s v="WT-03.4"/>
    <s v="Southwest"/>
    <n v="90.508499999999998"/>
    <n v="192"/>
    <s v="WT-03.4, CURVED, SBX, HEAVY, HEAVY, TOH LIGHTING"/>
    <s v="Curved"/>
    <s v="SBX"/>
    <s v="Infill 2"/>
    <n v="0.90595000000000003"/>
    <n v="0.90595000000000003"/>
    <n v="0.9375"/>
    <n v="1.1875"/>
    <n v="104"/>
    <n v="2.2000000000000002"/>
    <s v="GL-04B"/>
    <n v="30"/>
    <s v="TO-1116GLB04-30-5389"/>
    <m/>
    <n v="88.696600000000004"/>
    <n v="192.5"/>
    <n v="85.875"/>
    <n v="52.894586979166668"/>
    <n v="634.73504375000005"/>
    <s v="NOT RELEASED"/>
    <s v="NOT CHECKED"/>
    <x v="163"/>
    <x v="0"/>
  </r>
  <r>
    <x v="40"/>
    <n v="3"/>
    <n v="27"/>
    <n v="3"/>
    <s v="1116L-027-003"/>
    <n v="0"/>
    <s v="WT-03.4"/>
    <s v="Southwest"/>
    <n v="90.522000000000006"/>
    <n v="192"/>
    <s v="WT-03.4, CURVED, SBX, HEAVY, HEAVY, TOH LIGHTING"/>
    <s v="Curved"/>
    <s v="SBX"/>
    <s v="Infill 1"/>
    <n v="0.91269999999999996"/>
    <n v="0.91269999999999996"/>
    <n v="1.1875"/>
    <n v="0.9375"/>
    <n v="88"/>
    <s v="N/A"/>
    <s v="GL-04T"/>
    <n v="30"/>
    <s v="TO-1116GLT04-30-6374"/>
    <m/>
    <n v="88.696600000000004"/>
    <n v="192.5"/>
    <n v="101.875"/>
    <n v="62.749764756944451"/>
    <n v="752.99717708333344"/>
    <s v="NOT RELEASED"/>
    <s v="NOT CHECKED"/>
    <x v="122"/>
    <x v="0"/>
  </r>
  <r>
    <x v="40"/>
    <n v="3"/>
    <n v="27"/>
    <n v="3"/>
    <s v="1116L-027-003"/>
    <n v="0"/>
    <s v="WT-03.4"/>
    <s v="Southwest"/>
    <n v="90.522000000000006"/>
    <n v="192"/>
    <s v="WT-03.4, CURVED, SBX, HEAVY, HEAVY, TOH LIGHTING"/>
    <s v="Curved"/>
    <s v="SBX"/>
    <s v="Infill 2"/>
    <n v="0.91269999999999996"/>
    <n v="0.91269999999999996"/>
    <n v="0.9375"/>
    <n v="1.1875"/>
    <n v="104"/>
    <n v="2.2000000000000002"/>
    <s v="GL-04B"/>
    <n v="30"/>
    <s v="TO-1116GLB04-30-5389"/>
    <m/>
    <n v="88.696600000000004"/>
    <n v="192.5"/>
    <n v="85.875"/>
    <n v="52.894586979166668"/>
    <n v="634.73504375000005"/>
    <s v="NOT RELEASED"/>
    <s v="NOT CHECKED"/>
    <x v="163"/>
    <x v="0"/>
  </r>
  <r>
    <x v="40"/>
    <n v="3"/>
    <n v="27"/>
    <n v="4"/>
    <s v="1116L-027-004"/>
    <n v="0"/>
    <s v="WT-02.1"/>
    <s v="West"/>
    <n v="36"/>
    <n v="192"/>
    <s v="WT-02.1, REC., SBX-L, HEAVY"/>
    <s v="Rec."/>
    <s v="SBX-L"/>
    <s v="Infill 1"/>
    <n v="0.875"/>
    <n v="0.875"/>
    <n v="1.1875"/>
    <n v="0.9375"/>
    <n v="88"/>
    <n v="1"/>
    <s v="GL-07T"/>
    <n v="10"/>
    <s v="TO-1116GLT07-10-2423"/>
    <n v="34.25"/>
    <m/>
    <m/>
    <n v="101.875"/>
    <n v="24.230685763888889"/>
    <n v="290.76822916666669"/>
    <s v="NOT RELEASED"/>
    <s v="NOT CHECKED"/>
    <x v="123"/>
    <x v="0"/>
  </r>
  <r>
    <x v="40"/>
    <n v="3"/>
    <n v="27"/>
    <n v="4"/>
    <s v="1116L-027-004"/>
    <n v="0"/>
    <s v="WT-02.1"/>
    <s v="West"/>
    <n v="36"/>
    <n v="192"/>
    <s v="WT-02.1, REC., SBX-L, HEAVY"/>
    <s v="Rec."/>
    <s v="SBX-L"/>
    <s v="Infill 2"/>
    <n v="0.875"/>
    <n v="0.875"/>
    <n v="0.9375"/>
    <n v="1.1875"/>
    <n v="104"/>
    <m/>
    <s v="GL-02Z"/>
    <n v="10"/>
    <s v="TO-1116GLZ02-10-2042"/>
    <n v="34.25"/>
    <m/>
    <m/>
    <n v="85.875"/>
    <n v="20.425130208333332"/>
    <n v="245.1015625"/>
    <s v="NOT RELEASED"/>
    <s v="NOT CHECKED"/>
    <x v="57"/>
    <x v="1"/>
  </r>
  <r>
    <x v="40"/>
    <n v="3"/>
    <n v="27"/>
    <n v="5"/>
    <s v="1116L-027-005"/>
    <n v="0"/>
    <s v="WT-01.2"/>
    <s v="West"/>
    <n v="100"/>
    <n v="192"/>
    <s v="WT-01.2, REC., SBX, TOH LIGHTING"/>
    <s v="Rec."/>
    <s v="SBX"/>
    <s v="Infill 1"/>
    <n v="0.875"/>
    <n v="0.875"/>
    <n v="1.1875"/>
    <n v="0.9375"/>
    <n v="88"/>
    <n v="1"/>
    <s v="GL-01T"/>
    <n v="10"/>
    <s v="TO-1116GLT01-10-7050"/>
    <n v="98.25"/>
    <m/>
    <m/>
    <n v="101.875"/>
    <n v="69.508463541666671"/>
    <n v="834.1015625"/>
    <s v="NOT RELEASED"/>
    <s v="NOT CHECKED"/>
    <x v="129"/>
    <x v="0"/>
  </r>
  <r>
    <x v="40"/>
    <n v="3"/>
    <n v="27"/>
    <n v="5"/>
    <s v="1116L-027-005"/>
    <n v="0"/>
    <s v="WT-01.2"/>
    <s v="West"/>
    <n v="100"/>
    <n v="192"/>
    <s v="WT-01.2, REC., SBX, TOH LIGHTING"/>
    <s v="Rec."/>
    <s v="SBX"/>
    <s v="Infill 2"/>
    <n v="0.875"/>
    <n v="0.875"/>
    <n v="0.9375"/>
    <n v="1.1875"/>
    <n v="104"/>
    <s v="N/A"/>
    <s v="GL-03Z"/>
    <n v="10"/>
    <s v="TO-1116GLZ03-10-5959"/>
    <n v="98.25"/>
    <m/>
    <m/>
    <n v="85.875"/>
    <n v="58.591796875"/>
    <n v="703.1015625"/>
    <s v="NOT RELEASED"/>
    <s v="NOT CHECKED"/>
    <x v="164"/>
    <x v="0"/>
  </r>
  <r>
    <x v="40"/>
    <n v="3"/>
    <n v="27"/>
    <n v="6"/>
    <s v="1116L-027-006"/>
    <n v="0"/>
    <s v="WT-02.1"/>
    <s v="West"/>
    <n v="36"/>
    <n v="224"/>
    <s v="WT-02.1, REC., SBX-R, TYP."/>
    <s v="Rec."/>
    <s v="SBX-R"/>
    <s v="Infill 1"/>
    <n v="0.875"/>
    <n v="0.875"/>
    <n v="1.1875"/>
    <n v="0.9375"/>
    <n v="88"/>
    <n v="1"/>
    <s v="GL-07T"/>
    <n v="10"/>
    <s v="TO-1116GLT07-10-3284"/>
    <n v="34.25"/>
    <m/>
    <m/>
    <n v="133.875"/>
    <n v="31.841796875"/>
    <n v="382.1015625"/>
    <s v="NOT RELEASED"/>
    <s v="NOT CHECKED"/>
    <x v="165"/>
    <x v="0"/>
  </r>
  <r>
    <x v="40"/>
    <n v="3"/>
    <n v="27"/>
    <n v="6"/>
    <s v="1116L-027-006"/>
    <n v="0"/>
    <s v="WT-02.1"/>
    <s v="West"/>
    <n v="36"/>
    <n v="224"/>
    <s v="WT-02.1, REC., SBX-R, TYP."/>
    <s v="Rec."/>
    <s v="SBX-R"/>
    <s v="Infill 2"/>
    <n v="0.875"/>
    <n v="0.875"/>
    <n v="0.9375"/>
    <n v="1.1875"/>
    <n v="136"/>
    <m/>
    <s v="GL-02Z"/>
    <n v="10"/>
    <s v="TO-1116GLZ02-10-2042"/>
    <n v="34.25"/>
    <m/>
    <m/>
    <n v="85.875"/>
    <n v="20.425130208333332"/>
    <n v="245.1015625"/>
    <s v="NOT RELEASED"/>
    <s v="NOT CHECKED"/>
    <x v="57"/>
    <x v="1"/>
  </r>
  <r>
    <x v="40"/>
    <n v="3"/>
    <n v="27"/>
    <n v="7"/>
    <s v="1116L-027-007"/>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8"/>
    <s v="1116L-027-008"/>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9"/>
    <s v="1116L-027-009"/>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0"/>
    <s v="1116L-027-010"/>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1"/>
    <s v="1116L-027-011"/>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2"/>
    <s v="1116L-027-012"/>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3"/>
    <s v="1116L-027-013"/>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4"/>
    <s v="1116L-027-014"/>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5"/>
    <s v="1116L-027-015"/>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6"/>
    <s v="1116L-027-016"/>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7"/>
    <s v="1116L-027-017"/>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18"/>
    <s v="1116L-027-018"/>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19"/>
    <s v="1116L-027-019"/>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0"/>
    <s v="1116L-027-020"/>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1"/>
    <s v="1116L-027-021"/>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2"/>
    <s v="1116L-027-022"/>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3"/>
    <s v="1116L-027-023"/>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4"/>
    <s v="1116L-027-024"/>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5"/>
    <s v="1116L-027-025"/>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6"/>
    <s v="1116L-027-026"/>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7"/>
    <s v="1116L-027-027"/>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28"/>
    <s v="1116L-027-028"/>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29"/>
    <s v="1116L-027-029"/>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30"/>
    <s v="1116L-027-030"/>
    <n v="0"/>
    <s v="WT-04.2"/>
    <s v="West"/>
    <n v="36"/>
    <n v="224"/>
    <s v="WT-04.2, REC., LOUVER, TYP."/>
    <s v="Rec."/>
    <s v="Louver"/>
    <s v="Infill 2"/>
    <n v="0.875"/>
    <n v="0.875"/>
    <n v="0.9375"/>
    <n v="1.1875"/>
    <n v="166"/>
    <s v="N/A"/>
    <s v="GL-02Z"/>
    <n v="10"/>
    <s v="TO-1116GLZ02-10-1328"/>
    <n v="34.25"/>
    <m/>
    <m/>
    <n v="55.875"/>
    <n v="13.289713541666666"/>
    <n v="159.4765625"/>
    <s v="NOT RELEASED"/>
    <s v="NOT CHECKED"/>
    <x v="167"/>
    <x v="0"/>
  </r>
  <r>
    <x v="40"/>
    <n v="3"/>
    <n v="27"/>
    <n v="31"/>
    <s v="1116L-027-031"/>
    <n v="0"/>
    <s v="WT-04.2"/>
    <s v="West"/>
    <n v="100"/>
    <n v="224"/>
    <s v="WT-04.2, REC., LOUVER, TYP."/>
    <s v="Rec."/>
    <s v="Louver"/>
    <s v="Infill 2"/>
    <n v="0.875"/>
    <n v="0.875"/>
    <n v="0.9375"/>
    <n v="1.1875"/>
    <n v="166"/>
    <s v="N/A"/>
    <s v="GL-02Z"/>
    <n v="10"/>
    <s v="TO-1116GLZ02-10-3812"/>
    <n v="98.25"/>
    <m/>
    <m/>
    <n v="55.875"/>
    <n v="38.123046875"/>
    <n v="457.4765625"/>
    <s v="NOT RELEASED"/>
    <s v="NOT CHECKED"/>
    <x v="166"/>
    <x v="0"/>
  </r>
  <r>
    <x v="40"/>
    <n v="3"/>
    <n v="27"/>
    <n v="32"/>
    <s v="1116L-027-032"/>
    <n v="0"/>
    <s v="WT-04.2"/>
    <s v="West"/>
    <n v="36"/>
    <n v="224"/>
    <s v="WT-04.2, REC., LOUVER, HEAVY STEEL, TYP."/>
    <s v="Rec."/>
    <s v="Louver"/>
    <s v="Infill 2"/>
    <n v="0.875"/>
    <n v="0.875"/>
    <n v="0.9375"/>
    <n v="1.1875"/>
    <n v="166"/>
    <s v="N/A"/>
    <s v="GL-02Z"/>
    <n v="10"/>
    <s v="TO-1116GLZ02-10-1328"/>
    <n v="34.25"/>
    <m/>
    <m/>
    <n v="55.875"/>
    <n v="13.289713541666666"/>
    <n v="159.4765625"/>
    <s v="NOT RELEASED"/>
    <s v="NOT CHECKED"/>
    <x v="167"/>
    <x v="0"/>
  </r>
  <r>
    <x v="40"/>
    <n v="3"/>
    <n v="27"/>
    <n v="33"/>
    <s v="1116L-027-033"/>
    <n v="0"/>
    <s v="WT-03.9"/>
    <s v="Northwest"/>
    <n v="73.87"/>
    <n v="224"/>
    <s v="WT-03.9, CURVED, METAL, HEAVY STEEL, HEAVY STEEL"/>
    <s v="Curved"/>
    <s v="Metal"/>
    <s v="Infill 2"/>
    <n v="0.8"/>
    <n v="1.0652999999999999"/>
    <n v="0.9375"/>
    <n v="1.1875"/>
    <n v="166"/>
    <s v="N/A"/>
    <s v="GL-05Z"/>
    <n v="30"/>
    <s v="TO-1116GLZ05-30-2893"/>
    <m/>
    <n v="72.0047"/>
    <n v="86"/>
    <n v="55.875"/>
    <n v="27.939323697916667"/>
    <n v="335.27188437500001"/>
    <s v="NOT RELEASED"/>
    <s v="NOT CHECKED"/>
    <x v="168"/>
    <x v="0"/>
  </r>
  <r>
    <x v="40"/>
    <n v="3"/>
    <n v="27"/>
    <n v="34"/>
    <s v="1116L-027-034"/>
    <n v="0"/>
    <s v="WT-04.2"/>
    <s v="Northwest"/>
    <n v="36"/>
    <n v="224"/>
    <s v="WT-04.2, REC., LOUVER, HEAVY STEEL"/>
    <s v="Rec."/>
    <s v="Louver"/>
    <s v="Infill 1"/>
    <n v="0.875"/>
    <n v="0.875"/>
    <n v="1.1875"/>
    <n v="0.9375"/>
    <n v="166"/>
    <s v="N/A"/>
    <s v="GL-02Z"/>
    <n v="10"/>
    <s v="TO-1116GLZ02-10-1328"/>
    <n v="34.25"/>
    <m/>
    <m/>
    <n v="55.875"/>
    <n v="13.289713541666666"/>
    <n v="159.4765625"/>
    <s v="NOT RELEASED"/>
    <s v="NOT CHECKED"/>
    <x v="167"/>
    <x v="0"/>
  </r>
  <r>
    <x v="40"/>
    <n v="3"/>
    <n v="27"/>
    <n v="35"/>
    <s v="1116L-027-035"/>
    <n v="0"/>
    <s v="WT-04.2"/>
    <s v="Northwest"/>
    <n v="100"/>
    <n v="224"/>
    <s v="WT-04.2, REC., LOUVER, TYP."/>
    <s v="Rec."/>
    <s v="Louver"/>
    <s v="Infill 2"/>
    <n v="0.875"/>
    <n v="0.875"/>
    <n v="0.9375"/>
    <n v="1.1875"/>
    <n v="166"/>
    <s v="N/A"/>
    <s v="GL-02Z"/>
    <n v="10"/>
    <s v="TO-1116GLZ02-10-3812"/>
    <n v="98.25"/>
    <m/>
    <m/>
    <n v="55.875"/>
    <n v="38.123046875"/>
    <n v="457.4765625"/>
    <s v="NOT RELEASED"/>
    <s v="NOT CHECKED"/>
    <x v="166"/>
    <x v="0"/>
  </r>
  <r>
    <x v="40"/>
    <n v="3"/>
    <n v="27"/>
    <n v="36"/>
    <s v="1116L-027-036"/>
    <n v="0"/>
    <s v="WT-04.2"/>
    <s v="Northwest"/>
    <n v="36"/>
    <n v="224"/>
    <s v="WT-04.2, REC., LOUVER, TYP."/>
    <s v="Rec."/>
    <s v="Louver"/>
    <s v="Infill 2"/>
    <n v="0.875"/>
    <n v="0.875"/>
    <n v="0.9375"/>
    <n v="1.1875"/>
    <n v="166"/>
    <s v="N/A"/>
    <s v="GL-02Z"/>
    <n v="10"/>
    <s v="TO-1116GLZ02-10-1328"/>
    <n v="34.25"/>
    <m/>
    <m/>
    <n v="55.875"/>
    <n v="13.289713541666666"/>
    <n v="159.4765625"/>
    <s v="NOT RELEASED"/>
    <s v="NOT CHECKED"/>
    <x v="167"/>
    <x v="0"/>
  </r>
  <r>
    <x v="40"/>
    <n v="3"/>
    <n v="27"/>
    <n v="37"/>
    <s v="1116L-027-037"/>
    <n v="0"/>
    <s v="WT-04.2"/>
    <s v="Northwest"/>
    <n v="100"/>
    <n v="224"/>
    <s v="WT-04.2, REC., LOUVER, TYP."/>
    <s v="Rec."/>
    <s v="Louver"/>
    <s v="Infill 2"/>
    <n v="0.875"/>
    <n v="0.875"/>
    <n v="0.9375"/>
    <n v="1.1875"/>
    <n v="166"/>
    <s v="N/A"/>
    <s v="GL-02Z"/>
    <n v="10"/>
    <s v="TO-1116GLZ02-10-3812"/>
    <n v="98.25"/>
    <m/>
    <m/>
    <n v="55.875"/>
    <n v="38.123046875"/>
    <n v="457.4765625"/>
    <s v="NOT RELEASED"/>
    <s v="NOT CHECKED"/>
    <x v="166"/>
    <x v="0"/>
  </r>
  <r>
    <x v="40"/>
    <n v="3"/>
    <n v="27"/>
    <n v="38"/>
    <s v="1116L-027-038"/>
    <n v="0"/>
    <s v="WT-04.2"/>
    <s v="Northwest"/>
    <n v="36"/>
    <n v="224"/>
    <s v="WT-04.2, REC., LOUVER, TYP."/>
    <s v="Rec."/>
    <s v="Louver"/>
    <s v="Infill 2"/>
    <n v="0.875"/>
    <n v="0.875"/>
    <n v="0.9375"/>
    <n v="1.1875"/>
    <n v="166"/>
    <s v="N/A"/>
    <s v="GL-02Z"/>
    <n v="10"/>
    <s v="TO-1116GLZ02-10-1328"/>
    <n v="34.25"/>
    <m/>
    <m/>
    <n v="55.875"/>
    <n v="13.289713541666666"/>
    <n v="159.4765625"/>
    <s v="NOT RELEASED"/>
    <s v="NOT CHECKED"/>
    <x v="167"/>
    <x v="0"/>
  </r>
  <r>
    <x v="40"/>
    <n v="3"/>
    <n v="27"/>
    <n v="39"/>
    <s v="1116L-027-039"/>
    <n v="0"/>
    <s v="WT-04.2"/>
    <s v="Northwest"/>
    <n v="100"/>
    <n v="224"/>
    <s v="WT-04.2, REC., LOUVER, TYP."/>
    <s v="Rec."/>
    <s v="Louver"/>
    <s v="Infill 2"/>
    <n v="0.875"/>
    <n v="0.875"/>
    <n v="0.9375"/>
    <n v="1.1875"/>
    <n v="166"/>
    <s v="N/A"/>
    <s v="GL-02Z"/>
    <n v="10"/>
    <s v="TO-1116GLZ02-10-3812"/>
    <n v="98.25"/>
    <m/>
    <m/>
    <n v="55.875"/>
    <n v="38.123046875"/>
    <n v="457.4765625"/>
    <s v="NOT RELEASED"/>
    <s v="NOT CHECKED"/>
    <x v="166"/>
    <x v="0"/>
  </r>
  <r>
    <x v="40"/>
    <n v="3"/>
    <n v="27"/>
    <n v="40"/>
    <s v="1116L-027-040"/>
    <n v="0"/>
    <s v="WT-04.2"/>
    <s v="Northwest"/>
    <n v="36"/>
    <n v="224"/>
    <s v="WT-04.2, REC., LOUVER, TYP."/>
    <s v="Rec."/>
    <s v="Louver"/>
    <s v="Infill 2"/>
    <n v="0.875"/>
    <n v="0.875"/>
    <n v="0.9375"/>
    <n v="1.1875"/>
    <n v="166"/>
    <s v="N/A"/>
    <s v="GL-02Z"/>
    <n v="10"/>
    <s v="TO-1116GLZ02-10-1328"/>
    <n v="34.25"/>
    <m/>
    <m/>
    <n v="55.875"/>
    <n v="13.289713541666666"/>
    <n v="159.4765625"/>
    <s v="NOT RELEASED"/>
    <s v="NOT CHECKED"/>
    <x v="167"/>
    <x v="0"/>
  </r>
  <r>
    <x v="40"/>
    <n v="3"/>
    <n v="27"/>
    <n v="41"/>
    <s v="1116L-027-041"/>
    <n v="0"/>
    <s v="WT-04.2"/>
    <s v="Northwest"/>
    <n v="100"/>
    <n v="224"/>
    <s v="WT-04.2, REC., LOUVER, HEAVY, TYP."/>
    <s v="Rec."/>
    <s v="Louver"/>
    <s v="Infill 2"/>
    <n v="0.875"/>
    <n v="0.875"/>
    <n v="0.9375"/>
    <n v="1.1875"/>
    <n v="166"/>
    <s v="N/A"/>
    <s v="GL-02Z"/>
    <n v="10"/>
    <s v="TO-1116GLZ02-10-3812"/>
    <n v="98.25"/>
    <m/>
    <m/>
    <n v="55.875"/>
    <n v="38.123046875"/>
    <n v="457.4765625"/>
    <s v="NOT RELEASED"/>
    <s v="NOT CHECKED"/>
    <x v="166"/>
    <x v="0"/>
  </r>
  <r>
    <x v="40"/>
    <n v="3"/>
    <n v="27"/>
    <n v="42"/>
    <s v="1116L-027-042"/>
    <n v="0"/>
    <s v="WT-02.1"/>
    <s v="Northwest"/>
    <n v="36"/>
    <n v="224"/>
    <s v="WT-02.1, REC., SBX-R, HEAVY, HEAVY, BIRD SAFE FRIT"/>
    <s v="Rec."/>
    <s v="SBX-R"/>
    <s v="Infill 1"/>
    <n v="0.875"/>
    <n v="0.875"/>
    <n v="0.9375"/>
    <n v="1.1875"/>
    <n v="88"/>
    <n v="1"/>
    <s v="GL-07A"/>
    <n v="10"/>
    <s v="TO-1116GLA07-10-3284"/>
    <n v="34.25"/>
    <m/>
    <m/>
    <n v="133.875"/>
    <n v="31.841796875"/>
    <n v="382.1015625"/>
    <s v="NOT RELEASED"/>
    <s v="NOT CHECKED"/>
    <x v="169"/>
    <x v="0"/>
  </r>
  <r>
    <x v="40"/>
    <n v="3"/>
    <n v="27"/>
    <n v="42"/>
    <s v="1116L-027-042"/>
    <n v="0"/>
    <s v="WT-02.1"/>
    <s v="Northwe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43"/>
    <s v="1116L-027-043"/>
    <n v="0"/>
    <s v="WT-01.2"/>
    <s v="Northwe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43"/>
    <s v="1116L-027-043"/>
    <n v="0"/>
    <s v="WT-01.2"/>
    <s v="Northwe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44"/>
    <s v="1116L-027-044"/>
    <n v="0"/>
    <s v="WT-02.1"/>
    <s v="Northwe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44"/>
    <s v="1116L-027-044"/>
    <n v="0"/>
    <s v="WT-02.1"/>
    <s v="Northwe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45"/>
    <s v="1116L-027-045"/>
    <n v="0"/>
    <s v="WT-01.2"/>
    <s v="Northwe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45"/>
    <s v="1116L-027-045"/>
    <n v="0"/>
    <s v="WT-01.2"/>
    <s v="Northwe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46"/>
    <s v="1116L-027-046"/>
    <n v="0"/>
    <s v="WT-02.1"/>
    <s v="Northwe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46"/>
    <s v="1116L-027-046"/>
    <n v="0"/>
    <s v="WT-02.1"/>
    <s v="Northwe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47"/>
    <s v="1116L-027-047"/>
    <n v="0"/>
    <s v="WT-01.6"/>
    <s v="Northwest"/>
    <n v="100"/>
    <n v="224"/>
    <s v="WT-01.6, REC., DOOR, HEAVY, HEAVY, BIRD SAFE FRIT"/>
    <s v="Rec."/>
    <s v="Door"/>
    <s v="Infill 1"/>
    <n v="0.875"/>
    <n v="0.875"/>
    <n v="0.9375"/>
    <n v="0.9375"/>
    <n v="170.44499999999999"/>
    <n v="1"/>
    <s v="GL-01B"/>
    <n v="10"/>
    <s v="TO-1116GLB01-10-3526"/>
    <n v="98.25"/>
    <m/>
    <m/>
    <n v="51.680000000000007"/>
    <n v="35.260833333333338"/>
    <n v="423.13000000000005"/>
    <s v="NOT RELEASED"/>
    <s v="NOT CHECKED"/>
    <x v="171"/>
    <x v="0"/>
  </r>
  <r>
    <x v="40"/>
    <n v="3"/>
    <n v="27"/>
    <n v="47"/>
    <s v="1116L-027-047"/>
    <n v="0"/>
    <s v="WT-01.6"/>
    <s v="Northwest"/>
    <n v="100"/>
    <n v="224"/>
    <s v="WT-01.6, REC., DOOR, HEAVY, HEAVY, BIRD SAFE FRIT"/>
    <s v="Rec."/>
    <s v="Door"/>
    <s v="Infill 2 - Spandrel"/>
    <n v="0.875"/>
    <n v="0.875"/>
    <n v="0.9375"/>
    <n v="1.1875"/>
    <n v="136"/>
    <s v="N/A"/>
    <s v="GL-02Z"/>
    <n v="10"/>
    <s v="TO-1116GLZ02-10-5959"/>
    <n v="98.25"/>
    <m/>
    <m/>
    <n v="85.875"/>
    <n v="58.591796875"/>
    <n v="703.1015625"/>
    <s v="NOT RELEASED"/>
    <s v="NOT CHECKED"/>
    <x v="59"/>
    <x v="1"/>
  </r>
  <r>
    <x v="40"/>
    <n v="3"/>
    <n v="27"/>
    <n v="47"/>
    <s v="1116L-027-047"/>
    <n v="0"/>
    <s v="WT-01.6"/>
    <s v="Northwest"/>
    <n v="100"/>
    <n v="224"/>
    <s v="WT-01.6, REC., DOOR, HEAVY, HEAVY, BIRD SAFE FRIT"/>
    <s v="Rec."/>
    <s v="Door"/>
    <s v="Infill 3 SL"/>
    <n v="74.873699999999999"/>
    <n v="0.875"/>
    <n v="1.1875"/>
    <n v="0.9375"/>
    <n v="141.55500000000001"/>
    <m/>
    <s v="GL-01T"/>
    <n v="10"/>
    <s v="TO-1116GLT01-10-1452"/>
    <n v="24.251300000000001"/>
    <m/>
    <m/>
    <n v="80.319999999999993"/>
    <n v="13.526836222222222"/>
    <n v="162.32203466666667"/>
    <s v="NOT RELEASED"/>
    <s v="NOT CHECKED"/>
    <x v="0"/>
    <x v="0"/>
  </r>
  <r>
    <x v="40"/>
    <n v="3"/>
    <n v="27"/>
    <n v="47"/>
    <s v="1116L-027-047"/>
    <n v="0"/>
    <s v="WT-01.6"/>
    <s v="Northwest"/>
    <n v="100"/>
    <n v="224"/>
    <s v="WT-01.6, REC., DOOR, HEAVY, HEAVY, BIRD SAFE FRIT"/>
    <s v="Rec."/>
    <s v="Door"/>
    <s v="Infill 4 SL"/>
    <n v="0.875"/>
    <n v="74.873699999999999"/>
    <n v="0.9375"/>
    <n v="0.9375"/>
    <n v="165.55500000000001"/>
    <m/>
    <s v="GL-01T"/>
    <n v="10"/>
    <s v="TO-1116GLT01-10-1027"/>
    <n v="24.251300000000001"/>
    <m/>
    <m/>
    <n v="56.569999999999993"/>
    <n v="9.527055840277777"/>
    <n v="114.32467008333333"/>
    <s v="NOT RELEASED"/>
    <s v="NOT CHECKED"/>
    <x v="0"/>
    <x v="0"/>
  </r>
  <r>
    <x v="40"/>
    <n v="3"/>
    <n v="27"/>
    <n v="48"/>
    <s v="1116L-027-048"/>
    <n v="0"/>
    <s v="WT-02.1"/>
    <s v="Northwe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48"/>
    <s v="1116L-027-048"/>
    <n v="0"/>
    <s v="WT-02.1"/>
    <s v="Northwe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49"/>
    <s v="1116L-027-049"/>
    <n v="0"/>
    <s v="WT-03.2"/>
    <s v="Northwest"/>
    <n v="99.208299999999994"/>
    <n v="224"/>
    <s v="WT-03.2, CURVED, SBX, HEAVY STEEL, HEAVY, BIRD SAFE FRIT"/>
    <s v="Curved"/>
    <s v="SBX"/>
    <s v="Infill 1"/>
    <n v="0.88200000000000001"/>
    <n v="0.82299999999999995"/>
    <n v="1.1875"/>
    <n v="0.9375"/>
    <n v="88"/>
    <n v="1"/>
    <s v="GL-04A"/>
    <n v="30"/>
    <s v="TO-1116GLA04-30-9164"/>
    <m/>
    <n v="97.503299999999996"/>
    <n v="325"/>
    <n v="133.875"/>
    <n v="90.647599218750003"/>
    <n v="1087.7711906250001"/>
    <s v="NOT RELEASED"/>
    <s v="NOT CHECKED"/>
    <x v="172"/>
    <x v="0"/>
  </r>
  <r>
    <x v="40"/>
    <n v="3"/>
    <n v="27"/>
    <n v="49"/>
    <s v="1116L-027-049"/>
    <n v="0"/>
    <s v="WT-03.2"/>
    <s v="Northwest"/>
    <n v="99.208299999999994"/>
    <n v="224"/>
    <s v="WT-03.2, CURVED, SBX, HEAVY STEEL, HEAVY, BIRD SAFE FRIT"/>
    <s v="Curved"/>
    <s v="SBX"/>
    <s v="Infill 2"/>
    <n v="0.88200000000000001"/>
    <n v="0.82299999999999995"/>
    <n v="0.9375"/>
    <n v="1.1875"/>
    <n v="136"/>
    <n v="2.2000000000000002"/>
    <s v="GL-05Z"/>
    <n v="30"/>
    <s v="TO-1116GLZ05-30-5814"/>
    <m/>
    <n v="97.503299999999996"/>
    <n v="325"/>
    <n v="85.875"/>
    <n v="58.146499218749994"/>
    <n v="697.75799062499993"/>
    <s v="NOT RELEASED"/>
    <s v="NOT CHECKED"/>
    <x v="173"/>
    <x v="0"/>
  </r>
  <r>
    <x v="40"/>
    <n v="3"/>
    <n v="27"/>
    <n v="50"/>
    <s v="1116L-027-050"/>
    <n v="0"/>
    <s v="WT-02.1"/>
    <s v="North"/>
    <n v="36"/>
    <n v="224"/>
    <s v="WT-02.1, REC., SBX-R, HEAVY STEEL, HEAVY STEEL, BIRD SAFE FRIT"/>
    <s v="Rec."/>
    <s v="SBX-R"/>
    <s v="Infill 1"/>
    <n v="0.875"/>
    <n v="0.875"/>
    <n v="1.1875"/>
    <n v="0.9375"/>
    <n v="88"/>
    <n v="1"/>
    <s v="GL-07A"/>
    <n v="10"/>
    <s v="TO-1116GLA07-10-3284"/>
    <n v="34.25"/>
    <m/>
    <m/>
    <n v="133.875"/>
    <n v="31.841796875"/>
    <n v="382.1015625"/>
    <s v="NOT RELEASED"/>
    <s v="NOT CHECKED"/>
    <x v="169"/>
    <x v="0"/>
  </r>
  <r>
    <x v="40"/>
    <n v="3"/>
    <n v="27"/>
    <n v="50"/>
    <s v="1116L-027-050"/>
    <n v="0"/>
    <s v="WT-02.1"/>
    <s v="North"/>
    <n v="36"/>
    <n v="224"/>
    <s v="WT-02.1, REC., SBX-R, HEAVY STEEL, HEAVY STEEL, BIRD SAFE FRIT"/>
    <s v="Rec."/>
    <s v="SBX-R"/>
    <s v="Infill 2"/>
    <n v="0.875"/>
    <n v="0.875"/>
    <n v="0.9375"/>
    <n v="1.1875"/>
    <n v="136"/>
    <m/>
    <s v="GL-02Z"/>
    <n v="10"/>
    <s v="TO-1116GLZ02-10-2042"/>
    <n v="34.25"/>
    <m/>
    <m/>
    <n v="85.875"/>
    <n v="20.425130208333332"/>
    <n v="245.1015625"/>
    <s v="NOT RELEASED"/>
    <s v="NOT CHECKED"/>
    <x v="57"/>
    <x v="1"/>
  </r>
  <r>
    <x v="40"/>
    <n v="3"/>
    <n v="27"/>
    <n v="51"/>
    <s v="1116L-027-051"/>
    <n v="0"/>
    <s v="WT-01.2"/>
    <s v="North"/>
    <n v="107"/>
    <n v="224"/>
    <s v="WT-01.2, REC., SBX, HEAVY STEEL, HEAVY STEEL, BIRD SAFE FRIT"/>
    <s v="Rec."/>
    <s v="SBX"/>
    <s v="Infill 1"/>
    <n v="0.875"/>
    <n v="0.875"/>
    <n v="1.1875"/>
    <n v="0.9375"/>
    <n v="88"/>
    <n v="1"/>
    <s v="GL-01B"/>
    <n v="10"/>
    <s v="TO-1116GLB01-10-984"/>
    <n v="105.25"/>
    <m/>
    <m/>
    <n v="133.875"/>
    <n v="97.849609375"/>
    <n v="1174.1953125"/>
    <s v="NOT RELEASED"/>
    <s v="NOT CHECKED"/>
    <x v="174"/>
    <x v="0"/>
  </r>
  <r>
    <x v="40"/>
    <n v="3"/>
    <n v="27"/>
    <n v="51"/>
    <s v="1116L-027-051"/>
    <n v="0"/>
    <s v="WT-01.2"/>
    <s v="North"/>
    <n v="107"/>
    <n v="224"/>
    <s v="WT-01.2, REC., SBX, HEAVY STEEL, HEAVY STEEL, BIRD SAFE FRIT"/>
    <s v="Rec."/>
    <s v="SBX"/>
    <s v="Infill 2"/>
    <n v="0.875"/>
    <n v="0.875"/>
    <n v="0.9375"/>
    <n v="1.1875"/>
    <n v="136"/>
    <s v="N/A"/>
    <s v="GL-02Z"/>
    <n v="10"/>
    <s v="TO-1116GLZ02-10-6376"/>
    <n v="105.25"/>
    <m/>
    <m/>
    <n v="85.875"/>
    <n v="62.766276041666664"/>
    <n v="753.1953125"/>
    <s v="NOT RELEASED"/>
    <s v="NOT CHECKED"/>
    <x v="175"/>
    <x v="0"/>
  </r>
  <r>
    <x v="40"/>
    <n v="3"/>
    <n v="27"/>
    <n v="52"/>
    <s v="1116L-027-052"/>
    <n v="0"/>
    <s v="WT-02.1"/>
    <s v="North"/>
    <n v="36"/>
    <n v="224"/>
    <s v="WT-02.1, REC., SBX-L, HEAVY STEEL, HEAVY STEEL, BIRD SAFE FRIT"/>
    <s v="Rec."/>
    <s v="SBX-L"/>
    <s v="Infill 1"/>
    <n v="0.875"/>
    <n v="0.875"/>
    <n v="1.1875"/>
    <n v="0.9375"/>
    <n v="88"/>
    <n v="1"/>
    <s v="GL-07A"/>
    <n v="10"/>
    <s v="TO-1116GLA07-10-3284"/>
    <n v="34.25"/>
    <m/>
    <m/>
    <n v="133.875"/>
    <n v="31.841796875"/>
    <n v="382.1015625"/>
    <s v="NOT RELEASED"/>
    <s v="NOT CHECKED"/>
    <x v="169"/>
    <x v="0"/>
  </r>
  <r>
    <x v="40"/>
    <n v="3"/>
    <n v="27"/>
    <n v="52"/>
    <s v="1116L-027-052"/>
    <n v="0"/>
    <s v="WT-02.1"/>
    <s v="North"/>
    <n v="36"/>
    <n v="224"/>
    <s v="WT-02.1, REC., SBX-L, HEAVY STEEL, HEAVY STEEL, BIRD SAFE FRIT"/>
    <s v="Rec."/>
    <s v="SBX-L"/>
    <s v="Infill 2"/>
    <n v="0.875"/>
    <n v="0.875"/>
    <n v="0.9375"/>
    <n v="1.1875"/>
    <n v="136"/>
    <m/>
    <s v="GL-02Z"/>
    <n v="10"/>
    <s v="TO-1116GLZ02-10-2042"/>
    <n v="34.25"/>
    <m/>
    <m/>
    <n v="85.875"/>
    <n v="20.425130208333332"/>
    <n v="245.1015625"/>
    <s v="NOT RELEASED"/>
    <s v="NOT CHECKED"/>
    <x v="57"/>
    <x v="1"/>
  </r>
  <r>
    <x v="40"/>
    <n v="3"/>
    <n v="27"/>
    <n v="53"/>
    <s v="1116L-027-053"/>
    <n v="0"/>
    <s v="WT-01.2"/>
    <s v="North"/>
    <n v="107"/>
    <n v="224"/>
    <s v="WT-01.2, REC., SBX, HEAVY STEEL, HEAVY STEEL, BIRD SAFE FRIT"/>
    <s v="Rec."/>
    <s v="SBX"/>
    <s v="Infill 1"/>
    <n v="0.875"/>
    <n v="0.875"/>
    <n v="1.1875"/>
    <n v="0.9375"/>
    <n v="88"/>
    <n v="1"/>
    <s v="GL-01B"/>
    <n v="10"/>
    <s v="TO-1116GLB01-10-984"/>
    <n v="105.25"/>
    <m/>
    <m/>
    <n v="133.875"/>
    <n v="97.849609375"/>
    <n v="1174.1953125"/>
    <s v="NOT RELEASED"/>
    <s v="NOT CHECKED"/>
    <x v="174"/>
    <x v="0"/>
  </r>
  <r>
    <x v="40"/>
    <n v="3"/>
    <n v="27"/>
    <n v="53"/>
    <s v="1116L-027-053"/>
    <n v="0"/>
    <s v="WT-01.2"/>
    <s v="North"/>
    <n v="107"/>
    <n v="224"/>
    <s v="WT-01.2, REC., SBX, HEAVY STEEL, HEAVY STEEL, BIRD SAFE FRIT"/>
    <s v="Rec."/>
    <s v="SBX"/>
    <s v="Infill 2"/>
    <n v="0.875"/>
    <n v="0.875"/>
    <n v="0.9375"/>
    <n v="1.1875"/>
    <n v="136"/>
    <s v="N/A"/>
    <s v="GL-02Z"/>
    <n v="10"/>
    <s v="TO-1116GLZ02-10-6376"/>
    <n v="105.25"/>
    <m/>
    <m/>
    <n v="85.875"/>
    <n v="62.766276041666664"/>
    <n v="753.1953125"/>
    <s v="NOT RELEASED"/>
    <s v="NOT CHECKED"/>
    <x v="175"/>
    <x v="0"/>
  </r>
  <r>
    <x v="40"/>
    <n v="3"/>
    <n v="27"/>
    <n v="54"/>
    <s v="1116L-027-054"/>
    <n v="0"/>
    <s v="WT-02.1"/>
    <s v="North"/>
    <n v="36"/>
    <n v="224"/>
    <s v="WT-02.1, REC., SBX-R, HEAVY STEEL, HEAVY STEEL, BIRD SAFE FRIT"/>
    <s v="Rec."/>
    <s v="SBX-R"/>
    <s v="Infill 1"/>
    <n v="0.875"/>
    <n v="0.875"/>
    <n v="1.1875"/>
    <n v="0.9375"/>
    <n v="88"/>
    <n v="1"/>
    <s v="GL-07A"/>
    <n v="10"/>
    <s v="TO-1116GLA07-10-3284"/>
    <n v="34.25"/>
    <m/>
    <m/>
    <n v="133.875"/>
    <n v="31.841796875"/>
    <n v="382.1015625"/>
    <s v="NOT RELEASED"/>
    <s v="NOT CHECKED"/>
    <x v="169"/>
    <x v="0"/>
  </r>
  <r>
    <x v="40"/>
    <n v="3"/>
    <n v="27"/>
    <n v="54"/>
    <s v="1116L-027-054"/>
    <n v="0"/>
    <s v="WT-02.1"/>
    <s v="North"/>
    <n v="36"/>
    <n v="224"/>
    <s v="WT-02.1, REC., SBX-R, HEAVY STEEL, HEAVY STEEL, BIRD SAFE FRIT"/>
    <s v="Rec."/>
    <s v="SBX-R"/>
    <s v="Infill 2"/>
    <n v="0.875"/>
    <n v="0.875"/>
    <n v="0.9375"/>
    <n v="1.1875"/>
    <n v="136"/>
    <m/>
    <s v="GL-02Z"/>
    <n v="10"/>
    <s v="TO-1116GLZ02-10-2042"/>
    <n v="34.25"/>
    <m/>
    <m/>
    <n v="85.875"/>
    <n v="20.425130208333332"/>
    <n v="245.1015625"/>
    <s v="NOT RELEASED"/>
    <s v="NOT CHECKED"/>
    <x v="57"/>
    <x v="1"/>
  </r>
  <r>
    <x v="40"/>
    <n v="3"/>
    <n v="27"/>
    <n v="55"/>
    <s v="1116L-027-055"/>
    <n v="0"/>
    <s v="WT-01.8"/>
    <s v="North"/>
    <n v="107"/>
    <n v="224"/>
    <s v="WT-01.8, REC., METAL, HEAVY STEEL, HEAVY STEEL"/>
    <s v="Rec."/>
    <s v="Metal"/>
    <s v="Infill 2"/>
    <n v="0.875"/>
    <n v="0.875"/>
    <n v="0.9375"/>
    <n v="1.1875"/>
    <n v="136"/>
    <s v="N/A"/>
    <s v="GL-02Z"/>
    <n v="10"/>
    <s v="TO-1116GLZ02-10-6376"/>
    <n v="105.25"/>
    <m/>
    <m/>
    <n v="85.875"/>
    <n v="62.766276041666664"/>
    <n v="753.1953125"/>
    <s v="NOT RELEASED"/>
    <s v="NOT CHECKED"/>
    <x v="175"/>
    <x v="0"/>
  </r>
  <r>
    <x v="40"/>
    <n v="3"/>
    <n v="27"/>
    <n v="56"/>
    <s v="1116L-027-056"/>
    <n v="0"/>
    <s v="WT-02.1"/>
    <s v="North"/>
    <n v="36"/>
    <n v="224"/>
    <s v="WT-02.1, REC., SBX-L, HEAVY STEEL, HEAVY STEEL, BIRD SAFE FRIT"/>
    <s v="Rec."/>
    <s v="SBX-L"/>
    <s v="Infill 1"/>
    <n v="0.875"/>
    <n v="0.875"/>
    <n v="1.1875"/>
    <n v="0.9375"/>
    <n v="88"/>
    <n v="1"/>
    <s v="GL-07A"/>
    <n v="10"/>
    <s v="TO-1116GLA07-10-3284"/>
    <n v="34.25"/>
    <m/>
    <m/>
    <n v="133.875"/>
    <n v="31.841796875"/>
    <n v="382.1015625"/>
    <s v="NOT RELEASED"/>
    <s v="NOT CHECKED"/>
    <x v="169"/>
    <x v="0"/>
  </r>
  <r>
    <x v="40"/>
    <n v="3"/>
    <n v="27"/>
    <n v="56"/>
    <s v="1116L-027-056"/>
    <n v="0"/>
    <s v="WT-02.1"/>
    <s v="North"/>
    <n v="36"/>
    <n v="224"/>
    <s v="WT-02.1, REC., SBX-L, HEAVY STEEL, HEAVY STEEL, BIRD SAFE FRIT"/>
    <s v="Rec."/>
    <s v="SBX-L"/>
    <s v="Infill 2"/>
    <n v="0.875"/>
    <n v="0.875"/>
    <n v="0.9375"/>
    <n v="1.1875"/>
    <n v="136"/>
    <m/>
    <s v="GL-02Z"/>
    <n v="10"/>
    <s v="TO-1116GLZ02-10-2042"/>
    <n v="34.25"/>
    <m/>
    <m/>
    <n v="85.875"/>
    <n v="20.425130208333332"/>
    <n v="245.1015625"/>
    <s v="NOT RELEASED"/>
    <s v="NOT CHECKED"/>
    <x v="57"/>
    <x v="1"/>
  </r>
  <r>
    <x v="40"/>
    <n v="3"/>
    <n v="27"/>
    <n v="57"/>
    <s v="1116L-027-057"/>
    <n v="0"/>
    <s v="WT-03.2"/>
    <s v="Northeast"/>
    <n v="123.4718"/>
    <n v="224"/>
    <s v="WT-03.2, CURVED, SBX, HEAVY, HEAVY STEEL, BIRD SAFE FRIT"/>
    <s v="Curved"/>
    <s v="SBX"/>
    <s v="Infill 1"/>
    <n v="0.87770000000000004"/>
    <n v="0.98399999999999999"/>
    <n v="1.1875"/>
    <n v="0.9375"/>
    <n v="88"/>
    <n v="1"/>
    <s v="GL-04A"/>
    <n v="30"/>
    <s v="TO-1116GLA04-30-1130"/>
    <m/>
    <n v="121.6101"/>
    <n v="86"/>
    <n v="133.875"/>
    <n v="113.05938984375001"/>
    <n v="1356.7126781250001"/>
    <s v="NOT RELEASED"/>
    <s v="NOT CHECKED"/>
    <x v="176"/>
    <x v="0"/>
  </r>
  <r>
    <x v="40"/>
    <n v="3"/>
    <n v="27"/>
    <n v="57"/>
    <s v="1116L-027-057"/>
    <n v="0"/>
    <s v="WT-03.2"/>
    <s v="Northeast"/>
    <n v="123.4718"/>
    <n v="224"/>
    <s v="WT-03.2, CURVED, SBX, HEAVY, HEAVY STEEL, BIRD SAFE FRIT"/>
    <s v="Curved"/>
    <s v="SBX"/>
    <s v="Infill 2"/>
    <n v="0.87770000000000004"/>
    <n v="0.98399999999999999"/>
    <n v="0.9375"/>
    <n v="1.1875"/>
    <n v="136"/>
    <s v="N/A"/>
    <s v="GL-05Z"/>
    <n v="30"/>
    <s v="TO-1116GLZ05-30-7352"/>
    <m/>
    <n v="121.6101"/>
    <n v="86"/>
    <n v="85.875"/>
    <n v="72.522689843750001"/>
    <n v="870.27227812499996"/>
    <s v="NOT RELEASED"/>
    <s v="NOT CHECKED"/>
    <x v="177"/>
    <x v="0"/>
  </r>
  <r>
    <x v="40"/>
    <n v="3"/>
    <n v="27"/>
    <n v="58"/>
    <s v="1116L-027-058"/>
    <n v="0"/>
    <s v="WT-02.1"/>
    <s v="Ea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58"/>
    <s v="1116L-027-058"/>
    <n v="0"/>
    <s v="WT-02.1"/>
    <s v="Ea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59"/>
    <s v="1116L-027-059"/>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59"/>
    <s v="1116L-027-059"/>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60"/>
    <s v="1116L-027-060"/>
    <n v="0"/>
    <s v="WT-02.2"/>
    <s v="East"/>
    <n v="36"/>
    <n v="136"/>
    <s v="WT-02.2, REC., SBX-L, HEAVY, HEAVY, BIRD SAFE FRIT"/>
    <s v="Rec."/>
    <s v="SBX-L"/>
    <s v="Infill 1"/>
    <n v="0.875"/>
    <n v="0.875"/>
    <n v="1.1875"/>
    <n v="1.1875"/>
    <n v="0"/>
    <n v="1"/>
    <s v="GL-07A"/>
    <n v="10"/>
    <s v="TO-1116GLA07-10-3278"/>
    <n v="34.25"/>
    <m/>
    <m/>
    <n v="133.625"/>
    <n v="31.782335069444443"/>
    <n v="381.38802083333331"/>
    <s v="NOT RELEASED"/>
    <s v="NOT CHECKED"/>
    <x v="178"/>
    <x v="0"/>
  </r>
  <r>
    <x v="40"/>
    <n v="3"/>
    <n v="27"/>
    <n v="61"/>
    <s v="1116L-027-061"/>
    <n v="0"/>
    <s v="WT-01.4"/>
    <s v="East"/>
    <n v="100"/>
    <n v="136"/>
    <s v="WT-01.4, REC., SBX, HEAVY, HEAVY, BIRD SAFE FRIT"/>
    <s v="Rec."/>
    <s v="SBX"/>
    <s v="Infill 1"/>
    <n v="0.875"/>
    <n v="0.875"/>
    <n v="1.1875"/>
    <n v="1.1875"/>
    <n v="0"/>
    <n v="1"/>
    <s v="GL-01B"/>
    <n v="10"/>
    <s v="TO-1116GLB01-10-9117"/>
    <n v="98.25"/>
    <m/>
    <m/>
    <n v="133.625"/>
    <n v="91.171223958333329"/>
    <n v="1094.0546875"/>
    <s v="NOT RELEASED"/>
    <s v="NOT CHECKED"/>
    <x v="179"/>
    <x v="0"/>
  </r>
  <r>
    <x v="40"/>
    <n v="3"/>
    <n v="27"/>
    <n v="62"/>
    <s v="1116L-027-062"/>
    <n v="0"/>
    <s v="WT-02.2"/>
    <s v="East"/>
    <n v="36"/>
    <n v="136"/>
    <s v="WT-02.2, REC., SBX-R, HEAVY, HEAVY, BIRD SAFE FRIT"/>
    <s v="Rec."/>
    <s v="SBX-R"/>
    <s v="Infill 1"/>
    <n v="0.875"/>
    <n v="0.875"/>
    <n v="1.1875"/>
    <n v="1.1875"/>
    <n v="0"/>
    <n v="1"/>
    <s v="GL-07A"/>
    <n v="10"/>
    <s v="TO-1116GLA07-10-3278"/>
    <n v="34.25"/>
    <m/>
    <m/>
    <n v="133.625"/>
    <n v="31.782335069444443"/>
    <n v="381.38802083333331"/>
    <s v="NOT RELEASED"/>
    <s v="NOT CHECKED"/>
    <x v="178"/>
    <x v="0"/>
  </r>
  <r>
    <x v="40"/>
    <n v="3"/>
    <n v="27"/>
    <n v="63"/>
    <s v="1116L-027-063"/>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63"/>
    <s v="1116L-027-063"/>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64"/>
    <s v="1116L-027-064"/>
    <n v="0"/>
    <s v="WT-02.1"/>
    <s v="Ea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64"/>
    <s v="1116L-027-064"/>
    <n v="0"/>
    <s v="WT-02.1"/>
    <s v="Ea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65"/>
    <s v="1116L-027-065"/>
    <n v="0"/>
    <s v="WT-01.8"/>
    <s v="East"/>
    <n v="100"/>
    <n v="224"/>
    <s v="WT-01.8, REC., METAL, HEAVY, HEAVY"/>
    <s v="Rec."/>
    <s v="Metal"/>
    <s v="Infill 2"/>
    <n v="0.875"/>
    <n v="0.875"/>
    <n v="0.9375"/>
    <n v="1.1875"/>
    <n v="136"/>
    <s v="N/A"/>
    <s v="GL-02Z"/>
    <n v="10"/>
    <s v="TO-1116GLZ02-10-5959"/>
    <n v="98.25"/>
    <m/>
    <m/>
    <n v="85.875"/>
    <n v="58.591796875"/>
    <n v="703.1015625"/>
    <s v="NOT RELEASED"/>
    <s v="NOT CHECKED"/>
    <x v="59"/>
    <x v="1"/>
  </r>
  <r>
    <x v="40"/>
    <n v="3"/>
    <n v="27"/>
    <n v="66"/>
    <s v="1116L-027-066"/>
    <n v="0"/>
    <s v="WT-02.1"/>
    <s v="Ea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66"/>
    <s v="1116L-027-066"/>
    <n v="0"/>
    <s v="WT-02.1"/>
    <s v="Ea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67"/>
    <s v="1116L-027-067"/>
    <n v="0"/>
    <s v="WT-01.8"/>
    <s v="East"/>
    <n v="100"/>
    <n v="224"/>
    <s v="WT-01.8, REC., METAL, HEAVY, HEAVY"/>
    <s v="Rec."/>
    <s v="Metal"/>
    <s v="Infill 2"/>
    <n v="0.875"/>
    <n v="0.875"/>
    <n v="0.9375"/>
    <n v="1.1875"/>
    <n v="136"/>
    <s v="N/A"/>
    <s v="GL-02Z"/>
    <n v="10"/>
    <s v="TO-1116GLZ02-10-5959"/>
    <n v="98.25"/>
    <m/>
    <m/>
    <n v="85.875"/>
    <n v="58.591796875"/>
    <n v="703.1015625"/>
    <s v="NOT RELEASED"/>
    <s v="NOT CHECKED"/>
    <x v="59"/>
    <x v="1"/>
  </r>
  <r>
    <x v="40"/>
    <n v="3"/>
    <n v="27"/>
    <n v="68"/>
    <s v="1116L-027-068"/>
    <n v="0"/>
    <s v="WT-02.1"/>
    <s v="Ea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68"/>
    <s v="1116L-027-068"/>
    <n v="0"/>
    <s v="WT-02.1"/>
    <s v="Ea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69"/>
    <s v="1116L-027-069"/>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69"/>
    <s v="1116L-027-069"/>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70"/>
    <s v="1116L-027-070"/>
    <n v="0"/>
    <s v="WT-02.1"/>
    <s v="East"/>
    <n v="36"/>
    <n v="224"/>
    <s v="WT-02.1, REC., SBX-R, HEAVY, HEAVY, BIRD SAFE FRIT"/>
    <s v="Rec."/>
    <s v="SBX-R"/>
    <s v="Infill 1"/>
    <n v="0.875"/>
    <n v="0.875"/>
    <n v="1.1875"/>
    <n v="0.9375"/>
    <n v="88"/>
    <n v="1"/>
    <s v="GL-07A"/>
    <n v="10"/>
    <s v="TO-1116GLA07-10-3284"/>
    <n v="34.25"/>
    <m/>
    <m/>
    <n v="133.875"/>
    <n v="31.841796875"/>
    <n v="382.1015625"/>
    <s v="NOT RELEASED"/>
    <s v="NOT CHECKED"/>
    <x v="169"/>
    <x v="0"/>
  </r>
  <r>
    <x v="40"/>
    <n v="3"/>
    <n v="27"/>
    <n v="70"/>
    <s v="1116L-027-070"/>
    <n v="0"/>
    <s v="WT-02.1"/>
    <s v="East"/>
    <n v="36"/>
    <n v="224"/>
    <s v="WT-02.1, REC., SBX-R, HEAVY, HEAVY, BIRD SAFE FRIT"/>
    <s v="Rec."/>
    <s v="SBX-R"/>
    <s v="Infill 2"/>
    <n v="0.875"/>
    <n v="0.875"/>
    <n v="0.9375"/>
    <n v="1.1875"/>
    <n v="136"/>
    <m/>
    <s v="GL-02Z"/>
    <n v="10"/>
    <s v="TO-1116GLZ02-10-2042"/>
    <n v="34.25"/>
    <m/>
    <m/>
    <n v="85.875"/>
    <n v="20.425130208333332"/>
    <n v="245.1015625"/>
    <s v="NOT RELEASED"/>
    <s v="NOT CHECKED"/>
    <x v="57"/>
    <x v="1"/>
  </r>
  <r>
    <x v="40"/>
    <n v="3"/>
    <n v="27"/>
    <n v="71"/>
    <s v="1116L-027-071"/>
    <n v="0"/>
    <s v="WT-01.2"/>
    <s v="East"/>
    <n v="100"/>
    <n v="224"/>
    <s v="WT-01.2, REC., SBX, HEAVY, HEAVY, BIRD SAFE FRIT"/>
    <s v="Rec."/>
    <s v="SBX"/>
    <s v="Infill 1"/>
    <n v="0.875"/>
    <n v="0.875"/>
    <n v="1.1875"/>
    <n v="0.9375"/>
    <n v="88"/>
    <n v="1"/>
    <s v="GL-01B"/>
    <n v="10"/>
    <s v="TO-1116GLB01-10-9134"/>
    <n v="98.25"/>
    <m/>
    <m/>
    <n v="133.875"/>
    <n v="91.341796875"/>
    <n v="1096.1015625"/>
    <s v="NOT RELEASED"/>
    <s v="NOT CHECKED"/>
    <x v="170"/>
    <x v="0"/>
  </r>
  <r>
    <x v="40"/>
    <n v="3"/>
    <n v="27"/>
    <n v="71"/>
    <s v="1116L-027-071"/>
    <n v="0"/>
    <s v="WT-01.2"/>
    <s v="East"/>
    <n v="100"/>
    <n v="224"/>
    <s v="WT-01.2, REC., SBX, HEAVY, HEAVY, BIRD SAFE FRIT"/>
    <s v="Rec."/>
    <s v="SBX"/>
    <s v="Infill 2"/>
    <n v="0.875"/>
    <n v="0.875"/>
    <n v="0.9375"/>
    <n v="1.1875"/>
    <n v="136"/>
    <s v="N/A"/>
    <s v="GL-02Z"/>
    <n v="10"/>
    <s v="TO-1116GLZ02-10-5959"/>
    <n v="98.25"/>
    <m/>
    <m/>
    <n v="85.875"/>
    <n v="58.591796875"/>
    <n v="703.1015625"/>
    <s v="NOT RELEASED"/>
    <s v="NOT CHECKED"/>
    <x v="59"/>
    <x v="1"/>
  </r>
  <r>
    <x v="40"/>
    <n v="3"/>
    <n v="27"/>
    <n v="72"/>
    <s v="1116L-027-072"/>
    <n v="0"/>
    <s v="WT-02.1"/>
    <s v="East"/>
    <n v="36"/>
    <n v="224"/>
    <s v="WT-02.1, REC., SBX-L, HEAVY, HEAVY, BIRD SAFE FRIT"/>
    <s v="Rec."/>
    <s v="SBX-L"/>
    <s v="Infill 1"/>
    <n v="0.875"/>
    <n v="0.875"/>
    <n v="1.1875"/>
    <n v="0.9375"/>
    <n v="88"/>
    <n v="1"/>
    <s v="GL-07A"/>
    <n v="10"/>
    <s v="TO-1116GLA07-10-3284"/>
    <n v="34.25"/>
    <m/>
    <m/>
    <n v="133.875"/>
    <n v="31.841796875"/>
    <n v="382.1015625"/>
    <s v="NOT RELEASED"/>
    <s v="NOT CHECKED"/>
    <x v="169"/>
    <x v="0"/>
  </r>
  <r>
    <x v="40"/>
    <n v="3"/>
    <n v="27"/>
    <n v="72"/>
    <s v="1116L-027-072"/>
    <n v="0"/>
    <s v="WT-02.1"/>
    <s v="East"/>
    <n v="36"/>
    <n v="224"/>
    <s v="WT-02.1, REC., SBX-L, HEAVY, HEAVY, BIRD SAFE FRIT"/>
    <s v="Rec."/>
    <s v="SBX-L"/>
    <s v="Infill 2"/>
    <n v="0.875"/>
    <n v="0.875"/>
    <n v="0.9375"/>
    <n v="1.1875"/>
    <n v="136"/>
    <m/>
    <s v="GL-02Z"/>
    <n v="10"/>
    <s v="TO-1116GLZ02-10-2042"/>
    <n v="34.25"/>
    <m/>
    <m/>
    <n v="85.875"/>
    <n v="20.425130208333332"/>
    <n v="245.1015625"/>
    <s v="NOT RELEASED"/>
    <s v="NOT CHECKED"/>
    <x v="57"/>
    <x v="1"/>
  </r>
  <r>
    <x v="40"/>
    <n v="3"/>
    <n v="27"/>
    <n v="73"/>
    <s v="1116L-027-073"/>
    <n v="0"/>
    <s v="WT-01.2"/>
    <s v="East"/>
    <n v="100"/>
    <n v="224"/>
    <s v="WT-01.2, REC., SBX, HEAVY, HEAVY, BIRD SAFE FRIT, TOH LIGHTING "/>
    <s v="Rec."/>
    <s v="SBX"/>
    <s v="Infill 1"/>
    <n v="0.875"/>
    <n v="0.875"/>
    <n v="1.1875"/>
    <n v="0.9375"/>
    <n v="88"/>
    <n v="1"/>
    <s v="GL-01B"/>
    <n v="10"/>
    <s v="TO-1116GLB01-10-9134"/>
    <n v="98.25"/>
    <m/>
    <m/>
    <n v="133.875"/>
    <n v="91.341796875"/>
    <n v="1096.1015625"/>
    <s v="NOT RELEASED"/>
    <s v="NOT CHECKED"/>
    <x v="170"/>
    <x v="0"/>
  </r>
  <r>
    <x v="40"/>
    <n v="3"/>
    <n v="27"/>
    <n v="73"/>
    <s v="1116L-027-073"/>
    <n v="0"/>
    <s v="WT-01.2"/>
    <s v="East"/>
    <n v="100"/>
    <n v="224"/>
    <s v="WT-01.2, REC., SBX, HEAVY, HEAVY, BIRD SAFE FRIT, TOH LIGHTING "/>
    <s v="Rec."/>
    <s v="SBX"/>
    <s v="Infill 2"/>
    <n v="0.875"/>
    <n v="0.875"/>
    <n v="0.9375"/>
    <n v="1.1875"/>
    <n v="136"/>
    <s v="N/A"/>
    <s v="GL-03Z"/>
    <n v="10"/>
    <s v="TO-1116GLZ03-10-5959"/>
    <n v="98.25"/>
    <m/>
    <m/>
    <n v="85.875"/>
    <n v="58.591796875"/>
    <n v="703.1015625"/>
    <s v="NOT RELEASED"/>
    <s v="NOT CHECKED"/>
    <x v="164"/>
    <x v="0"/>
  </r>
  <r>
    <x v="40"/>
    <n v="3"/>
    <n v="27"/>
    <n v="74"/>
    <s v="1116L-027-074"/>
    <n v="0"/>
    <s v="WT-02.1"/>
    <s v="East"/>
    <n v="36"/>
    <n v="224"/>
    <s v="WT-02.1, REC., SBX-R, HEAVY, BIRD SAFE FRIT"/>
    <s v="Rec."/>
    <s v="SBX-R"/>
    <s v="Infill 1"/>
    <n v="0.875"/>
    <n v="0.875"/>
    <n v="1.1875"/>
    <n v="0.9375"/>
    <n v="88"/>
    <n v="1"/>
    <s v="GL-07A"/>
    <n v="10"/>
    <s v="TO-1116GLA07-10-3284"/>
    <n v="34.25"/>
    <m/>
    <m/>
    <n v="133.875"/>
    <n v="31.841796875"/>
    <n v="382.1015625"/>
    <s v="NOT RELEASED"/>
    <s v="NOT CHECKED"/>
    <x v="169"/>
    <x v="0"/>
  </r>
  <r>
    <x v="40"/>
    <n v="3"/>
    <n v="27"/>
    <n v="74"/>
    <s v="1116L-027-074"/>
    <n v="0"/>
    <s v="WT-02.1"/>
    <s v="East"/>
    <n v="36"/>
    <n v="224"/>
    <s v="WT-02.1, REC., SBX-R, HEAVY, BIRD SAFE FRIT"/>
    <s v="Rec."/>
    <s v="SBX-R"/>
    <s v="Infill 2"/>
    <n v="0.875"/>
    <n v="0.875"/>
    <n v="0.9375"/>
    <n v="1.1875"/>
    <n v="136"/>
    <m/>
    <s v="GL-02Z"/>
    <n v="10"/>
    <s v="TO-1116GLZ02-10-2042"/>
    <n v="34.25"/>
    <m/>
    <m/>
    <n v="85.875"/>
    <n v="20.425130208333332"/>
    <n v="245.1015625"/>
    <s v="NOT RELEASED"/>
    <s v="NOT CHECKED"/>
    <x v="57"/>
    <x v="1"/>
  </r>
  <r>
    <x v="40"/>
    <n v="3"/>
    <n v="27"/>
    <n v="75"/>
    <s v="1116L-027-075"/>
    <n v="0"/>
    <s v="WT-01.2"/>
    <s v="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75"/>
    <s v="1116L-027-075"/>
    <n v="0"/>
    <s v="WT-01.2"/>
    <s v="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76"/>
    <s v="1116L-027-076"/>
    <n v="0"/>
    <s v="WT-02.1"/>
    <s v="East"/>
    <n v="36"/>
    <n v="224"/>
    <s v="WT-02.1, REC., SBX-L, BIRD SAFE FRIT"/>
    <s v="Rec."/>
    <s v="SBX-L"/>
    <s v="Infill 1"/>
    <n v="0.875"/>
    <n v="0.875"/>
    <n v="1.1875"/>
    <n v="0.9375"/>
    <n v="88"/>
    <n v="1"/>
    <s v="GL-07A"/>
    <n v="10"/>
    <s v="TO-1116GLA07-10-3284"/>
    <n v="34.25"/>
    <m/>
    <m/>
    <n v="133.875"/>
    <n v="31.841796875"/>
    <n v="382.1015625"/>
    <s v="NOT RELEASED"/>
    <s v="NOT CHECKED"/>
    <x v="169"/>
    <x v="0"/>
  </r>
  <r>
    <x v="40"/>
    <n v="3"/>
    <n v="27"/>
    <n v="76"/>
    <s v="1116L-027-076"/>
    <n v="0"/>
    <s v="WT-02.1"/>
    <s v="East"/>
    <n v="36"/>
    <n v="224"/>
    <s v="WT-02.1, REC., SBX-L, BIRD SAFE FRIT"/>
    <s v="Rec."/>
    <s v="SBX-L"/>
    <s v="Infill 2"/>
    <n v="0.875"/>
    <n v="0.875"/>
    <n v="0.9375"/>
    <n v="1.1875"/>
    <n v="136"/>
    <m/>
    <s v="GL-02Z"/>
    <n v="10"/>
    <s v="TO-1116GLZ02-10-2042"/>
    <n v="34.25"/>
    <m/>
    <m/>
    <n v="85.875"/>
    <n v="20.425130208333332"/>
    <n v="245.1015625"/>
    <s v="NOT RELEASED"/>
    <s v="NOT CHECKED"/>
    <x v="57"/>
    <x v="1"/>
  </r>
  <r>
    <x v="40"/>
    <n v="3"/>
    <n v="27"/>
    <n v="77"/>
    <s v="1116L-027-077"/>
    <n v="0"/>
    <s v="WT-01.2"/>
    <s v="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77"/>
    <s v="1116L-027-077"/>
    <n v="0"/>
    <s v="WT-01.2"/>
    <s v="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78"/>
    <s v="1116L-027-078"/>
    <n v="0"/>
    <s v="WT-02.1"/>
    <s v="East"/>
    <n v="36"/>
    <n v="224"/>
    <s v="WT-02.1, REC., SBX-R, HEAVY, BIRD SAFE FRIT"/>
    <s v="Rec."/>
    <s v="SBX-R"/>
    <s v="Infill 1"/>
    <n v="0.93620000000000003"/>
    <n v="0.875"/>
    <n v="1.1875"/>
    <n v="0.9375"/>
    <n v="88"/>
    <n v="1"/>
    <s v="GL-07A"/>
    <n v="10"/>
    <s v="TO-1116GLA07-10-3278"/>
    <n v="34.188800000000001"/>
    <m/>
    <m/>
    <n v="133.875"/>
    <n v="31.7849"/>
    <n v="381.41880000000003"/>
    <s v="NOT RELEASED"/>
    <s v="NOT CHECKED"/>
    <x v="180"/>
    <x v="0"/>
  </r>
  <r>
    <x v="40"/>
    <n v="3"/>
    <n v="27"/>
    <n v="78"/>
    <s v="1116L-027-078"/>
    <n v="0"/>
    <s v="WT-02.1"/>
    <s v="East"/>
    <n v="36"/>
    <n v="224"/>
    <s v="WT-02.1, REC., SBX-R, HEAVY, BIRD SAFE FRIT"/>
    <s v="Rec."/>
    <s v="SBX-R"/>
    <s v="Infill 2"/>
    <n v="0.93620000000000003"/>
    <n v="0.875"/>
    <n v="0.9375"/>
    <n v="1.1875"/>
    <n v="136"/>
    <m/>
    <s v="GL-02Z"/>
    <n v="10"/>
    <s v="TO-1116GLZ02-10-2038"/>
    <n v="34.188800000000001"/>
    <m/>
    <m/>
    <n v="85.875"/>
    <n v="20.388633333333335"/>
    <n v="244.66360000000003"/>
    <s v="NOT RELEASED"/>
    <s v="NOT CHECKED"/>
    <x v="181"/>
    <x v="0"/>
  </r>
  <r>
    <x v="40"/>
    <n v="3"/>
    <n v="27"/>
    <n v="79"/>
    <s v="1116L-027-079"/>
    <n v="0"/>
    <s v="WT-03.4"/>
    <s v="Southeast"/>
    <n v="73.740099999999998"/>
    <n v="224"/>
    <s v="WT-03.4, CURVED, SBX, HEAVY, BIRD SAFE FRIT, TOH LIGHTING "/>
    <s v="Curved"/>
    <s v="SBX"/>
    <s v="Infill 1"/>
    <n v="1.014"/>
    <n v="1.014"/>
    <n v="1.1875"/>
    <n v="0.9375"/>
    <n v="88"/>
    <n v="1"/>
    <s v="GL-04A"/>
    <n v="30"/>
    <s v="TO-1116GLA04-30-6766"/>
    <m/>
    <n v="71.712099999999992"/>
    <n v="138"/>
    <n v="133.875"/>
    <n v="66.66984296874999"/>
    <n v="800.03811562499982"/>
    <s v="NOT RELEASED"/>
    <s v="NOT CHECKED"/>
    <x v="182"/>
    <x v="0"/>
  </r>
  <r>
    <x v="40"/>
    <n v="3"/>
    <n v="27"/>
    <n v="79"/>
    <s v="1116L-027-079"/>
    <n v="0"/>
    <s v="WT-03.4"/>
    <s v="Southeast"/>
    <n v="73.740099999999998"/>
    <n v="224"/>
    <s v="WT-03.4, CURVED, SBX, HEAVY, BIRD SAFE FRIT, TOH LIGHTING "/>
    <s v="Curved"/>
    <s v="SBX"/>
    <s v="Infill 2"/>
    <n v="1.014"/>
    <n v="1.014"/>
    <n v="0.9375"/>
    <n v="1.1875"/>
    <n v="136"/>
    <n v="2.2000000000000002"/>
    <s v="GL-04B"/>
    <n v="30"/>
    <s v="TO-1116GLB04-30-4376"/>
    <m/>
    <n v="71.712099999999992"/>
    <n v="138"/>
    <n v="85.875"/>
    <n v="42.765809635416666"/>
    <n v="513.18971562499996"/>
    <s v="NOT RELEASED"/>
    <s v="NOT CHECKED"/>
    <x v="183"/>
    <x v="0"/>
  </r>
  <r>
    <x v="40"/>
    <n v="3"/>
    <n v="27"/>
    <n v="80"/>
    <s v="1116L-027-080"/>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80"/>
    <s v="1116L-027-080"/>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81"/>
    <s v="1116L-027-081"/>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1"/>
    <s v="1116L-027-081"/>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82"/>
    <s v="1116L-027-082"/>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82"/>
    <s v="1116L-027-082"/>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83"/>
    <s v="1116L-027-083"/>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3"/>
    <s v="1116L-027-083"/>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84"/>
    <s v="1116L-027-084"/>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84"/>
    <s v="1116L-027-084"/>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85"/>
    <s v="1116L-027-085"/>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5"/>
    <s v="1116L-027-085"/>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86"/>
    <s v="1116L-027-086"/>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86"/>
    <s v="1116L-027-086"/>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87"/>
    <s v="1116L-027-087"/>
    <n v="0"/>
    <s v="WT-01.6"/>
    <s v="Southeast"/>
    <n v="100"/>
    <n v="224"/>
    <s v="WT-01.6, REC., DOOR, BIRD SAFE FRIT, TOH LIGHTING "/>
    <s v="Rec."/>
    <s v="Door"/>
    <s v="Infill 1"/>
    <n v="0.875"/>
    <n v="0.875"/>
    <n v="0.9375"/>
    <n v="0.9375"/>
    <n v="170.44499999999999"/>
    <n v="1"/>
    <s v="GL-01B"/>
    <n v="10"/>
    <s v="TO-1116GLB01-10-3526"/>
    <n v="98.25"/>
    <m/>
    <m/>
    <n v="51.680000000000007"/>
    <n v="35.260833333333338"/>
    <n v="423.13000000000005"/>
    <s v="NOT RELEASED"/>
    <s v="NOT CHECKED"/>
    <x v="171"/>
    <x v="0"/>
  </r>
  <r>
    <x v="40"/>
    <n v="3"/>
    <n v="27"/>
    <n v="87"/>
    <s v="1116L-027-087"/>
    <n v="0"/>
    <s v="WT-01.6"/>
    <s v="Southeast"/>
    <n v="100"/>
    <n v="224"/>
    <s v="WT-01.6, REC., DOOR, BIRD SAFE FRIT, TOH LIGHTING "/>
    <s v="Rec."/>
    <s v="Door"/>
    <s v="Infill 2 - Spandrel"/>
    <n v="0.875"/>
    <n v="0.875"/>
    <n v="0.9375"/>
    <n v="1.1875"/>
    <n v="136"/>
    <s v="N/A"/>
    <s v="GL-03Z"/>
    <n v="10"/>
    <s v="TO-1116GLZ03-10-5959"/>
    <n v="98.25"/>
    <m/>
    <m/>
    <n v="85.875"/>
    <n v="58.591796875"/>
    <n v="703.1015625"/>
    <s v="NOT RELEASED"/>
    <s v="NOT CHECKED"/>
    <x v="164"/>
    <x v="0"/>
  </r>
  <r>
    <x v="40"/>
    <n v="3"/>
    <n v="27"/>
    <n v="87"/>
    <s v="1116L-027-087"/>
    <n v="0"/>
    <s v="WT-01.6"/>
    <s v="Southeast"/>
    <n v="100"/>
    <n v="224"/>
    <s v="WT-01.6, REC., DOOR, BIRD SAFE FRIT, TOH LIGHTING "/>
    <s v="Rec."/>
    <s v="Door"/>
    <s v="Infill 3 SL"/>
    <n v="74.873699999999999"/>
    <n v="0.875"/>
    <n v="1.1875"/>
    <n v="0.9375"/>
    <n v="141.55500000000001"/>
    <m/>
    <s v="GL-01B"/>
    <n v="10"/>
    <s v="TO-1116GLB01-10-1452"/>
    <n v="24.251300000000001"/>
    <m/>
    <m/>
    <n v="80.319999999999993"/>
    <n v="13.526836222222222"/>
    <n v="162.32203466666667"/>
    <s v="NOT RELEASED"/>
    <s v="NOT CHECKED"/>
    <x v="0"/>
    <x v="0"/>
  </r>
  <r>
    <x v="40"/>
    <n v="3"/>
    <n v="27"/>
    <n v="87"/>
    <s v="1116L-027-087"/>
    <n v="0"/>
    <s v="WT-01.6"/>
    <s v="Southeast"/>
    <n v="100"/>
    <n v="224"/>
    <s v="WT-01.6, REC., DOOR, BIRD SAFE FRIT, TOH LIGHTING "/>
    <s v="Rec."/>
    <s v="Door"/>
    <s v="Infill 4 SL"/>
    <n v="0.875"/>
    <n v="74.873699999999999"/>
    <n v="0.9375"/>
    <n v="0.9375"/>
    <n v="165.55500000000001"/>
    <m/>
    <s v="GL-01B"/>
    <n v="10"/>
    <s v="TO-1116GLB01-10-1027"/>
    <n v="24.251300000000001"/>
    <m/>
    <m/>
    <n v="56.569999999999993"/>
    <n v="9.527055840277777"/>
    <n v="114.32467008333333"/>
    <s v="NOT RELEASED"/>
    <s v="NOT CHECKED"/>
    <x v="0"/>
    <x v="0"/>
  </r>
  <r>
    <x v="40"/>
    <n v="3"/>
    <n v="27"/>
    <n v="88"/>
    <s v="1116L-027-088"/>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88"/>
    <s v="1116L-027-088"/>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89"/>
    <s v="1116L-027-089"/>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89"/>
    <s v="1116L-027-089"/>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0"/>
    <s v="1116L-027-090"/>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90"/>
    <s v="1116L-027-090"/>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91"/>
    <s v="1116L-027-091"/>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91"/>
    <s v="1116L-027-091"/>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2"/>
    <s v="1116L-027-092"/>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92"/>
    <s v="1116L-027-092"/>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93"/>
    <s v="1116L-027-093"/>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93"/>
    <s v="1116L-027-093"/>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4"/>
    <s v="1116L-027-094"/>
    <n v="0"/>
    <s v="WT-02.1"/>
    <s v="Southeast"/>
    <n v="36"/>
    <n v="224"/>
    <s v="WT-02.1, REC., SBX-R, BIRD SAFE FRIT"/>
    <s v="Rec."/>
    <s v="SBX-R"/>
    <s v="Infill 1"/>
    <n v="0.875"/>
    <n v="0.875"/>
    <n v="1.1875"/>
    <n v="0.9375"/>
    <n v="88"/>
    <n v="1"/>
    <s v="GL-07A"/>
    <n v="10"/>
    <s v="TO-1116GLA07-10-3284"/>
    <n v="34.25"/>
    <m/>
    <m/>
    <n v="133.875"/>
    <n v="31.841796875"/>
    <n v="382.1015625"/>
    <s v="NOT RELEASED"/>
    <s v="NOT CHECKED"/>
    <x v="169"/>
    <x v="0"/>
  </r>
  <r>
    <x v="40"/>
    <n v="3"/>
    <n v="27"/>
    <n v="94"/>
    <s v="1116L-027-094"/>
    <n v="0"/>
    <s v="WT-02.1"/>
    <s v="Southeast"/>
    <n v="36"/>
    <n v="224"/>
    <s v="WT-02.1, REC., SBX-R, BIRD SAFE FRIT"/>
    <s v="Rec."/>
    <s v="SBX-R"/>
    <s v="Infill 2"/>
    <n v="0.875"/>
    <n v="0.875"/>
    <n v="0.9375"/>
    <n v="1.1875"/>
    <n v="136"/>
    <m/>
    <s v="GL-02Z"/>
    <n v="10"/>
    <s v="TO-1116GLZ02-10-2042"/>
    <n v="34.25"/>
    <m/>
    <m/>
    <n v="85.875"/>
    <n v="20.425130208333332"/>
    <n v="245.1015625"/>
    <s v="NOT RELEASED"/>
    <s v="NOT CHECKED"/>
    <x v="57"/>
    <x v="1"/>
  </r>
  <r>
    <x v="40"/>
    <n v="3"/>
    <n v="27"/>
    <n v="95"/>
    <s v="1116L-027-095"/>
    <n v="0"/>
    <s v="WT-01.2"/>
    <s v="Southeast"/>
    <n v="100"/>
    <n v="224"/>
    <s v="WT-01.2, REC., SBX, BIRD SAFE FRIT, TOH LIGHTING "/>
    <s v="Rec."/>
    <s v="SBX"/>
    <s v="Infill 1"/>
    <n v="0.875"/>
    <n v="0.875"/>
    <n v="1.1875"/>
    <n v="0.9375"/>
    <n v="88"/>
    <n v="1"/>
    <s v="GL-01B"/>
    <n v="10"/>
    <s v="TO-1116GLB01-10-9134"/>
    <n v="98.25"/>
    <m/>
    <m/>
    <n v="133.875"/>
    <n v="91.341796875"/>
    <n v="1096.1015625"/>
    <s v="NOT RELEASED"/>
    <s v="NOT CHECKED"/>
    <x v="170"/>
    <x v="0"/>
  </r>
  <r>
    <x v="40"/>
    <n v="3"/>
    <n v="27"/>
    <n v="95"/>
    <s v="1116L-027-095"/>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6"/>
    <s v="1116L-027-096"/>
    <n v="0"/>
    <s v="WT-02.1"/>
    <s v="Southeast"/>
    <n v="36"/>
    <n v="224"/>
    <s v="WT-02.1, REC., SBX-L, BIRD SAFE FRIT"/>
    <s v="Rec."/>
    <s v="SBX-L"/>
    <s v="Infill 1"/>
    <n v="0.875"/>
    <n v="0.875"/>
    <n v="1.1875"/>
    <n v="0.9375"/>
    <n v="88"/>
    <n v="1"/>
    <s v="GL-07A"/>
    <n v="10"/>
    <s v="TO-1116GLA07-10-3284"/>
    <n v="34.25"/>
    <m/>
    <m/>
    <n v="133.875"/>
    <n v="31.841796875"/>
    <n v="382.1015625"/>
    <s v="NOT RELEASED"/>
    <s v="NOT CHECKED"/>
    <x v="169"/>
    <x v="0"/>
  </r>
  <r>
    <x v="40"/>
    <n v="3"/>
    <n v="27"/>
    <n v="96"/>
    <s v="1116L-027-096"/>
    <n v="0"/>
    <s v="WT-02.1"/>
    <s v="Southeast"/>
    <n v="36"/>
    <n v="224"/>
    <s v="WT-02.1, REC., SBX-L, BIRD SAFE FRIT"/>
    <s v="Rec."/>
    <s v="SBX-L"/>
    <s v="Infill 2"/>
    <n v="0.875"/>
    <n v="0.875"/>
    <n v="0.9375"/>
    <n v="1.1875"/>
    <n v="136"/>
    <m/>
    <s v="GL-02Z"/>
    <n v="10"/>
    <s v="TO-1116GLZ02-10-2042"/>
    <n v="34.25"/>
    <m/>
    <m/>
    <n v="85.875"/>
    <n v="20.425130208333332"/>
    <n v="245.1015625"/>
    <s v="NOT RELEASED"/>
    <s v="NOT CHECKED"/>
    <x v="57"/>
    <x v="1"/>
  </r>
  <r>
    <x v="40"/>
    <n v="3"/>
    <n v="27"/>
    <n v="97"/>
    <s v="1116L-027-097"/>
    <n v="0"/>
    <s v="WT-01.2"/>
    <s v="Southeast"/>
    <n v="100"/>
    <n v="224"/>
    <s v="WT-01.2, REC., SBX, BIRD SAFE FRIT, TOH LIGHTING "/>
    <s v="Rec."/>
    <s v="SBX"/>
    <s v="Infill 1"/>
    <n v="0.875"/>
    <n v="0.875"/>
    <n v="1.1875"/>
    <n v="0.9375"/>
    <n v="88"/>
    <s v="N/A"/>
    <s v="GL-01B"/>
    <n v="10"/>
    <s v="TO-1116GLB01-10-9134"/>
    <n v="98.25"/>
    <m/>
    <m/>
    <n v="133.875"/>
    <n v="91.341796875"/>
    <n v="1096.1015625"/>
    <s v="NOT RELEASED"/>
    <s v="NOT CHECKED"/>
    <x v="170"/>
    <x v="0"/>
  </r>
  <r>
    <x v="40"/>
    <n v="3"/>
    <n v="27"/>
    <n v="97"/>
    <s v="1116L-027-097"/>
    <n v="0"/>
    <s v="WT-01.2"/>
    <s v="Southeast"/>
    <n v="100"/>
    <n v="224"/>
    <s v="WT-01.2, REC., SBX, BIRD SAFE FRIT, TOH LIGHTING "/>
    <s v="Rec."/>
    <s v="SBX"/>
    <s v="Infill 2"/>
    <n v="0.875"/>
    <n v="0.875"/>
    <n v="0.9375"/>
    <n v="1.1875"/>
    <n v="136"/>
    <s v="N/A"/>
    <s v="GL-03Z"/>
    <n v="10"/>
    <s v="TO-1116GLZ03-10-5959"/>
    <n v="98.25"/>
    <m/>
    <m/>
    <n v="85.875"/>
    <n v="58.591796875"/>
    <n v="703.1015625"/>
    <s v="NOT RELEASED"/>
    <s v="NOT CHECKED"/>
    <x v="164"/>
    <x v="0"/>
  </r>
  <r>
    <x v="40"/>
    <n v="3"/>
    <n v="27"/>
    <n v="98"/>
    <s v="1116L-027-098"/>
    <n v="0"/>
    <s v="WT-02.1"/>
    <s v="Southeast"/>
    <n v="36"/>
    <n v="192"/>
    <s v="WT-02.1, REC., SBX-R, HEAVY, TYP."/>
    <s v="Rec."/>
    <s v="SBX-R"/>
    <s v="Infill 1"/>
    <n v="0.875"/>
    <n v="0.875"/>
    <n v="1.1875"/>
    <n v="0.9375"/>
    <n v="88"/>
    <s v="N/A"/>
    <s v="GL-07T"/>
    <n v="10"/>
    <s v="TO-1116GLT07-10-2423"/>
    <n v="34.25"/>
    <m/>
    <m/>
    <n v="101.875"/>
    <n v="24.230685763888889"/>
    <n v="290.76822916666669"/>
    <s v="NOT RELEASED"/>
    <s v="NOT CHECKED"/>
    <x v="123"/>
    <x v="0"/>
  </r>
  <r>
    <x v="40"/>
    <n v="3"/>
    <n v="27"/>
    <n v="98"/>
    <s v="1116L-027-098"/>
    <n v="0"/>
    <s v="WT-02.1"/>
    <s v="Southeast"/>
    <n v="36"/>
    <n v="192"/>
    <s v="WT-02.1, REC., SBX-R, HEAVY, TYP."/>
    <s v="Rec."/>
    <s v="SBX-R"/>
    <s v="Infill 2"/>
    <n v="0.875"/>
    <n v="0.875"/>
    <n v="0.9375"/>
    <n v="1.1875"/>
    <n v="104"/>
    <s v="N/A"/>
    <s v="GL-02Z"/>
    <n v="10"/>
    <s v="TO-1116GLZ02-10-2042"/>
    <n v="34.25"/>
    <m/>
    <m/>
    <n v="85.875"/>
    <n v="20.425130208333332"/>
    <n v="245.1015625"/>
    <s v="NOT RELEASED"/>
    <s v="NOT CHECKED"/>
    <x v="57"/>
    <x v="1"/>
  </r>
  <r>
    <x v="40"/>
    <n v="3"/>
    <n v="27"/>
    <n v="99"/>
    <s v="1116L-027-099"/>
    <n v="0"/>
    <s v="WT-03.4"/>
    <s v="Southeast"/>
    <n v="95.5625"/>
    <n v="192"/>
    <s v="WT-03.4, CURVED, SBX, HEAVY, HEAVY, TOH LIGHTING "/>
    <s v="Curved"/>
    <s v="SBX"/>
    <s v="Infill 1"/>
    <n v="0.63029999999999997"/>
    <n v="0.88349999999999995"/>
    <n v="1.1875"/>
    <n v="0.9375"/>
    <n v="88"/>
    <s v="N/A"/>
    <s v="GL-04T"/>
    <n v="30"/>
    <s v="TO-1116GLT04-30-6753"/>
    <m/>
    <n v="94.048699999999997"/>
    <n v="138"/>
    <n v="101.875"/>
    <n v="66.536189670138882"/>
    <n v="798.43427604166664"/>
    <s v="NOT RELEASED"/>
    <s v="NOT CHECKED"/>
    <x v="184"/>
    <x v="0"/>
  </r>
  <r>
    <x v="40"/>
    <n v="3"/>
    <n v="27"/>
    <n v="99"/>
    <s v="1116L-027-099"/>
    <n v="0"/>
    <s v="WT-03.4"/>
    <s v="Southeast"/>
    <n v="95.5625"/>
    <n v="192"/>
    <s v="WT-03.4, CURVED, SBX, HEAVY, HEAVY, TOH LIGHTING "/>
    <s v="Curved"/>
    <s v="SBX"/>
    <s v="Infill 2"/>
    <n v="0.63029999999999997"/>
    <n v="0.88349999999999995"/>
    <n v="0.9375"/>
    <n v="1.1875"/>
    <n v="104"/>
    <n v="2.2000000000000002"/>
    <s v="GL-04B"/>
    <n v="30"/>
    <s v="TO-1116GLB04-30-5608"/>
    <m/>
    <n v="94.048699999999997"/>
    <n v="138"/>
    <n v="85.875"/>
    <n v="56.08633411458333"/>
    <n v="673.03600937499994"/>
    <s v="NOT RELEASED"/>
    <s v="NOT CHECKED"/>
    <x v="185"/>
    <x v="0"/>
  </r>
  <r>
    <x v="40"/>
    <n v="3"/>
    <n v="27"/>
    <n v="100"/>
    <s v="1116L-027-100"/>
    <n v="0"/>
    <s v="WT-03.5"/>
    <s v="Southeast"/>
    <n v="36.093000000000004"/>
    <n v="192"/>
    <s v="WT-03.5, CURVED, SBX-L, HEAVY"/>
    <s v="Curved"/>
    <s v="SBX-L"/>
    <s v="Infill 1"/>
    <n v="0.83699999999999997"/>
    <n v="1.0375000000000001"/>
    <n v="1.1875"/>
    <n v="0.9375"/>
    <n v="88"/>
    <s v="N/A"/>
    <s v="GL-09T"/>
    <n v="30"/>
    <s v="TO-1116GLT09-30-2420"/>
    <m/>
    <n v="34.218500000000006"/>
    <n v="138"/>
    <n v="101.875"/>
    <n v="24.208400607638893"/>
    <n v="290.50080729166672"/>
    <s v="NOT RELEASED"/>
    <s v="NOT CHECKED"/>
    <x v="128"/>
    <x v="0"/>
  </r>
  <r>
    <x v="40"/>
    <n v="3"/>
    <n v="27"/>
    <n v="100"/>
    <s v="1116L-027-100"/>
    <n v="0"/>
    <s v="WT-03.5"/>
    <s v="Southeast"/>
    <n v="36.093000000000004"/>
    <n v="192"/>
    <s v="WT-03.5, CURVED, SBX-L, HEAVY"/>
    <s v="Curved"/>
    <s v="SBX-L"/>
    <s v="Infill 2"/>
    <n v="0.83699999999999997"/>
    <n v="1.0375000000000001"/>
    <n v="0.9375"/>
    <n v="1.1875"/>
    <n v="104"/>
    <m/>
    <s v="GL-05D"/>
    <n v="30"/>
    <s v="TO-1116GLD05-30-2040"/>
    <m/>
    <n v="34.218500000000006"/>
    <n v="138"/>
    <n v="85.875"/>
    <n v="20.406345052083335"/>
    <n v="244.87734459935811"/>
    <s v="NOT RELEASED"/>
    <s v="NOT CHECKED"/>
    <x v="93"/>
    <x v="0"/>
  </r>
  <r>
    <x v="40"/>
    <n v="3"/>
    <n v="27"/>
    <n v="101"/>
    <s v="1116L-027-101"/>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1"/>
    <s v="1116L-027-101"/>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2"/>
    <s v="1116L-027-102"/>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02"/>
    <s v="1116L-027-102"/>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03"/>
    <s v="1116L-027-103"/>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3"/>
    <s v="1116L-027-103"/>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4"/>
    <s v="1116L-027-104"/>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7"/>
    <n v="104"/>
    <s v="1116L-027-104"/>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7"/>
    <n v="105"/>
    <s v="1116L-027-105"/>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5"/>
    <s v="1116L-027-105"/>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6"/>
    <s v="1116L-027-106"/>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06"/>
    <s v="1116L-027-106"/>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07"/>
    <s v="1116L-027-107"/>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7"/>
    <s v="1116L-027-107"/>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08"/>
    <s v="1116L-027-108"/>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7"/>
    <n v="108"/>
    <s v="1116L-027-108"/>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7"/>
    <n v="109"/>
    <s v="1116L-027-109"/>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09"/>
    <s v="1116L-027-109"/>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10"/>
    <s v="1116L-027-110"/>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10"/>
    <s v="1116L-027-110"/>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11"/>
    <s v="1116L-027-111"/>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11"/>
    <s v="1116L-027-111"/>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12"/>
    <s v="1116L-027-112"/>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7"/>
    <n v="112"/>
    <s v="1116L-027-112"/>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7"/>
    <n v="113"/>
    <s v="1116L-027-113"/>
    <n v="0"/>
    <s v="WT-01.2"/>
    <s v="South"/>
    <n v="100"/>
    <n v="192"/>
    <s v="WT-01.2, REC., SBX, TOH LIGHTING"/>
    <s v="Rec."/>
    <s v="SBX"/>
    <s v="Infill 1"/>
    <n v="0.875"/>
    <n v="0.875"/>
    <n v="1.1875"/>
    <n v="0.9375"/>
    <n v="88"/>
    <s v="N/A"/>
    <s v="GL-01T"/>
    <n v="10"/>
    <s v="TO-1116GLT01-10-7050"/>
    <n v="98.25"/>
    <m/>
    <m/>
    <n v="101.875"/>
    <n v="69.508463541666671"/>
    <n v="834.1015625"/>
    <s v="NOT RELEASED"/>
    <s v="NOT CHECKED"/>
    <x v="129"/>
    <x v="0"/>
  </r>
  <r>
    <x v="40"/>
    <n v="3"/>
    <n v="27"/>
    <n v="113"/>
    <s v="1116L-027-113"/>
    <n v="0"/>
    <s v="WT-01.2"/>
    <s v="South"/>
    <n v="100"/>
    <n v="192"/>
    <s v="WT-01.2, REC., SBX, TOH LIGHTING"/>
    <s v="Rec."/>
    <s v="SBX"/>
    <s v="Infill 2"/>
    <n v="0.875"/>
    <n v="0.875"/>
    <n v="0.9375"/>
    <n v="1.1875"/>
    <n v="104"/>
    <s v="N/A"/>
    <s v="GL-03Z"/>
    <n v="10"/>
    <s v="TO-1116GLZ03-10-5959"/>
    <n v="98.25"/>
    <m/>
    <m/>
    <n v="85.875"/>
    <n v="58.591796875"/>
    <n v="703.1015625"/>
    <s v="NOT RELEASED"/>
    <s v="NOT CHECKED"/>
    <x v="164"/>
    <x v="0"/>
  </r>
  <r>
    <x v="40"/>
    <n v="3"/>
    <n v="27"/>
    <n v="114"/>
    <s v="1116L-027-114"/>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7"/>
    <n v="114"/>
    <s v="1116L-027-114"/>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7"/>
    <n v="115"/>
    <s v="1116L-027-115"/>
    <n v="0"/>
    <s v="WT-01.2"/>
    <s v="South"/>
    <n v="100"/>
    <n v="192"/>
    <s v="WT-01.2, REC., SBX, HEAVY, TOH LIGHTING"/>
    <s v="Rec."/>
    <s v="SBX"/>
    <s v="Infill 1"/>
    <n v="0.875"/>
    <n v="0.875"/>
    <n v="1.1875"/>
    <n v="0.9375"/>
    <n v="88"/>
    <s v="N/A"/>
    <s v="GL-01T"/>
    <n v="10"/>
    <s v="TO-1116GLT01-10-7050"/>
    <n v="98.25"/>
    <m/>
    <m/>
    <n v="101.875"/>
    <n v="69.508463541666671"/>
    <n v="834.1015625"/>
    <s v="NOT RELEASED"/>
    <s v="NOT CHECKED"/>
    <x v="129"/>
    <x v="0"/>
  </r>
  <r>
    <x v="40"/>
    <n v="3"/>
    <n v="27"/>
    <n v="115"/>
    <s v="1116L-027-115"/>
    <n v="0"/>
    <s v="WT-01.2"/>
    <s v="South"/>
    <n v="100"/>
    <n v="192"/>
    <s v="WT-01.2, REC., SBX, HEAVY, TOH LIGHTING"/>
    <s v="Rec."/>
    <s v="SBX"/>
    <s v="Infill 2"/>
    <n v="0.875"/>
    <n v="0.875"/>
    <n v="0.9375"/>
    <n v="1.1875"/>
    <n v="104"/>
    <s v="N/A"/>
    <s v="GL-03Z"/>
    <n v="10"/>
    <s v="TO-1116GLZ03-10-5959"/>
    <n v="98.25"/>
    <m/>
    <m/>
    <n v="85.875"/>
    <n v="58.591796875"/>
    <n v="703.1015625"/>
    <s v="NOT RELEASED"/>
    <s v="NOT CHECKED"/>
    <x v="164"/>
    <x v="0"/>
  </r>
  <r>
    <x v="40"/>
    <n v="3"/>
    <n v="27"/>
    <n v="116"/>
    <s v="1116L-027-116"/>
    <n v="0"/>
    <s v="WT-02.1"/>
    <s v="South"/>
    <n v="36"/>
    <n v="192"/>
    <s v="WT-02.1, REC., SBX-L, HEAVY, HEAVY"/>
    <s v="Rec."/>
    <s v="SBX-L"/>
    <s v="Infill 1"/>
    <n v="0.875"/>
    <n v="0.875"/>
    <n v="1.1875"/>
    <n v="0.9375"/>
    <n v="88"/>
    <s v="N/A"/>
    <s v="GL-07T"/>
    <n v="10"/>
    <s v="TO-1116GLT07-10-2423"/>
    <n v="34.25"/>
    <m/>
    <m/>
    <n v="101.875"/>
    <n v="24.230685763888889"/>
    <n v="290.76822916666669"/>
    <s v="NOT RELEASED"/>
    <s v="NOT CHECKED"/>
    <x v="123"/>
    <x v="0"/>
  </r>
  <r>
    <x v="40"/>
    <n v="3"/>
    <n v="27"/>
    <n v="116"/>
    <s v="1116L-027-116"/>
    <n v="0"/>
    <s v="WT-02.1"/>
    <s v="South"/>
    <n v="36"/>
    <n v="192"/>
    <s v="WT-02.1, REC., SBX-L, HEAVY, HEAVY"/>
    <s v="Rec."/>
    <s v="SBX-L"/>
    <s v="Infill 2"/>
    <n v="0.875"/>
    <n v="0.875"/>
    <n v="0.9375"/>
    <n v="1.1875"/>
    <n v="104"/>
    <s v="N/A"/>
    <s v="GL-02Z"/>
    <n v="10"/>
    <s v="TO-1116GLZ02-10-2042"/>
    <n v="34.25"/>
    <m/>
    <m/>
    <n v="85.875"/>
    <n v="20.425130208333332"/>
    <n v="245.1015625"/>
    <s v="NOT RELEASED"/>
    <s v="NOT CHECKED"/>
    <x v="57"/>
    <x v="1"/>
  </r>
  <r>
    <x v="40"/>
    <n v="3"/>
    <n v="27"/>
    <n v="117"/>
    <s v="1116L-027-117"/>
    <n v="0"/>
    <s v="WT-01.2"/>
    <s v="South"/>
    <n v="100"/>
    <n v="192"/>
    <s v="WT-01.2, REC., SBX, HEAVY, HEAVY, TOH LIGHTING"/>
    <s v="Rec."/>
    <s v="SBX"/>
    <s v="Infill 1"/>
    <n v="0.875"/>
    <n v="0.875"/>
    <n v="1.1875"/>
    <n v="0.9375"/>
    <n v="88"/>
    <s v="N/A"/>
    <s v="GL-01T"/>
    <n v="10"/>
    <s v="TO-1116GLT01-10-7050"/>
    <n v="98.25"/>
    <m/>
    <m/>
    <n v="101.875"/>
    <n v="69.508463541666671"/>
    <n v="834.1015625"/>
    <s v="NOT RELEASED"/>
    <s v="NOT CHECKED"/>
    <x v="129"/>
    <x v="0"/>
  </r>
  <r>
    <x v="40"/>
    <n v="3"/>
    <n v="27"/>
    <n v="117"/>
    <s v="1116L-027-117"/>
    <n v="0"/>
    <s v="WT-01.2"/>
    <s v="South"/>
    <n v="100"/>
    <n v="192"/>
    <s v="WT-01.2, REC., SBX, HEAVY, HEAVY, TOH LIGHTING"/>
    <s v="Rec."/>
    <s v="SBX"/>
    <s v="Infill 2"/>
    <n v="0.875"/>
    <n v="0.875"/>
    <n v="0.9375"/>
    <n v="1.1875"/>
    <n v="104"/>
    <s v="N/A"/>
    <s v="GL-03Z"/>
    <n v="10"/>
    <s v="TO-1116GLZ03-10-5959"/>
    <n v="98.25"/>
    <m/>
    <m/>
    <n v="85.875"/>
    <n v="58.591796875"/>
    <n v="703.1015625"/>
    <s v="NOT RELEASED"/>
    <s v="NOT CHECKED"/>
    <x v="164"/>
    <x v="0"/>
  </r>
  <r>
    <x v="40"/>
    <n v="3"/>
    <n v="27"/>
    <n v="118"/>
    <s v="1116L-027-118"/>
    <n v="0"/>
    <s v="WT-02.1"/>
    <s v="South"/>
    <n v="36.125"/>
    <n v="192"/>
    <s v="WT-02.1, REC., SBX-R, HEAVY, HEAVY"/>
    <s v="Rec."/>
    <s v="SBX-R"/>
    <s v="Infill 1"/>
    <n v="1"/>
    <n v="0.875"/>
    <n v="1.1875"/>
    <n v="0.9375"/>
    <n v="88"/>
    <s v="N/A"/>
    <s v="GL-07T"/>
    <n v="10"/>
    <s v="TO-1116GLT07-10-2423"/>
    <n v="34.25"/>
    <m/>
    <m/>
    <n v="101.875"/>
    <n v="24.230685763888889"/>
    <n v="290.76822916666669"/>
    <s v="NOT RELEASED"/>
    <s v="NOT CHECKED"/>
    <x v="123"/>
    <x v="0"/>
  </r>
  <r>
    <x v="40"/>
    <n v="3"/>
    <n v="27"/>
    <n v="118"/>
    <s v="1116L-027-118"/>
    <n v="0"/>
    <s v="WT-02.1"/>
    <s v="South"/>
    <n v="36.125"/>
    <n v="192"/>
    <s v="WT-02.1, REC., SBX-R, HEAVY, HEAVY"/>
    <s v="Rec."/>
    <s v="SBX-R"/>
    <s v="Infill 2"/>
    <n v="1"/>
    <n v="0.875"/>
    <n v="0.9375"/>
    <n v="1.1875"/>
    <n v="104"/>
    <s v="N/A"/>
    <s v="GL-02Z"/>
    <n v="10"/>
    <s v="TO-1116GLZ02-10-2042"/>
    <n v="34.25"/>
    <m/>
    <m/>
    <n v="85.875"/>
    <n v="20.425130208333332"/>
    <n v="245.1015625"/>
    <s v="NOT RELEASED"/>
    <s v="NOT CHECKED"/>
    <x v="57"/>
    <x v="1"/>
  </r>
  <r>
    <x v="40"/>
    <n v="3"/>
    <s v="27A"/>
    <n v="60"/>
    <s v="1116L-027A-060"/>
    <n v="0"/>
    <s v="WT-02.1"/>
    <s v="East"/>
    <n v="36"/>
    <n v="138"/>
    <s v="WT-02.1, REC., SBX-R, HEAVY, HEAVY"/>
    <s v="Rec."/>
    <s v="SBX-R"/>
    <s v="Infill 1"/>
    <n v="0.875"/>
    <n v="0.875"/>
    <n v="1.1875"/>
    <n v="0.9375"/>
    <n v="50"/>
    <s v="TBC"/>
    <s v="GL-02Z"/>
    <n v="10"/>
    <s v="TO-1116GLZ02-10-2042"/>
    <n v="34.25"/>
    <m/>
    <m/>
    <n v="85.875"/>
    <n v="20.425130208333332"/>
    <n v="245.1015625"/>
    <s v="NOT RELEASED"/>
    <s v="NOT CHECKED"/>
    <x v="57"/>
    <x v="1"/>
  </r>
  <r>
    <x v="40"/>
    <n v="3"/>
    <s v="27A"/>
    <n v="60"/>
    <s v="1116L-027A-060"/>
    <n v="0"/>
    <s v="WT-02.1"/>
    <s v="East"/>
    <n v="36"/>
    <n v="138"/>
    <s v="WT-02.1, REC., SBX-R, HEAVY, HEAVY"/>
    <s v="Rec."/>
    <s v="SBX-R"/>
    <s v="Infill 2"/>
    <n v="0.875"/>
    <n v="0.875"/>
    <n v="0.9375"/>
    <n v="1.1875"/>
    <n v="88"/>
    <s v="TBC"/>
    <s v="GL-07T"/>
    <n v="10"/>
    <s v="TO-1116GLT07-10-1138"/>
    <n v="34.25"/>
    <m/>
    <m/>
    <n v="47.875"/>
    <n v="11.386935763888889"/>
    <n v="136.64322916666669"/>
    <s v="NOT RELEASED"/>
    <s v="NOT CHECKED"/>
    <x v="186"/>
    <x v="0"/>
  </r>
  <r>
    <x v="40"/>
    <n v="3"/>
    <s v="27A"/>
    <n v="61"/>
    <s v="1116L-027A-061"/>
    <n v="0"/>
    <s v="WT-01.2"/>
    <s v="East"/>
    <n v="100"/>
    <n v="138"/>
    <s v="WT-01.2, REC., SBX, HEAVY, HEAVY"/>
    <s v="Rec."/>
    <s v="SBX"/>
    <s v="Infill 1"/>
    <n v="0.875"/>
    <n v="0.875"/>
    <n v="1.1875"/>
    <n v="0.9375"/>
    <n v="50"/>
    <s v="TBC"/>
    <s v="GL-02Z"/>
    <n v="10"/>
    <s v="TO-1116GLZ02-10-5959"/>
    <n v="98.25"/>
    <m/>
    <m/>
    <n v="85.875"/>
    <n v="58.591796875"/>
    <n v="703.1015625"/>
    <s v="NOT RELEASED"/>
    <s v="NOT CHECKED"/>
    <x v="59"/>
    <x v="1"/>
  </r>
  <r>
    <x v="40"/>
    <n v="3"/>
    <s v="27A"/>
    <n v="61"/>
    <s v="1116L-027A-061"/>
    <n v="0"/>
    <s v="WT-01.2"/>
    <s v="East"/>
    <n v="100"/>
    <n v="138"/>
    <s v="WT-01.2, REC., SBX, HEAVY, HEAVY"/>
    <s v="Rec."/>
    <s v="SBX"/>
    <s v="Infill 2"/>
    <n v="0.875"/>
    <n v="0.875"/>
    <n v="0.9375"/>
    <n v="1.1875"/>
    <n v="88"/>
    <s v="TBC"/>
    <s v="GL-01T"/>
    <n v="10"/>
    <s v="TO-1116GLT01-10-3366"/>
    <n v="98.25"/>
    <m/>
    <m/>
    <n v="47.875"/>
    <n v="32.664713541666664"/>
    <n v="391.9765625"/>
    <s v="NOT RELEASED"/>
    <s v="NOT CHECKED"/>
    <x v="187"/>
    <x v="0"/>
  </r>
  <r>
    <x v="40"/>
    <n v="3"/>
    <s v="27A"/>
    <n v="62"/>
    <s v="1116L-027A-062"/>
    <n v="0"/>
    <s v="WT-02.1"/>
    <s v="East"/>
    <n v="36"/>
    <n v="138"/>
    <s v="WT-02.1, REC., SBX-L, HEAVY, HEAVY"/>
    <s v="Rec."/>
    <s v="SBX-L"/>
    <s v="Infill 1"/>
    <n v="0.875"/>
    <n v="0.875"/>
    <n v="1.1875"/>
    <n v="0.9375"/>
    <n v="50"/>
    <s v="TBC"/>
    <s v="GL-02Z"/>
    <n v="10"/>
    <s v="TO-1116GLZ02-10-2042"/>
    <n v="34.25"/>
    <m/>
    <m/>
    <n v="85.875"/>
    <n v="20.425130208333332"/>
    <n v="245.1015625"/>
    <s v="NOT RELEASED"/>
    <s v="NOT CHECKED"/>
    <x v="57"/>
    <x v="1"/>
  </r>
  <r>
    <x v="40"/>
    <n v="3"/>
    <s v="27A"/>
    <n v="62"/>
    <s v="1116L-027A-062"/>
    <n v="0"/>
    <s v="WT-02.1"/>
    <s v="East"/>
    <n v="36"/>
    <n v="138"/>
    <s v="WT-02.1, REC., SBX-L, HEAVY, HEAVY"/>
    <s v="Rec."/>
    <s v="SBX-L"/>
    <s v="Infill 2"/>
    <n v="0.875"/>
    <n v="0.875"/>
    <n v="0.9375"/>
    <n v="1.1875"/>
    <n v="88"/>
    <s v="TBC"/>
    <s v="GL-07T"/>
    <n v="10"/>
    <s v="TO-1116GLT07-10-1138"/>
    <n v="34.25"/>
    <m/>
    <m/>
    <n v="47.875"/>
    <n v="11.386935763888889"/>
    <n v="136.64322916666669"/>
    <s v="NOT RELEASED"/>
    <s v="NOT CHECKED"/>
    <x v="186"/>
    <x v="0"/>
  </r>
  <r>
    <x v="40"/>
    <n v="3"/>
    <n v="28"/>
    <n v="1"/>
    <s v="1116L-028-001"/>
    <n v="0"/>
    <s v="WT-03.4"/>
    <s v="Southwest"/>
    <n v="90.544600000000003"/>
    <n v="192"/>
    <s v="WT-03.4, CURVED, SBX, COPING, HEAVY, HEAVY, TOH LIGHTING"/>
    <s v="Curved"/>
    <s v="SBX"/>
    <s v="Infill 1"/>
    <n v="0.91420000000000001"/>
    <n v="0.93379999999999996"/>
    <n v="1.1875"/>
    <n v="0.9375"/>
    <n v="88"/>
    <s v="N/A"/>
    <s v="GL-04T"/>
    <n v="30"/>
    <s v="TO-1116GLT04-30-6374"/>
    <m/>
    <n v="88.696600000000004"/>
    <n v="192.5"/>
    <n v="101.875"/>
    <n v="62.749764756944451"/>
    <n v="752.99717708333344"/>
    <s v="NOT RELEASED"/>
    <s v="NOT CHECKED"/>
    <x v="122"/>
    <x v="0"/>
  </r>
  <r>
    <x v="40"/>
    <n v="3"/>
    <n v="28"/>
    <n v="1"/>
    <s v="1116L-028-001"/>
    <n v="0"/>
    <s v="WT-03.4"/>
    <s v="Southwest"/>
    <n v="90.544600000000003"/>
    <n v="192"/>
    <s v="WT-03.4, CURVED, SBX, COPING, HEAVY, HEAVY, TOH LIGHTING"/>
    <s v="Curved"/>
    <s v="SBX"/>
    <s v="Infill 2"/>
    <n v="0.91420000000000001"/>
    <n v="0.93379999999999996"/>
    <n v="0.9375"/>
    <n v="3.6875"/>
    <n v="104"/>
    <n v="2.2000000000000002"/>
    <s v="GL-04B"/>
    <n v="30"/>
    <s v="TO-1116GLB04-30-5135"/>
    <m/>
    <n v="88.696600000000004"/>
    <n v="192.5"/>
    <n v="83.375"/>
    <n v="51.354715451388891"/>
    <n v="616.25658541666667"/>
    <s v="NOT RELEASED"/>
    <s v="NOT CHECKED"/>
    <x v="188"/>
    <x v="0"/>
  </r>
  <r>
    <x v="40"/>
    <n v="3"/>
    <n v="28"/>
    <n v="2"/>
    <s v="1116L-028-002"/>
    <n v="0"/>
    <s v="WT-03.4"/>
    <s v="Southwest"/>
    <n v="90.508499999999998"/>
    <n v="192"/>
    <s v="WT-03.4, CURVED, SBX, COPING, HEAVY, HEAVY, TOH LIGHTING"/>
    <s v="Curved"/>
    <s v="SBX"/>
    <s v="Infill 1"/>
    <n v="0.90595000000000003"/>
    <n v="0.90595000000000003"/>
    <n v="1.1875"/>
    <n v="0.9375"/>
    <n v="88"/>
    <s v="N/A"/>
    <s v="GL-04T"/>
    <n v="30"/>
    <s v="TO-1116GLT04-30-6374"/>
    <m/>
    <n v="88.696600000000004"/>
    <n v="192.5"/>
    <n v="101.875"/>
    <n v="62.749764756944451"/>
    <n v="752.99717708333344"/>
    <s v="NOT RELEASED"/>
    <s v="NOT CHECKED"/>
    <x v="122"/>
    <x v="0"/>
  </r>
  <r>
    <x v="40"/>
    <n v="3"/>
    <n v="28"/>
    <n v="2"/>
    <s v="1116L-028-002"/>
    <n v="0"/>
    <s v="WT-03.4"/>
    <s v="Southwest"/>
    <n v="90.508499999999998"/>
    <n v="192"/>
    <s v="WT-03.4, CURVED, SBX, COPING, HEAVY, HEAVY, TOH LIGHTING"/>
    <s v="Curved"/>
    <s v="SBX"/>
    <s v="Infill 2"/>
    <n v="0.90595000000000003"/>
    <n v="0.90595000000000003"/>
    <n v="0.9375"/>
    <n v="3.6875"/>
    <n v="104"/>
    <n v="2.2000000000000002"/>
    <s v="GL-04B"/>
    <n v="30"/>
    <s v="TO-1116GLB04-30-5135"/>
    <m/>
    <n v="88.696600000000004"/>
    <n v="192.5"/>
    <n v="83.375"/>
    <n v="51.354715451388891"/>
    <n v="616.25658541666667"/>
    <s v="NOT RELEASED"/>
    <s v="NOT CHECKED"/>
    <x v="188"/>
    <x v="0"/>
  </r>
  <r>
    <x v="40"/>
    <n v="3"/>
    <n v="28"/>
    <n v="3"/>
    <s v="1116L-028-003"/>
    <n v="0"/>
    <s v="WT-03.4"/>
    <s v="Southwest"/>
    <n v="90.522000000000006"/>
    <n v="192"/>
    <s v="WT-03.4, CURVED, SBX, COPING, HEAVY, HEAVY, TOH LIGHTING"/>
    <s v="Curved"/>
    <s v="SBX"/>
    <s v="Infill 1"/>
    <n v="0.91269999999999996"/>
    <n v="0.91269999999999996"/>
    <n v="1.1875"/>
    <n v="0.9375"/>
    <n v="88"/>
    <s v="N/A"/>
    <s v="GL-04T"/>
    <n v="30"/>
    <s v="TO-1116GLT04-30-6374"/>
    <m/>
    <n v="88.696600000000004"/>
    <n v="192.5"/>
    <n v="101.875"/>
    <n v="62.749764756944451"/>
    <n v="752.99717708333344"/>
    <s v="NOT RELEASED"/>
    <s v="NOT CHECKED"/>
    <x v="122"/>
    <x v="0"/>
  </r>
  <r>
    <x v="40"/>
    <n v="3"/>
    <n v="28"/>
    <n v="3"/>
    <s v="1116L-028-003"/>
    <n v="0"/>
    <s v="WT-03.4"/>
    <s v="Southwest"/>
    <n v="90.522000000000006"/>
    <n v="192"/>
    <s v="WT-03.4, CURVED, SBX, COPING, HEAVY, HEAVY, TOH LIGHTING"/>
    <s v="Curved"/>
    <s v="SBX"/>
    <s v="Infill 2"/>
    <n v="0.91269999999999996"/>
    <n v="0.91269999999999996"/>
    <n v="0.9375"/>
    <n v="3.6875"/>
    <n v="104"/>
    <n v="2.2000000000000002"/>
    <s v="GL-04B"/>
    <n v="30"/>
    <s v="TO-1116GLB04-30-5135"/>
    <m/>
    <n v="88.696600000000004"/>
    <n v="192.5"/>
    <n v="83.375"/>
    <n v="51.354715451388891"/>
    <n v="616.25658541666667"/>
    <s v="NOT RELEASED"/>
    <s v="NOT CHECKED"/>
    <x v="188"/>
    <x v="0"/>
  </r>
  <r>
    <x v="40"/>
    <n v="3"/>
    <n v="28"/>
    <n v="4"/>
    <s v="1116L-028-004"/>
    <n v="0"/>
    <s v="WT-02.1"/>
    <s v="West"/>
    <n v="36"/>
    <n v="192"/>
    <s v="WT-02.1, REC., SBX-R, COPING, HEAVY"/>
    <s v="Rec."/>
    <s v="SBX-R"/>
    <s v="Infill 1"/>
    <n v="0.875"/>
    <n v="0.875"/>
    <n v="1.1875"/>
    <n v="0.9375"/>
    <n v="88"/>
    <s v="N/A"/>
    <s v="GL-07T"/>
    <n v="10"/>
    <s v="TO-1116GLT07-10-2423"/>
    <n v="34.25"/>
    <m/>
    <m/>
    <n v="101.875"/>
    <n v="24.230685763888889"/>
    <n v="290.76822916666669"/>
    <s v="NOT RELEASED"/>
    <s v="NOT CHECKED"/>
    <x v="123"/>
    <x v="0"/>
  </r>
  <r>
    <x v="40"/>
    <n v="3"/>
    <n v="28"/>
    <n v="4"/>
    <s v="1116L-028-004"/>
    <n v="0"/>
    <s v="WT-02.1"/>
    <s v="West"/>
    <n v="36"/>
    <n v="192"/>
    <s v="WT-02.1, REC., SBX-R, COPING, HEAVY"/>
    <s v="Rec."/>
    <s v="SBX-R"/>
    <s v="Infill 2"/>
    <n v="0.875"/>
    <n v="0.875"/>
    <n v="0.9375"/>
    <n v="3.6875"/>
    <n v="104"/>
    <s v="N/A"/>
    <s v="GL-02Z"/>
    <n v="10"/>
    <s v="TO-1116GLZ02-10-2083"/>
    <n v="34.25"/>
    <m/>
    <m/>
    <n v="83.375"/>
    <n v="19.830512152777779"/>
    <n v="237.96614583333334"/>
    <s v="NOT RELEASED"/>
    <s v="NOT CHECKED"/>
    <x v="77"/>
    <x v="0"/>
  </r>
  <r>
    <x v="40"/>
    <n v="3"/>
    <n v="28"/>
    <n v="5"/>
    <s v="1116L-028-005"/>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5"/>
    <s v="1116L-028-005"/>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
    <s v="1116L-028-006"/>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6"/>
    <s v="1116L-028-006"/>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7"/>
    <s v="1116L-028-007"/>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
    <s v="1116L-028-007"/>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
    <s v="1116L-028-008"/>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
    <s v="1116L-028-008"/>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9"/>
    <s v="1116L-028-009"/>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
    <s v="1116L-028-009"/>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
    <s v="1116L-028-010"/>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0"/>
    <s v="1116L-028-010"/>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1"/>
    <s v="1116L-028-011"/>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
    <s v="1116L-028-011"/>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2"/>
    <s v="1116L-028-012"/>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2"/>
    <s v="1116L-028-012"/>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3"/>
    <s v="1116L-028-013"/>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3"/>
    <s v="1116L-028-013"/>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4"/>
    <s v="1116L-028-014"/>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4"/>
    <s v="1116L-028-014"/>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5"/>
    <s v="1116L-028-015"/>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5"/>
    <s v="1116L-028-015"/>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6"/>
    <s v="1116L-028-016"/>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6"/>
    <s v="1116L-028-016"/>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7"/>
    <s v="1116L-028-017"/>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7"/>
    <s v="1116L-028-017"/>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8"/>
    <s v="1116L-028-018"/>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8"/>
    <s v="1116L-028-018"/>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9"/>
    <s v="1116L-028-019"/>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9"/>
    <s v="1116L-028-019"/>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0"/>
    <s v="1116L-028-020"/>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20"/>
    <s v="1116L-028-020"/>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21"/>
    <s v="1116L-028-021"/>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1"/>
    <s v="1116L-028-021"/>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2"/>
    <s v="1116L-028-022"/>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22"/>
    <s v="1116L-028-022"/>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23"/>
    <s v="1116L-028-023"/>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3"/>
    <s v="1116L-028-023"/>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4"/>
    <s v="1116L-028-024"/>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24"/>
    <s v="1116L-028-024"/>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25"/>
    <s v="1116L-028-025"/>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5"/>
    <s v="1116L-028-025"/>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6"/>
    <s v="1116L-028-026"/>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26"/>
    <s v="1116L-028-026"/>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27"/>
    <s v="1116L-028-027"/>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7"/>
    <s v="1116L-028-027"/>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28"/>
    <s v="1116L-028-028"/>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28"/>
    <s v="1116L-028-028"/>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29"/>
    <s v="1116L-028-029"/>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29"/>
    <s v="1116L-028-029"/>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0"/>
    <s v="1116L-028-030"/>
    <n v="0"/>
    <s v="WT-02.1"/>
    <s v="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30"/>
    <s v="1116L-028-030"/>
    <n v="0"/>
    <s v="WT-02.1"/>
    <s v="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31"/>
    <s v="1116L-028-031"/>
    <n v="0"/>
    <s v="WT-01.2"/>
    <s v="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1"/>
    <s v="1116L-028-031"/>
    <n v="0"/>
    <s v="WT-01.2"/>
    <s v="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2"/>
    <s v="1116L-028-032"/>
    <n v="0"/>
    <s v="WT-02.1"/>
    <s v="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32"/>
    <s v="1116L-028-032"/>
    <n v="0"/>
    <s v="WT-02.1"/>
    <s v="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33"/>
    <s v="1116L-028-033"/>
    <n v="0"/>
    <s v="WT-03.4"/>
    <s v="Northwest"/>
    <n v="73.87"/>
    <n v="192"/>
    <s v="WT-03.4, CURVED, SBX, COPING, TOH LIGHTING"/>
    <s v="Curved"/>
    <s v="SBX"/>
    <s v="Infill 1"/>
    <n v="0.8"/>
    <n v="1.0652999999999999"/>
    <n v="1.1875"/>
    <n v="0.9375"/>
    <n v="88"/>
    <s v="N/A"/>
    <s v="GL-04T"/>
    <n v="30"/>
    <s v="TO-1116GLT04-30-5194"/>
    <m/>
    <n v="72.0047"/>
    <n v="86"/>
    <n v="101.875"/>
    <n v="50.940825086805553"/>
    <n v="611.28990104166667"/>
    <s v="NOT RELEASED"/>
    <s v="NOT CHECKED"/>
    <x v="190"/>
    <x v="0"/>
  </r>
  <r>
    <x v="40"/>
    <n v="3"/>
    <n v="28"/>
    <n v="33"/>
    <s v="1116L-028-033"/>
    <n v="0"/>
    <s v="WT-03.4"/>
    <s v="Northwest"/>
    <n v="73.87"/>
    <n v="192"/>
    <s v="WT-03.4, CURVED, SBX, COPING, TOH LIGHTING"/>
    <s v="Curved"/>
    <s v="SBX"/>
    <s v="Infill 2"/>
    <n v="0.8"/>
    <n v="1.0652999999999999"/>
    <n v="0.9375"/>
    <n v="3.6875"/>
    <n v="104"/>
    <n v="2.2000000000000002"/>
    <s v="GL-04B"/>
    <n v="30"/>
    <s v="TO-1116GLB04-30-4269"/>
    <m/>
    <n v="72.0047"/>
    <n v="86"/>
    <n v="83.375"/>
    <n v="41.69022126736111"/>
    <n v="500.28265520833332"/>
    <s v="NOT RELEASED"/>
    <s v="NOT CHECKED"/>
    <x v="191"/>
    <x v="0"/>
  </r>
  <r>
    <x v="40"/>
    <n v="3"/>
    <n v="28"/>
    <n v="34"/>
    <s v="1116L-028-034"/>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34"/>
    <s v="1116L-028-034"/>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35"/>
    <s v="1116L-028-035"/>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5"/>
    <s v="1116L-028-035"/>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6"/>
    <s v="1116L-028-036"/>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36"/>
    <s v="1116L-028-036"/>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37"/>
    <s v="1116L-028-037"/>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7"/>
    <s v="1116L-028-037"/>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38"/>
    <s v="1116L-028-038"/>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38"/>
    <s v="1116L-028-038"/>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39"/>
    <s v="1116L-028-039"/>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39"/>
    <s v="1116L-028-039"/>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0"/>
    <s v="1116L-028-040"/>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40"/>
    <s v="1116L-028-040"/>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41"/>
    <s v="1116L-028-041"/>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1"/>
    <s v="1116L-028-041"/>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2"/>
    <s v="1116L-028-042"/>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42"/>
    <s v="1116L-028-042"/>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43"/>
    <s v="1116L-028-043"/>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3"/>
    <s v="1116L-028-043"/>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4"/>
    <s v="1116L-028-044"/>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44"/>
    <s v="1116L-028-044"/>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45"/>
    <s v="1116L-028-045"/>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5"/>
    <s v="1116L-028-045"/>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6"/>
    <s v="1116L-028-046"/>
    <n v="0"/>
    <s v="WT-02.1"/>
    <s v="Northwe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46"/>
    <s v="1116L-028-046"/>
    <n v="0"/>
    <s v="WT-02.1"/>
    <s v="Northwe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47"/>
    <s v="1116L-028-047"/>
    <n v="0"/>
    <s v="WT-01.2"/>
    <s v="Northwe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47"/>
    <s v="1116L-028-047"/>
    <n v="0"/>
    <s v="WT-01.2"/>
    <s v="Northwe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48"/>
    <s v="1116L-028-048"/>
    <n v="0"/>
    <s v="WT-02.1"/>
    <s v="Northwe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48"/>
    <s v="1116L-028-048"/>
    <n v="0"/>
    <s v="WT-02.1"/>
    <s v="Northwe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49"/>
    <s v="1116L-028-049"/>
    <n v="0"/>
    <s v="WT-03.4"/>
    <s v="Northwest"/>
    <n v="99.208299999999994"/>
    <n v="192"/>
    <s v="WT-03.4, CURVED, SBX, COPING, HEAVY, TOH LIGHTING"/>
    <s v="Curved"/>
    <s v="SBX"/>
    <s v="Infill 1"/>
    <n v="0.88200000000000001"/>
    <n v="0.82299999999999995"/>
    <n v="1.1875"/>
    <n v="0.9375"/>
    <n v="88"/>
    <s v="N/A"/>
    <s v="GL-04T"/>
    <n v="30"/>
    <s v="TO-1116GLT04-30-6998"/>
    <m/>
    <n v="97.503299999999996"/>
    <n v="325"/>
    <n v="101.875"/>
    <n v="68.980199218749988"/>
    <n v="827.76239062499985"/>
    <s v="NOT RELEASED"/>
    <s v="NOT CHECKED"/>
    <x v="192"/>
    <x v="0"/>
  </r>
  <r>
    <x v="40"/>
    <n v="3"/>
    <n v="28"/>
    <n v="49"/>
    <s v="1116L-028-049"/>
    <n v="0"/>
    <s v="WT-03.4"/>
    <s v="Northwest"/>
    <n v="99.208299999999994"/>
    <n v="192"/>
    <s v="WT-03.4, CURVED, SBX, COPING, HEAVY, TOH LIGHTING"/>
    <s v="Curved"/>
    <s v="SBX"/>
    <s v="Infill 2"/>
    <n v="0.88200000000000001"/>
    <n v="0.82299999999999995"/>
    <n v="0.9375"/>
    <n v="3.6875"/>
    <n v="104"/>
    <n v="2.2000000000000002"/>
    <s v="GL-04B"/>
    <n v="30"/>
    <s v="TO-1116GLB04-30-5645"/>
    <m/>
    <n v="97.503299999999996"/>
    <n v="325"/>
    <n v="83.375"/>
    <n v="56.453733593750002"/>
    <n v="677.44480312500002"/>
    <s v="NOT RELEASED"/>
    <s v="NOT CHECKED"/>
    <x v="193"/>
    <x v="0"/>
  </r>
  <r>
    <x v="40"/>
    <n v="3"/>
    <n v="28"/>
    <n v="50"/>
    <s v="1116L-028-050"/>
    <n v="0"/>
    <s v="WT-02.1"/>
    <s v="North"/>
    <n v="36"/>
    <n v="192"/>
    <s v="WT-02.1, REC., SBX-L, HEAVY, HEAVY"/>
    <s v="Rec."/>
    <s v="SBX-L"/>
    <s v="Infill 1"/>
    <n v="0.875"/>
    <n v="0.875"/>
    <n v="1.1875"/>
    <n v="0.9375"/>
    <n v="88"/>
    <s v="N/A"/>
    <s v="GL-07T"/>
    <n v="10"/>
    <s v="TO-1116GLT07-10-2423"/>
    <n v="34.25"/>
    <m/>
    <m/>
    <n v="101.875"/>
    <n v="24.230685763888889"/>
    <n v="290.76822916666669"/>
    <s v="NOT RELEASED"/>
    <s v="NOT CHECKED"/>
    <x v="123"/>
    <x v="0"/>
  </r>
  <r>
    <x v="40"/>
    <n v="3"/>
    <n v="28"/>
    <n v="50"/>
    <s v="1116L-028-050"/>
    <n v="0"/>
    <s v="WT-02.1"/>
    <s v="North"/>
    <n v="36"/>
    <n v="192"/>
    <s v="WT-02.1, REC., SBX-L, HEAVY, HEAVY"/>
    <s v="Rec."/>
    <s v="SBX-L"/>
    <s v="Infill 2"/>
    <n v="0.875"/>
    <n v="0.875"/>
    <n v="0.9375"/>
    <n v="1.1875"/>
    <n v="104"/>
    <s v="N/A"/>
    <s v="GL-02Z"/>
    <n v="10"/>
    <s v="TO-1116GLZ02-10-2042"/>
    <n v="34.25"/>
    <m/>
    <m/>
    <n v="85.875"/>
    <n v="20.425130208333332"/>
    <n v="245.1015625"/>
    <s v="NOT RELEASED"/>
    <s v="NOT CHECKED"/>
    <x v="57"/>
    <x v="1"/>
  </r>
  <r>
    <x v="40"/>
    <n v="3"/>
    <n v="28"/>
    <n v="51"/>
    <s v="1116L-028-051"/>
    <n v="0"/>
    <s v="WT-01.2"/>
    <s v="North"/>
    <n v="107"/>
    <n v="192"/>
    <s v="WT-01.2, REC., SBX, HEAVY, HEAVY, TOH LIGHTING"/>
    <s v="Rec."/>
    <s v="SBX"/>
    <s v="Infill 1"/>
    <n v="0.875"/>
    <n v="0.875"/>
    <n v="1.1875"/>
    <n v="0.9375"/>
    <n v="88"/>
    <s v="N/A"/>
    <s v="GL-01T"/>
    <n v="10"/>
    <s v="TO-1116GLT01-10-7446"/>
    <n v="105.25"/>
    <m/>
    <m/>
    <n v="101.875"/>
    <n v="74.460720486111114"/>
    <n v="893.52864583333337"/>
    <s v="NOT RELEASED"/>
    <s v="NOT CHECKED"/>
    <x v="194"/>
    <x v="0"/>
  </r>
  <r>
    <x v="40"/>
    <n v="3"/>
    <n v="28"/>
    <n v="51"/>
    <s v="1116L-028-051"/>
    <n v="0"/>
    <s v="WT-01.2"/>
    <s v="North"/>
    <n v="107"/>
    <n v="192"/>
    <s v="WT-01.2, REC., SBX, HEAVY, HEAVY, TOH LIGHTING"/>
    <s v="Rec."/>
    <s v="SBX"/>
    <s v="Infill 2"/>
    <n v="0.875"/>
    <n v="0.875"/>
    <n v="0.9375"/>
    <n v="1.1875"/>
    <n v="104"/>
    <s v="N/A"/>
    <s v="GL-03Z"/>
    <n v="10"/>
    <s v="TO-1116GLZ03-10-6376"/>
    <n v="105.25"/>
    <m/>
    <m/>
    <n v="85.875"/>
    <n v="62.766276041666664"/>
    <n v="753.1953125"/>
    <s v="NOT RELEASED"/>
    <s v="NOT CHECKED"/>
    <x v="195"/>
    <x v="0"/>
  </r>
  <r>
    <x v="40"/>
    <n v="3"/>
    <n v="28"/>
    <n v="52"/>
    <s v="1116L-028-052"/>
    <n v="0"/>
    <s v="WT-02.1"/>
    <s v="North"/>
    <n v="36"/>
    <n v="192"/>
    <s v="WT-02.1, REC., SBX-R, HEAVY, HEAVY"/>
    <s v="Rec."/>
    <s v="SBX-R"/>
    <s v="Infill 1"/>
    <n v="0.875"/>
    <n v="0.875"/>
    <n v="1.1875"/>
    <n v="0.9375"/>
    <n v="88"/>
    <s v="N/A"/>
    <s v="GL-07T"/>
    <n v="10"/>
    <s v="TO-1116GLT07-10-2423"/>
    <n v="34.25"/>
    <m/>
    <m/>
    <n v="101.875"/>
    <n v="24.230685763888889"/>
    <n v="290.76822916666669"/>
    <s v="NOT RELEASED"/>
    <s v="NOT CHECKED"/>
    <x v="123"/>
    <x v="0"/>
  </r>
  <r>
    <x v="40"/>
    <n v="3"/>
    <n v="28"/>
    <n v="52"/>
    <s v="1116L-028-052"/>
    <n v="0"/>
    <s v="WT-02.1"/>
    <s v="North"/>
    <n v="36"/>
    <n v="192"/>
    <s v="WT-02.1, REC., SBX-R, HEAVY, HEAVY"/>
    <s v="Rec."/>
    <s v="SBX-R"/>
    <s v="Infill 2"/>
    <n v="0.875"/>
    <n v="0.875"/>
    <n v="0.9375"/>
    <n v="1.1875"/>
    <n v="104"/>
    <s v="N/A"/>
    <s v="GL-02Z"/>
    <n v="10"/>
    <s v="TO-1116GLZ02-10-2042"/>
    <n v="34.25"/>
    <m/>
    <m/>
    <n v="85.875"/>
    <n v="20.425130208333332"/>
    <n v="245.1015625"/>
    <s v="NOT RELEASED"/>
    <s v="NOT CHECKED"/>
    <x v="57"/>
    <x v="1"/>
  </r>
  <r>
    <x v="40"/>
    <n v="3"/>
    <n v="28"/>
    <n v="53"/>
    <s v="1116L-028-053"/>
    <n v="0"/>
    <s v="WT-01.2"/>
    <s v="North"/>
    <n v="107"/>
    <n v="192"/>
    <s v="WT-01.2, REC., SBX, HEAVY, HEAVY, TOH LIGHTING"/>
    <s v="Rec."/>
    <s v="SBX"/>
    <s v="Infill 1"/>
    <n v="0.875"/>
    <n v="0.875"/>
    <n v="1.1875"/>
    <n v="0.9375"/>
    <n v="88"/>
    <s v="N/A"/>
    <s v="GL-01T"/>
    <n v="10"/>
    <s v="TO-1116GLT01-10-7446"/>
    <n v="105.25"/>
    <m/>
    <m/>
    <n v="101.875"/>
    <n v="74.460720486111114"/>
    <n v="893.52864583333337"/>
    <s v="NOT RELEASED"/>
    <s v="NOT CHECKED"/>
    <x v="194"/>
    <x v="0"/>
  </r>
  <r>
    <x v="40"/>
    <n v="3"/>
    <n v="28"/>
    <n v="53"/>
    <s v="1116L-028-053"/>
    <n v="0"/>
    <s v="WT-01.2"/>
    <s v="North"/>
    <n v="107"/>
    <n v="192"/>
    <s v="WT-01.2, REC., SBX, HEAVY, HEAVY, TOH LIGHTING"/>
    <s v="Rec."/>
    <s v="SBX"/>
    <s v="Infill 2"/>
    <n v="0.875"/>
    <n v="0.875"/>
    <n v="0.9375"/>
    <n v="1.1875"/>
    <n v="104"/>
    <s v="N/A"/>
    <s v="GL-03Z"/>
    <n v="10"/>
    <s v="TO-1116GLZ03-10-6376"/>
    <n v="105.25"/>
    <m/>
    <m/>
    <n v="85.875"/>
    <n v="62.766276041666664"/>
    <n v="753.1953125"/>
    <s v="NOT RELEASED"/>
    <s v="NOT CHECKED"/>
    <x v="195"/>
    <x v="0"/>
  </r>
  <r>
    <x v="40"/>
    <n v="3"/>
    <n v="28"/>
    <n v="54"/>
    <s v="1116L-028-054"/>
    <n v="0"/>
    <s v="WT-02.1"/>
    <s v="North"/>
    <n v="36"/>
    <n v="192"/>
    <s v="WT-02.1, REC., SBX-L, HEAVY, HEAVY"/>
    <s v="Rec."/>
    <s v="SBX-L"/>
    <s v="Infill 1"/>
    <n v="0.875"/>
    <n v="0.875"/>
    <n v="1.1875"/>
    <n v="0.9375"/>
    <n v="88"/>
    <s v="N/A"/>
    <s v="GL-07T"/>
    <n v="10"/>
    <s v="TO-1116GLT07-10-2423"/>
    <n v="34.25"/>
    <m/>
    <m/>
    <n v="101.875"/>
    <n v="24.230685763888889"/>
    <n v="290.76822916666669"/>
    <s v="NOT RELEASED"/>
    <s v="NOT CHECKED"/>
    <x v="123"/>
    <x v="0"/>
  </r>
  <r>
    <x v="40"/>
    <n v="3"/>
    <n v="28"/>
    <n v="54"/>
    <s v="1116L-028-054"/>
    <n v="0"/>
    <s v="WT-02.1"/>
    <s v="North"/>
    <n v="36"/>
    <n v="192"/>
    <s v="WT-02.1, REC., SBX-L, HEAVY, HEAVY"/>
    <s v="Rec."/>
    <s v="SBX-L"/>
    <s v="Infill 2"/>
    <n v="0.875"/>
    <n v="0.875"/>
    <n v="0.9375"/>
    <n v="1.1875"/>
    <n v="104"/>
    <s v="N/A"/>
    <s v="GL-02Z"/>
    <n v="10"/>
    <s v="TO-1116GLZ02-10-2042"/>
    <n v="34.25"/>
    <m/>
    <m/>
    <n v="85.875"/>
    <n v="20.425130208333332"/>
    <n v="245.1015625"/>
    <s v="NOT RELEASED"/>
    <s v="NOT CHECKED"/>
    <x v="57"/>
    <x v="1"/>
  </r>
  <r>
    <x v="40"/>
    <n v="3"/>
    <n v="28"/>
    <n v="55"/>
    <s v="1116L-028-055"/>
    <n v="0"/>
    <s v="WT-01.2"/>
    <s v="North"/>
    <n v="107"/>
    <n v="192"/>
    <s v="WT-01.2, REC., SBX, HEAVY, HEAVY, TOH LIGHTING"/>
    <s v="Rec."/>
    <s v="SBX"/>
    <s v="Infill 1"/>
    <n v="0.875"/>
    <n v="0.875"/>
    <n v="1.1875"/>
    <n v="0.9375"/>
    <n v="88"/>
    <s v="N/A"/>
    <s v="GL-01T"/>
    <n v="10"/>
    <s v="TO-1116GLT01-10-7446"/>
    <n v="105.25"/>
    <m/>
    <m/>
    <n v="101.875"/>
    <n v="74.460720486111114"/>
    <n v="893.52864583333337"/>
    <s v="NOT RELEASED"/>
    <s v="NOT CHECKED"/>
    <x v="194"/>
    <x v="0"/>
  </r>
  <r>
    <x v="40"/>
    <n v="3"/>
    <n v="28"/>
    <n v="55"/>
    <s v="1116L-028-055"/>
    <n v="0"/>
    <s v="WT-01.2"/>
    <s v="North"/>
    <n v="107"/>
    <n v="192"/>
    <s v="WT-01.2, REC., SBX, HEAVY, HEAVY, TOH LIGHTING"/>
    <s v="Rec."/>
    <s v="SBX"/>
    <s v="Infill 2"/>
    <n v="0.875"/>
    <n v="0.875"/>
    <n v="0.9375"/>
    <n v="1.1875"/>
    <n v="104"/>
    <s v="N/A"/>
    <s v="GL-03Z"/>
    <n v="10"/>
    <s v="TO-1116GLZ03-10-6376"/>
    <n v="105.25"/>
    <m/>
    <m/>
    <n v="85.875"/>
    <n v="62.766276041666664"/>
    <n v="753.1953125"/>
    <s v="NOT RELEASED"/>
    <s v="NOT CHECKED"/>
    <x v="195"/>
    <x v="0"/>
  </r>
  <r>
    <x v="40"/>
    <n v="3"/>
    <n v="28"/>
    <n v="56"/>
    <s v="1116L-028-056"/>
    <n v="0"/>
    <s v="WT-02.1"/>
    <s v="North"/>
    <n v="36"/>
    <n v="192"/>
    <s v="WT-02.1, REC., SBX-R, HEAVY, HEAVY"/>
    <s v="Rec."/>
    <s v="SBX-R"/>
    <s v="Infill 1"/>
    <n v="0.875"/>
    <n v="0.875"/>
    <n v="1.1875"/>
    <n v="0.9375"/>
    <n v="88"/>
    <s v="N/A"/>
    <s v="GL-07T"/>
    <n v="10"/>
    <s v="TO-1116GLT07-10-2423"/>
    <n v="34.25"/>
    <m/>
    <m/>
    <n v="101.875"/>
    <n v="24.230685763888889"/>
    <n v="290.76822916666669"/>
    <s v="NOT RELEASED"/>
    <s v="NOT CHECKED"/>
    <x v="123"/>
    <x v="0"/>
  </r>
  <r>
    <x v="40"/>
    <n v="3"/>
    <n v="28"/>
    <n v="56"/>
    <s v="1116L-028-056"/>
    <n v="0"/>
    <s v="WT-02.1"/>
    <s v="North"/>
    <n v="36"/>
    <n v="192"/>
    <s v="WT-02.1, REC., SBX-R, HEAVY, HEAVY"/>
    <s v="Rec."/>
    <s v="SBX-R"/>
    <s v="Infill 2"/>
    <n v="0.875"/>
    <n v="0.875"/>
    <n v="0.9375"/>
    <n v="1.1875"/>
    <n v="104"/>
    <s v="N/A"/>
    <s v="GL-02Z"/>
    <n v="10"/>
    <s v="TO-1116GLZ02-10-2042"/>
    <n v="34.25"/>
    <m/>
    <m/>
    <n v="85.875"/>
    <n v="20.425130208333332"/>
    <n v="245.1015625"/>
    <s v="NOT RELEASED"/>
    <s v="NOT CHECKED"/>
    <x v="57"/>
    <x v="1"/>
  </r>
  <r>
    <x v="40"/>
    <n v="3"/>
    <n v="28"/>
    <n v="57"/>
    <s v="1116L-028-057"/>
    <n v="0"/>
    <s v="WT-03.4"/>
    <s v="Northeast"/>
    <n v="123.4718"/>
    <n v="192"/>
    <s v="WT-03.4, CURVED, SBX, HEAVY, HEAVY, TOH LIGHTING"/>
    <s v="Curved"/>
    <s v="SBX"/>
    <s v="Infill 1"/>
    <n v="0.87770000000000004"/>
    <n v="0.98399999999999999"/>
    <n v="1.1875"/>
    <n v="0.9375"/>
    <n v="88"/>
    <s v="N/A"/>
    <s v="GL-04T"/>
    <n v="30"/>
    <s v="TO-1116GLT04-30-8603"/>
    <m/>
    <n v="121.6101"/>
    <n v="86"/>
    <n v="101.875"/>
    <n v="86.034923177083343"/>
    <n v="1032.4190781250002"/>
    <s v="NOT RELEASED"/>
    <s v="NOT CHECKED"/>
    <x v="196"/>
    <x v="0"/>
  </r>
  <r>
    <x v="40"/>
    <n v="3"/>
    <n v="28"/>
    <n v="57"/>
    <s v="1116L-028-057"/>
    <n v="0"/>
    <s v="WT-03.4"/>
    <s v="Northeast"/>
    <n v="123.4718"/>
    <n v="192"/>
    <s v="WT-03.4, CURVED, SBX, HEAVY, HEAVY, TOH LIGHTING"/>
    <s v="Curved"/>
    <s v="SBX"/>
    <s v="Infill 2"/>
    <n v="0.87770000000000004"/>
    <n v="0.98399999999999999"/>
    <n v="0.9375"/>
    <n v="1.1875"/>
    <n v="104"/>
    <s v="N/A"/>
    <s v="GL-04B"/>
    <n v="30"/>
    <s v="TO-1116GLB04-30-7352"/>
    <m/>
    <n v="121.6101"/>
    <n v="86"/>
    <n v="85.875"/>
    <n v="72.522689843750001"/>
    <n v="870.27227812499996"/>
    <s v="NOT RELEASED"/>
    <s v="NOT CHECKED"/>
    <x v="197"/>
    <x v="0"/>
  </r>
  <r>
    <x v="40"/>
    <n v="3"/>
    <n v="28"/>
    <n v="58"/>
    <s v="1116L-028-058"/>
    <n v="0"/>
    <s v="WT-02.1"/>
    <s v="East"/>
    <n v="36"/>
    <n v="192"/>
    <s v="WT-02.1, REC., SBX-L, COPING, HEAVY, TYP."/>
    <s v="Rec."/>
    <s v="SBX-L"/>
    <s v="Infill 1"/>
    <n v="0.875"/>
    <n v="0.875"/>
    <n v="1.1875"/>
    <n v="0.9375"/>
    <n v="88"/>
    <s v="N/A"/>
    <s v="GL-07T"/>
    <n v="10"/>
    <s v="TO-1116GLT07-10-2423"/>
    <n v="34.25"/>
    <m/>
    <m/>
    <n v="101.875"/>
    <n v="24.230685763888889"/>
    <n v="290.76822916666669"/>
    <s v="NOT RELEASED"/>
    <s v="NOT CHECKED"/>
    <x v="123"/>
    <x v="0"/>
  </r>
  <r>
    <x v="40"/>
    <n v="3"/>
    <n v="28"/>
    <n v="58"/>
    <s v="1116L-028-058"/>
    <n v="0"/>
    <s v="WT-02.1"/>
    <s v="East"/>
    <n v="36"/>
    <n v="192"/>
    <s v="WT-02.1, REC., SBX-L, COPING, HEAVY, TYP."/>
    <s v="Rec."/>
    <s v="SBX-L"/>
    <s v="Infill 2"/>
    <n v="0.875"/>
    <n v="0.875"/>
    <n v="0.9375"/>
    <n v="3.6875"/>
    <n v="104"/>
    <s v="N/A"/>
    <s v="GL-02Z"/>
    <n v="10"/>
    <s v="TO-1116GLZ02-10-2083"/>
    <n v="34.25"/>
    <m/>
    <m/>
    <n v="83.375"/>
    <n v="19.830512152777779"/>
    <n v="237.96614583333334"/>
    <s v="NOT RELEASED"/>
    <s v="NOT CHECKED"/>
    <x v="77"/>
    <x v="0"/>
  </r>
  <r>
    <x v="40"/>
    <n v="3"/>
    <n v="28"/>
    <n v="59"/>
    <s v="1116L-028-059"/>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59"/>
    <s v="1116L-028-059"/>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0"/>
    <s v="1116L-028-060"/>
    <n v="0"/>
    <s v="WT-02.1"/>
    <s v="East"/>
    <n v="36"/>
    <n v="142"/>
    <s v="WT-02.1, REC., SBX-R, COPING, TYP."/>
    <s v="Rec."/>
    <s v="SBX-R"/>
    <s v="Infill 1"/>
    <n v="0.875"/>
    <n v="0.875"/>
    <n v="1.1875"/>
    <n v="0.9375"/>
    <n v="88"/>
    <s v="N/A"/>
    <s v="GL-07T"/>
    <n v="10"/>
    <s v="TO-1116GLT07-10-1233"/>
    <n v="34.25"/>
    <m/>
    <m/>
    <n v="51.875"/>
    <n v="12.338324652777779"/>
    <n v="148.05989583333334"/>
    <s v="NOT RELEASED"/>
    <s v="NOT CHECKED"/>
    <x v="198"/>
    <x v="0"/>
  </r>
  <r>
    <x v="40"/>
    <n v="3"/>
    <n v="28"/>
    <n v="60"/>
    <s v="1116L-028-060"/>
    <n v="0"/>
    <s v="WT-02.1"/>
    <s v="East"/>
    <n v="36"/>
    <n v="142"/>
    <s v="WT-02.1, REC., SBX-R, COPING, TYP."/>
    <s v="Rec."/>
    <s v="SBX-R"/>
    <s v="Infill 2"/>
    <n v="0.875"/>
    <n v="0.875"/>
    <n v="0.9375"/>
    <n v="3.6875"/>
    <n v="54"/>
    <s v="N/A"/>
    <s v="GL-02Z"/>
    <n v="10"/>
    <s v="TO-1116GLZ02-10-2083"/>
    <n v="34.25"/>
    <m/>
    <m/>
    <n v="83.375"/>
    <n v="19.830512152777779"/>
    <n v="237.96614583333334"/>
    <s v="NOT RELEASED"/>
    <s v="NOT CHECKED"/>
    <x v="77"/>
    <x v="0"/>
  </r>
  <r>
    <x v="40"/>
    <n v="3"/>
    <n v="28"/>
    <n v="61"/>
    <s v="1116L-028-061"/>
    <n v="0"/>
    <s v="WT-06.1"/>
    <s v="East"/>
    <n v="100"/>
    <n v="142"/>
    <s v="WT-06.1, REC., SBX, COPING, TOH LIGHTING"/>
    <s v="Rec."/>
    <s v="SBX"/>
    <s v="Infill 1"/>
    <n v="0.875"/>
    <n v="0.875"/>
    <n v="1.1875"/>
    <n v="0.9375"/>
    <n v="88"/>
    <s v="N/A"/>
    <s v="GL-01T"/>
    <n v="10"/>
    <s v="TO-1116GLT01-10-3539"/>
    <n v="98.25"/>
    <m/>
    <m/>
    <n v="51.875"/>
    <n v="35.393880208333336"/>
    <n v="424.7265625"/>
    <s v="NOT RELEASED"/>
    <s v="NOT CHECKED"/>
    <x v="199"/>
    <x v="0"/>
  </r>
  <r>
    <x v="40"/>
    <n v="3"/>
    <n v="28"/>
    <n v="61"/>
    <s v="1116L-028-061"/>
    <n v="0"/>
    <s v="WT-06.1"/>
    <s v="East"/>
    <n v="100"/>
    <n v="142"/>
    <s v="WT-06.1, REC., SBX, COPING, TOH LIGHTING"/>
    <s v="Rec."/>
    <s v="SBX"/>
    <s v="Infill 2"/>
    <n v="0.875"/>
    <n v="0.875"/>
    <n v="0.9375"/>
    <n v="3.6875"/>
    <n v="54"/>
    <s v="N/A"/>
    <s v="GL-03Z"/>
    <n v="10"/>
    <s v="TO-1116GLZ03-10-5788"/>
    <n v="98.25"/>
    <m/>
    <m/>
    <n v="83.375"/>
    <n v="56.886067708333336"/>
    <n v="682.6328125"/>
    <s v="NOT RELEASED"/>
    <s v="NOT CHECKED"/>
    <x v="189"/>
    <x v="0"/>
  </r>
  <r>
    <x v="40"/>
    <n v="3"/>
    <n v="28"/>
    <n v="62"/>
    <s v="1116L-028-062"/>
    <n v="0"/>
    <s v="WT-02.1"/>
    <s v="East"/>
    <n v="36"/>
    <n v="142"/>
    <s v="WT-02.1, REC., SBX-L, COPING, TYP."/>
    <s v="Rec."/>
    <s v="SBX-L"/>
    <s v="Infill 1"/>
    <n v="0.875"/>
    <n v="0.875"/>
    <n v="1.1875"/>
    <n v="0.9375"/>
    <n v="88"/>
    <s v="N/A"/>
    <s v="GL-07T"/>
    <n v="10"/>
    <s v="TO-1116GLT07-10-1233"/>
    <n v="34.25"/>
    <m/>
    <m/>
    <n v="51.875"/>
    <n v="12.338324652777779"/>
    <n v="148.05989583333334"/>
    <s v="NOT RELEASED"/>
    <s v="NOT CHECKED"/>
    <x v="198"/>
    <x v="0"/>
  </r>
  <r>
    <x v="40"/>
    <n v="3"/>
    <n v="28"/>
    <n v="62"/>
    <s v="1116L-028-062"/>
    <n v="0"/>
    <s v="WT-02.1"/>
    <s v="East"/>
    <n v="36"/>
    <n v="142"/>
    <s v="WT-02.1, REC., SBX-L, COPING, TYP."/>
    <s v="Rec."/>
    <s v="SBX-L"/>
    <s v="Infill 2"/>
    <n v="0.875"/>
    <n v="0.875"/>
    <n v="0.9375"/>
    <n v="3.6875"/>
    <n v="54"/>
    <s v="N/A"/>
    <s v="GL-02Z"/>
    <n v="10"/>
    <s v="TO-1116GLZ02-10-2083"/>
    <n v="34.25"/>
    <m/>
    <m/>
    <n v="83.375"/>
    <n v="19.830512152777779"/>
    <n v="237.96614583333334"/>
    <s v="NOT RELEASED"/>
    <s v="NOT CHECKED"/>
    <x v="77"/>
    <x v="0"/>
  </r>
  <r>
    <x v="40"/>
    <n v="3"/>
    <n v="28"/>
    <n v="63"/>
    <s v="1116L-028-063"/>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3"/>
    <s v="1116L-028-063"/>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4"/>
    <s v="1116L-028-064"/>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64"/>
    <s v="1116L-028-064"/>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65"/>
    <s v="1116L-028-065"/>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5"/>
    <s v="1116L-028-065"/>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6"/>
    <s v="1116L-028-066"/>
    <n v="0"/>
    <s v="WT-02.1"/>
    <s v="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66"/>
    <s v="1116L-028-066"/>
    <n v="0"/>
    <s v="WT-02.1"/>
    <s v="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67"/>
    <s v="1116L-028-067"/>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7"/>
    <s v="1116L-028-067"/>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68"/>
    <s v="1116L-028-068"/>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68"/>
    <s v="1116L-028-068"/>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69"/>
    <s v="1116L-028-069"/>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69"/>
    <s v="1116L-028-069"/>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0"/>
    <s v="1116L-028-070"/>
    <n v="0"/>
    <s v="WT-02.1"/>
    <s v="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70"/>
    <s v="1116L-028-070"/>
    <n v="0"/>
    <s v="WT-02.1"/>
    <s v="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71"/>
    <s v="1116L-028-071"/>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1"/>
    <s v="1116L-028-071"/>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2"/>
    <s v="1116L-028-072"/>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72"/>
    <s v="1116L-028-072"/>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73"/>
    <s v="1116L-028-073"/>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3"/>
    <s v="1116L-028-073"/>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4"/>
    <s v="1116L-028-074"/>
    <n v="0"/>
    <s v="WT-02.1"/>
    <s v="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74"/>
    <s v="1116L-028-074"/>
    <n v="0"/>
    <s v="WT-02.1"/>
    <s v="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75"/>
    <s v="1116L-028-075"/>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5"/>
    <s v="1116L-028-075"/>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6"/>
    <s v="1116L-028-076"/>
    <n v="0"/>
    <s v="WT-02.1"/>
    <s v="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76"/>
    <s v="1116L-028-076"/>
    <n v="0"/>
    <s v="WT-02.1"/>
    <s v="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77"/>
    <s v="1116L-028-077"/>
    <n v="0"/>
    <s v="WT-01.2"/>
    <s v="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77"/>
    <s v="1116L-028-077"/>
    <n v="0"/>
    <s v="WT-01.2"/>
    <s v="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78"/>
    <s v="1116L-028-078"/>
    <n v="0"/>
    <s v="WT-02.1"/>
    <s v="East"/>
    <n v="36"/>
    <n v="192"/>
    <s v="WT-02.1, REC., SBX-L, COPING, HEAVY, TYP."/>
    <s v="Rec."/>
    <s v="SBX-L"/>
    <s v="Infill 1"/>
    <n v="0.93620000000000003"/>
    <n v="0.875"/>
    <n v="1.1875"/>
    <n v="0.9375"/>
    <n v="88"/>
    <s v="N/A"/>
    <s v="GL-07T"/>
    <n v="10"/>
    <s v="TO-1116GLT07-10-2418"/>
    <n v="34.188800000000001"/>
    <m/>
    <m/>
    <n v="101.875"/>
    <n v="24.18738888888889"/>
    <n v="290.24866666666668"/>
    <s v="NOT RELEASED"/>
    <s v="NOT CHECKED"/>
    <x v="200"/>
    <x v="0"/>
  </r>
  <r>
    <x v="40"/>
    <n v="3"/>
    <n v="28"/>
    <n v="78"/>
    <s v="1116L-028-078"/>
    <n v="0"/>
    <s v="WT-02.1"/>
    <s v="East"/>
    <n v="36"/>
    <n v="192"/>
    <s v="WT-02.1, REC., SBX-L, COPING, HEAVY, TYP."/>
    <s v="Rec."/>
    <s v="SBX-L"/>
    <s v="Infill 2"/>
    <n v="0.93620000000000003"/>
    <n v="0.875"/>
    <n v="0.9375"/>
    <n v="3.6875"/>
    <n v="104"/>
    <s v="N/A"/>
    <s v="GL-02Z"/>
    <n v="10"/>
    <s v="TO-1116GLZ02-10-2079"/>
    <n v="34.188800000000001"/>
    <m/>
    <m/>
    <n v="83.375"/>
    <n v="19.795077777777777"/>
    <n v="237.54093333333333"/>
    <s v="NOT RELEASED"/>
    <s v="NOT CHECKED"/>
    <x v="201"/>
    <x v="0"/>
  </r>
  <r>
    <x v="40"/>
    <n v="3"/>
    <n v="28"/>
    <n v="79"/>
    <s v="1116L-028-079"/>
    <n v="0"/>
    <s v="WT-03.4"/>
    <s v="Southeast"/>
    <n v="73.740099999999998"/>
    <n v="192"/>
    <s v="WT-03.4, CURVED, SBX, COPING, HEAVY, TOH LIGHTING"/>
    <s v="Curved"/>
    <s v="SBX"/>
    <s v="Infill 1"/>
    <n v="1.014"/>
    <n v="1.014"/>
    <n v="1.1875"/>
    <n v="0.9375"/>
    <n v="88"/>
    <s v="N/A"/>
    <s v="GL-04T"/>
    <n v="30"/>
    <s v="TO-1116GLT04-30-5173"/>
    <m/>
    <n v="71.712099999999992"/>
    <n v="86"/>
    <n v="101.875"/>
    <n v="50.733820746527769"/>
    <n v="608.80584895833317"/>
    <s v="NOT RELEASED"/>
    <s v="NOT CHECKED"/>
    <x v="202"/>
    <x v="0"/>
  </r>
  <r>
    <x v="40"/>
    <n v="3"/>
    <n v="28"/>
    <n v="79"/>
    <s v="1116L-028-079"/>
    <n v="0"/>
    <s v="WT-03.4"/>
    <s v="Southeast"/>
    <n v="73.740099999999998"/>
    <n v="192"/>
    <s v="WT-03.4, CURVED, SBX, COPING, HEAVY, TOH LIGHTING"/>
    <s v="Curved"/>
    <s v="SBX"/>
    <s v="Infill 2"/>
    <n v="1.014"/>
    <n v="1.014"/>
    <n v="0.9375"/>
    <n v="3.6875"/>
    <n v="104"/>
    <n v="2.2000000000000002"/>
    <s v="GL-04B"/>
    <n v="30"/>
    <s v="TO-1116GLB04-30-4252"/>
    <m/>
    <n v="71.712099999999992"/>
    <n v="86"/>
    <n v="83.375"/>
    <n v="41.520807899305552"/>
    <n v="498.24969479166663"/>
    <s v="NOT RELEASED"/>
    <s v="NOT CHECKED"/>
    <x v="203"/>
    <x v="0"/>
  </r>
  <r>
    <x v="40"/>
    <n v="3"/>
    <n v="28"/>
    <n v="80"/>
    <s v="1116L-028-080"/>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0"/>
    <s v="1116L-028-080"/>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81"/>
    <s v="1116L-028-081"/>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1"/>
    <s v="1116L-028-081"/>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2"/>
    <s v="1116L-028-082"/>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82"/>
    <s v="1116L-028-082"/>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83"/>
    <s v="1116L-028-083"/>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3"/>
    <s v="1116L-028-083"/>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4"/>
    <s v="1116L-028-084"/>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4"/>
    <s v="1116L-028-084"/>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85"/>
    <s v="1116L-028-085"/>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5"/>
    <s v="1116L-028-085"/>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6"/>
    <s v="1116L-028-086"/>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86"/>
    <s v="1116L-028-086"/>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87"/>
    <s v="1116L-028-087"/>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7"/>
    <s v="1116L-028-087"/>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88"/>
    <s v="1116L-028-088"/>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88"/>
    <s v="1116L-028-088"/>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89"/>
    <s v="1116L-028-089"/>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89"/>
    <s v="1116L-028-089"/>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0"/>
    <s v="1116L-028-090"/>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90"/>
    <s v="1116L-028-090"/>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91"/>
    <s v="1116L-028-091"/>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1"/>
    <s v="1116L-028-091"/>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2"/>
    <s v="1116L-028-092"/>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92"/>
    <s v="1116L-028-092"/>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93"/>
    <s v="1116L-028-093"/>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3"/>
    <s v="1116L-028-093"/>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4"/>
    <s v="1116L-028-094"/>
    <n v="0"/>
    <s v="WT-02.1"/>
    <s v="Southeast"/>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94"/>
    <s v="1116L-028-094"/>
    <n v="0"/>
    <s v="WT-02.1"/>
    <s v="Southeast"/>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95"/>
    <s v="1116L-028-095"/>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5"/>
    <s v="1116L-028-095"/>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6"/>
    <s v="1116L-028-096"/>
    <n v="0"/>
    <s v="WT-02.1"/>
    <s v="Southeast"/>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96"/>
    <s v="1116L-028-096"/>
    <n v="0"/>
    <s v="WT-02.1"/>
    <s v="Southeast"/>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97"/>
    <s v="1116L-028-097"/>
    <n v="0"/>
    <s v="WT-01.2"/>
    <s v="Southeast"/>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97"/>
    <s v="1116L-028-097"/>
    <n v="0"/>
    <s v="WT-01.2"/>
    <s v="Southeast"/>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98"/>
    <s v="1116L-028-098"/>
    <n v="0"/>
    <s v="WT-02.1"/>
    <s v="Southeast"/>
    <n v="36"/>
    <n v="192"/>
    <s v="WT-02.1, REC., SBX-L, COPING, HEAVY, TYP."/>
    <s v="Rec."/>
    <s v="SBX-L"/>
    <s v="Infill 1"/>
    <n v="0.875"/>
    <n v="0.875"/>
    <n v="1.1875"/>
    <n v="0.9375"/>
    <n v="88"/>
    <s v="N/A"/>
    <s v="GL-07T"/>
    <n v="10"/>
    <s v="TO-1116GLT07-10-2423"/>
    <n v="34.25"/>
    <m/>
    <m/>
    <n v="101.875"/>
    <n v="24.230685763888889"/>
    <n v="290.76822916666669"/>
    <s v="NOT RELEASED"/>
    <s v="NOT CHECKED"/>
    <x v="123"/>
    <x v="0"/>
  </r>
  <r>
    <x v="40"/>
    <n v="3"/>
    <n v="28"/>
    <n v="98"/>
    <s v="1116L-028-098"/>
    <n v="0"/>
    <s v="WT-02.1"/>
    <s v="Southeast"/>
    <n v="36"/>
    <n v="192"/>
    <s v="WT-02.1, REC., SBX-L, COPING, HEAVY, TYP."/>
    <s v="Rec."/>
    <s v="SBX-L"/>
    <s v="Infill 2"/>
    <n v="0.875"/>
    <n v="0.875"/>
    <n v="0.9375"/>
    <n v="3.6875"/>
    <n v="104"/>
    <s v="N/A"/>
    <s v="GL-02Z"/>
    <n v="10"/>
    <s v="TO-1116GLZ02-10-2083"/>
    <n v="34.25"/>
    <m/>
    <m/>
    <n v="83.375"/>
    <n v="19.830512152777779"/>
    <n v="237.96614583333334"/>
    <s v="NOT RELEASED"/>
    <s v="NOT CHECKED"/>
    <x v="77"/>
    <x v="0"/>
  </r>
  <r>
    <x v="40"/>
    <n v="3"/>
    <n v="28"/>
    <n v="99"/>
    <s v="1116L-028-099"/>
    <n v="0"/>
    <s v="WT-03.4"/>
    <s v="Southeast"/>
    <n v="95.5625"/>
    <n v="192"/>
    <s v="WT-03.4, CURVED, SBX, COPING, HEAVY, HEAVY, TOH LIGHTING"/>
    <s v="Curved"/>
    <s v="SBX"/>
    <s v="Infill 1"/>
    <n v="0.63029999999999997"/>
    <n v="0.88349999999999995"/>
    <n v="1.1875"/>
    <n v="0.9375"/>
    <n v="88"/>
    <s v="N/A"/>
    <s v="GL-04T"/>
    <n v="30"/>
    <s v="TO-1116GLT04-30-6753"/>
    <m/>
    <n v="94.048699999999997"/>
    <n v="192.5"/>
    <n v="101.875"/>
    <n v="66.536189670138882"/>
    <n v="798.43427604166664"/>
    <s v="NOT RELEASED"/>
    <s v="NOT CHECKED"/>
    <x v="184"/>
    <x v="0"/>
  </r>
  <r>
    <x v="40"/>
    <n v="3"/>
    <n v="28"/>
    <n v="99"/>
    <s v="1116L-028-099"/>
    <n v="0"/>
    <s v="WT-03.4"/>
    <s v="Southeast"/>
    <n v="95.5625"/>
    <n v="192"/>
    <s v="WT-03.4, CURVED, SBX, COPING, HEAVY, HEAVY, TOH LIGHTING"/>
    <s v="Curved"/>
    <s v="SBX"/>
    <s v="Infill 2"/>
    <n v="0.63029999999999997"/>
    <n v="0.88349999999999995"/>
    <n v="0.9375"/>
    <n v="3.6875"/>
    <n v="104"/>
    <n v="2.2000000000000002"/>
    <s v="GL-04B"/>
    <n v="30"/>
    <s v="TO-1116GLB04-30-5445"/>
    <m/>
    <n v="94.048699999999997"/>
    <n v="192.5"/>
    <n v="83.375"/>
    <n v="54.453544184027777"/>
    <n v="653.44253020833332"/>
    <s v="NOT RELEASED"/>
    <s v="NOT CHECKED"/>
    <x v="204"/>
    <x v="0"/>
  </r>
  <r>
    <x v="40"/>
    <n v="3"/>
    <n v="28"/>
    <n v="100"/>
    <s v="1116L-028-100"/>
    <n v="0"/>
    <s v="WT-03.5"/>
    <s v="Southeast"/>
    <n v="36.093000000000004"/>
    <n v="192"/>
    <s v="WT-03.5, CURVED, SBX-R, COPING, HEAVY"/>
    <s v="Curved"/>
    <s v="SBX-R"/>
    <s v="Infill 1"/>
    <n v="0.83699999999999997"/>
    <n v="1.0375000000000001"/>
    <n v="1.1875"/>
    <n v="0.9375"/>
    <n v="88"/>
    <s v="N/A"/>
    <s v="GL-09T"/>
    <n v="30"/>
    <s v="TO-1116GLT09-30-2420"/>
    <m/>
    <n v="34.218500000000006"/>
    <n v="138"/>
    <n v="101.875"/>
    <n v="24.208400607638893"/>
    <n v="290.50080729166672"/>
    <s v="NOT RELEASED"/>
    <s v="NOT CHECKED"/>
    <x v="128"/>
    <x v="0"/>
  </r>
  <r>
    <x v="40"/>
    <n v="3"/>
    <n v="28"/>
    <n v="100"/>
    <s v="1116L-028-100"/>
    <n v="0"/>
    <s v="WT-03.5"/>
    <s v="Southeast"/>
    <n v="36.093000000000004"/>
    <n v="192"/>
    <s v="WT-03.5, CURVED, SBX-R, COPING, HEAVY"/>
    <s v="Curved"/>
    <s v="SBX-R"/>
    <s v="Infill 2"/>
    <n v="0.83699999999999997"/>
    <n v="1.0375000000000001"/>
    <n v="0.9375"/>
    <n v="3.6875"/>
    <n v="104"/>
    <m/>
    <s v="GL-05D"/>
    <n v="30"/>
    <s v="TO-1116GLD05-30-2081"/>
    <m/>
    <n v="34.218500000000006"/>
    <n v="138"/>
    <n v="83.375"/>
    <n v="19.812273871527779"/>
    <n v="237.74845538249178"/>
    <s v="NOT RELEASED"/>
    <s v="NOT CHECKED"/>
    <x v="205"/>
    <x v="0"/>
  </r>
  <r>
    <x v="40"/>
    <n v="3"/>
    <n v="28"/>
    <n v="101"/>
    <s v="1116L-028-101"/>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1"/>
    <s v="1116L-028-101"/>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2"/>
    <s v="1116L-028-102"/>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02"/>
    <s v="1116L-028-102"/>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03"/>
    <s v="1116L-028-103"/>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3"/>
    <s v="1116L-028-103"/>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4"/>
    <s v="1116L-028-104"/>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04"/>
    <s v="1116L-028-104"/>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05"/>
    <s v="1116L-028-105"/>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5"/>
    <s v="1116L-028-105"/>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6"/>
    <s v="1116L-028-106"/>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06"/>
    <s v="1116L-028-106"/>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07"/>
    <s v="1116L-028-107"/>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7"/>
    <s v="1116L-028-107"/>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08"/>
    <s v="1116L-028-108"/>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08"/>
    <s v="1116L-028-108"/>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09"/>
    <s v="1116L-028-109"/>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09"/>
    <s v="1116L-028-109"/>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0"/>
    <s v="1116L-028-110"/>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10"/>
    <s v="1116L-028-110"/>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11"/>
    <s v="1116L-028-111"/>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1"/>
    <s v="1116L-028-111"/>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2"/>
    <s v="1116L-028-112"/>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12"/>
    <s v="1116L-028-112"/>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13"/>
    <s v="1116L-028-113"/>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3"/>
    <s v="1116L-028-113"/>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4"/>
    <s v="1116L-028-114"/>
    <n v="0"/>
    <s v="WT-02.1"/>
    <s v="South"/>
    <n v="36"/>
    <n v="192"/>
    <s v="WT-02.1, REC., SBX-L, COPING, TYP."/>
    <s v="Rec."/>
    <s v="SBX-L"/>
    <s v="Infill 1"/>
    <n v="0.875"/>
    <n v="0.875"/>
    <n v="1.1875"/>
    <n v="0.9375"/>
    <n v="88"/>
    <s v="N/A"/>
    <s v="GL-07T"/>
    <n v="10"/>
    <s v="TO-1116GLT07-10-2423"/>
    <n v="34.25"/>
    <m/>
    <m/>
    <n v="101.875"/>
    <n v="24.230685763888889"/>
    <n v="290.76822916666669"/>
    <s v="NOT RELEASED"/>
    <s v="NOT CHECKED"/>
    <x v="123"/>
    <x v="0"/>
  </r>
  <r>
    <x v="40"/>
    <n v="3"/>
    <n v="28"/>
    <n v="114"/>
    <s v="1116L-028-114"/>
    <n v="0"/>
    <s v="WT-02.1"/>
    <s v="South"/>
    <n v="36"/>
    <n v="192"/>
    <s v="WT-02.1, REC., SBX-L, COPING, TYP."/>
    <s v="Rec."/>
    <s v="SBX-L"/>
    <s v="Infill 2"/>
    <n v="0.875"/>
    <n v="0.875"/>
    <n v="0.9375"/>
    <n v="3.6875"/>
    <n v="104"/>
    <s v="N/A"/>
    <s v="GL-02Z"/>
    <n v="10"/>
    <s v="TO-1116GLZ02-10-2083"/>
    <n v="34.25"/>
    <m/>
    <m/>
    <n v="83.375"/>
    <n v="19.830512152777779"/>
    <n v="237.96614583333334"/>
    <s v="NOT RELEASED"/>
    <s v="NOT CHECKED"/>
    <x v="77"/>
    <x v="0"/>
  </r>
  <r>
    <x v="40"/>
    <n v="3"/>
    <n v="28"/>
    <n v="115"/>
    <s v="1116L-028-115"/>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5"/>
    <s v="1116L-028-115"/>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6"/>
    <s v="1116L-028-116"/>
    <n v="0"/>
    <s v="WT-02.1"/>
    <s v="South"/>
    <n v="36"/>
    <n v="192"/>
    <s v="WT-02.1, REC., SBX-R, COPING, TYP."/>
    <s v="Rec."/>
    <s v="SBX-R"/>
    <s v="Infill 1"/>
    <n v="0.875"/>
    <n v="0.875"/>
    <n v="1.1875"/>
    <n v="0.9375"/>
    <n v="88"/>
    <s v="N/A"/>
    <s v="GL-07T"/>
    <n v="10"/>
    <s v="TO-1116GLT07-10-2423"/>
    <n v="34.25"/>
    <m/>
    <m/>
    <n v="101.875"/>
    <n v="24.230685763888889"/>
    <n v="290.76822916666669"/>
    <s v="NOT RELEASED"/>
    <s v="NOT CHECKED"/>
    <x v="123"/>
    <x v="0"/>
  </r>
  <r>
    <x v="40"/>
    <n v="3"/>
    <n v="28"/>
    <n v="116"/>
    <s v="1116L-028-116"/>
    <n v="0"/>
    <s v="WT-02.1"/>
    <s v="South"/>
    <n v="36"/>
    <n v="192"/>
    <s v="WT-02.1, REC., SBX-R, COPING, TYP."/>
    <s v="Rec."/>
    <s v="SBX-R"/>
    <s v="Infill 2"/>
    <n v="0.875"/>
    <n v="0.875"/>
    <n v="0.9375"/>
    <n v="3.6875"/>
    <n v="104"/>
    <s v="N/A"/>
    <s v="GL-02Z"/>
    <n v="10"/>
    <s v="TO-1116GLZ02-10-2083"/>
    <n v="34.25"/>
    <m/>
    <m/>
    <n v="83.375"/>
    <n v="19.830512152777779"/>
    <n v="237.96614583333334"/>
    <s v="NOT RELEASED"/>
    <s v="NOT CHECKED"/>
    <x v="77"/>
    <x v="0"/>
  </r>
  <r>
    <x v="40"/>
    <n v="3"/>
    <n v="28"/>
    <n v="117"/>
    <s v="1116L-028-117"/>
    <n v="0"/>
    <s v="WT-01.2"/>
    <s v="South"/>
    <n v="100"/>
    <n v="192"/>
    <s v="WT-01.2, REC., SBX, COPING, TOH LIGHTING"/>
    <s v="Rec."/>
    <s v="SBX"/>
    <s v="Infill 1"/>
    <n v="0.875"/>
    <n v="0.875"/>
    <n v="1.1875"/>
    <n v="0.9375"/>
    <n v="88"/>
    <s v="N/A"/>
    <s v="GL-01T"/>
    <n v="10"/>
    <s v="TO-1116GLT01-10-7050"/>
    <n v="98.25"/>
    <m/>
    <m/>
    <n v="101.875"/>
    <n v="69.508463541666671"/>
    <n v="834.1015625"/>
    <s v="NOT RELEASED"/>
    <s v="NOT CHECKED"/>
    <x v="129"/>
    <x v="0"/>
  </r>
  <r>
    <x v="40"/>
    <n v="3"/>
    <n v="28"/>
    <n v="117"/>
    <s v="1116L-028-117"/>
    <n v="0"/>
    <s v="WT-01.2"/>
    <s v="South"/>
    <n v="100"/>
    <n v="192"/>
    <s v="WT-01.2, REC., SBX, COPING, TOH LIGHTING"/>
    <s v="Rec."/>
    <s v="SBX"/>
    <s v="Infill 2"/>
    <n v="0.875"/>
    <n v="0.875"/>
    <n v="0.9375"/>
    <n v="3.6875"/>
    <n v="104"/>
    <s v="N/A"/>
    <s v="GL-03Z"/>
    <n v="10"/>
    <s v="TO-1116GLZ03-10-5788"/>
    <n v="98.25"/>
    <m/>
    <m/>
    <n v="83.375"/>
    <n v="56.886067708333336"/>
    <n v="682.6328125"/>
    <s v="NOT RELEASED"/>
    <s v="NOT CHECKED"/>
    <x v="189"/>
    <x v="0"/>
  </r>
  <r>
    <x v="40"/>
    <n v="3"/>
    <n v="28"/>
    <n v="118"/>
    <s v="1116L-028-118"/>
    <n v="0"/>
    <s v="WT-02.1"/>
    <s v="South"/>
    <n v="36.125"/>
    <n v="192"/>
    <s v="WT-02.1, REC., SBX-L, COPING, HEAVY, TYP."/>
    <s v="Rec."/>
    <s v="SBX-L"/>
    <s v="Infill 1"/>
    <n v="1"/>
    <n v="0.875"/>
    <n v="1.1875"/>
    <n v="0.9375"/>
    <n v="88"/>
    <s v="N/A"/>
    <s v="GL-07T"/>
    <n v="10"/>
    <s v="TO-1116GLT07-10-2423"/>
    <n v="34.25"/>
    <m/>
    <m/>
    <n v="101.875"/>
    <n v="24.230685763888889"/>
    <n v="290.76822916666669"/>
    <s v="NOT RELEASED"/>
    <s v="NOT CHECKED"/>
    <x v="123"/>
    <x v="0"/>
  </r>
  <r>
    <x v="40"/>
    <n v="3"/>
    <n v="28"/>
    <n v="118"/>
    <s v="1116L-028-118"/>
    <n v="0"/>
    <s v="WT-02.1"/>
    <s v="South"/>
    <n v="36.125"/>
    <n v="192"/>
    <s v="WT-02.1, REC., SBX-L, COPING, HEAVY, TYP."/>
    <s v="Rec."/>
    <s v="SBX-L"/>
    <s v="Infill 2"/>
    <n v="1"/>
    <n v="0.875"/>
    <n v="0.9375"/>
    <n v="3.6875"/>
    <n v="104"/>
    <s v="N/A"/>
    <s v="GL-02Z"/>
    <n v="10"/>
    <s v="TO-1116GLZ02-10-2083"/>
    <n v="34.25"/>
    <m/>
    <m/>
    <n v="83.375"/>
    <n v="19.830512152777779"/>
    <n v="237.96614583333334"/>
    <s v="NOT RELEASED"/>
    <s v="NOT CHECKED"/>
    <x v="77"/>
    <x v="0"/>
  </r>
  <r>
    <x v="40"/>
    <n v="3"/>
    <n v="28"/>
    <n v="120"/>
    <s v="1116L-028-119"/>
    <n v="0"/>
    <s v="WT-01.2"/>
    <s v="South"/>
    <n v="77.875"/>
    <n v="192"/>
    <s v="WT-01.2, REC., SBX, COPING, TYP."/>
    <s v="Rec."/>
    <s v="SBX"/>
    <s v="Infill 1"/>
    <n v="0.875"/>
    <n v="0.875"/>
    <n v="1.1875"/>
    <n v="0.9375"/>
    <n v="88"/>
    <s v="N/A"/>
    <s v="GL-01T"/>
    <n v="10"/>
    <s v="TO-1116GLT01-10-5485"/>
    <n v="76.125"/>
    <m/>
    <m/>
    <n v="101.875"/>
    <n v="53.855794270833336"/>
    <n v="646.26953125"/>
    <s v="NOT RELEASED"/>
    <s v="NOT CHECKED"/>
    <x v="206"/>
    <x v="0"/>
  </r>
  <r>
    <x v="40"/>
    <n v="3"/>
    <n v="28"/>
    <n v="120"/>
    <s v="1116L-028-119"/>
    <n v="0"/>
    <s v="WT-01.2"/>
    <s v="South"/>
    <n v="77.875"/>
    <n v="192"/>
    <s v="WT-01.2, REC., SBX, COPING, TYP."/>
    <s v="Rec."/>
    <s v="SBX"/>
    <s v="Infill 2"/>
    <n v="0.875"/>
    <n v="0.875"/>
    <n v="0.9375"/>
    <n v="3.6875"/>
    <n v="104"/>
    <s v="N/A"/>
    <s v="GL-02Z"/>
    <n v="10"/>
    <s v="TO-1116GLZ02-10-4407"/>
    <n v="76.125"/>
    <m/>
    <m/>
    <n v="83.375"/>
    <n v="44.075846354166664"/>
    <n v="528.91015625"/>
    <s v="NOT RELEASED"/>
    <s v="NOT CHECKED"/>
    <x v="207"/>
    <x v="0"/>
  </r>
  <r>
    <x v="40"/>
    <n v="3"/>
    <n v="28"/>
    <n v="121"/>
    <s v="1116L-028-120"/>
    <n v="0"/>
    <s v="WT-01.6"/>
    <s v="South"/>
    <n v="36"/>
    <n v="192"/>
    <s v="WT-01.6, REC., DOOR, TYP."/>
    <s v="Rec."/>
    <s v="Door"/>
    <s v="Infill 1 (Lower)"/>
    <n v="0.875"/>
    <n v="0.875"/>
    <n v="0.3125"/>
    <n v="0.9375"/>
    <n v="175"/>
    <s v="N/A"/>
    <s v="GL-19A"/>
    <n v="10"/>
    <s v="TO-1116GLA19-10-446"/>
    <n v="34.25"/>
    <m/>
    <m/>
    <n v="15.75"/>
    <n v="3.74609375"/>
    <n v="44.953125"/>
    <s v="NOT RELEASED"/>
    <s v="NOT CHECKED"/>
    <x v="208"/>
    <x v="0"/>
  </r>
  <r>
    <x v="40"/>
    <n v="3"/>
    <n v="28"/>
    <n v="121"/>
    <s v="1116L-028-120"/>
    <n v="0"/>
    <s v="WT-01.6"/>
    <s v="South"/>
    <n v="36"/>
    <n v="192"/>
    <s v="WT-01.6, REC., DOOR, TYP."/>
    <s v="Rec."/>
    <s v="Door"/>
    <s v="Infill 2"/>
    <n v="0.875"/>
    <n v="0.875"/>
    <n v="0.9375"/>
    <n v="1.1875"/>
    <n v="104"/>
    <s v="N/A"/>
    <s v="GL-02Z"/>
    <n v="10"/>
    <s v="TO-1116GLZ02-10-2042"/>
    <n v="34.25"/>
    <m/>
    <m/>
    <n v="85.875"/>
    <n v="20.425130208333332"/>
    <n v="245.1015625"/>
    <s v="NOT RELEASED"/>
    <s v="NOT CHECKED"/>
    <x v="57"/>
    <x v="1"/>
  </r>
  <r>
    <x v="40"/>
    <n v="3"/>
    <n v="28"/>
    <n v="121"/>
    <s v="1116L-028-120"/>
    <n v="0"/>
    <s v="WT-01.6"/>
    <s v="South"/>
    <n v="36"/>
    <n v="192"/>
    <s v="WT-01.6, REC., DOOR, TYP."/>
    <s v="Rec."/>
    <s v="Door"/>
    <s v="Infill 3 (Door)"/>
    <n v="3.3725000000000001"/>
    <n v="3.3725000000000001"/>
    <n v="4.2474999999999996"/>
    <n v="1.2787999999999999"/>
    <n v="105"/>
    <s v="N/A"/>
    <s v="GL-02T"/>
    <n v="10"/>
    <s v="TO-1116GLT02-10-1755"/>
    <n v="29.254999999999999"/>
    <m/>
    <m/>
    <n v="81.473700000000008"/>
    <n v="16.552174260416667"/>
    <n v="198.62609112500002"/>
    <s v="NOT RELEASED"/>
    <s v="NOT CHECKED"/>
    <x v="0"/>
    <x v="0"/>
  </r>
  <r>
    <x v="40"/>
    <n v="3"/>
    <n v="28"/>
    <n v="122"/>
    <s v="1116L-028-121"/>
    <n v="0"/>
    <s v="WT-01.8"/>
    <s v="South"/>
    <n v="107"/>
    <n v="192"/>
    <s v="WT-01.8, REC., METAL, TYP."/>
    <s v="Rec."/>
    <s v="Metal"/>
    <s v="Infill 2"/>
    <n v="0.875"/>
    <n v="0.875"/>
    <n v="0.9375"/>
    <n v="1.1875"/>
    <n v="104"/>
    <s v="N/A"/>
    <s v="GL-02Z"/>
    <n v="10"/>
    <s v="TO-1116GLZ02-10-6376"/>
    <n v="105.25"/>
    <m/>
    <m/>
    <n v="85.875"/>
    <n v="62.766276041666664"/>
    <n v="753.1953125"/>
    <s v="NOT RELEASED"/>
    <s v="NOT CHECKED"/>
    <x v="175"/>
    <x v="0"/>
  </r>
  <r>
    <x v="40"/>
    <n v="3"/>
    <n v="28"/>
    <n v="123"/>
    <s v="1116L-028-122"/>
    <n v="0"/>
    <s v="WT-02.1"/>
    <s v="South"/>
    <n v="36"/>
    <n v="192"/>
    <s v="WT-02.1, REC., SBX-R, TYP."/>
    <s v="Rec."/>
    <s v="SBX-R"/>
    <s v="Infill 1"/>
    <n v="0.875"/>
    <n v="0.875"/>
    <n v="1.1875"/>
    <n v="0.9375"/>
    <n v="88"/>
    <s v="N/A"/>
    <s v="GL-07T"/>
    <n v="10"/>
    <s v="TO-1116GLT07-10-2423"/>
    <n v="34.25"/>
    <m/>
    <m/>
    <n v="101.875"/>
    <n v="24.230685763888889"/>
    <n v="290.76822916666669"/>
    <s v="NOT RELEASED"/>
    <s v="NOT CHECKED"/>
    <x v="123"/>
    <x v="0"/>
  </r>
  <r>
    <x v="40"/>
    <n v="3"/>
    <n v="28"/>
    <n v="123"/>
    <s v="1116L-028-122"/>
    <n v="0"/>
    <s v="WT-02.1"/>
    <s v="South"/>
    <n v="36"/>
    <n v="192"/>
    <s v="WT-02.1, REC., SBX-R, TYP."/>
    <s v="Rec."/>
    <s v="SBX-R"/>
    <s v="Infill 2"/>
    <n v="0.875"/>
    <n v="0.875"/>
    <n v="0.9375"/>
    <n v="1.1875"/>
    <n v="104"/>
    <s v="N/A"/>
    <s v="GL-02Z"/>
    <n v="10"/>
    <s v="TO-1116GLZ02-10-2042"/>
    <n v="34.25"/>
    <m/>
    <m/>
    <n v="85.875"/>
    <n v="20.425130208333332"/>
    <n v="245.1015625"/>
    <s v="NOT RELEASED"/>
    <s v="NOT CHECKED"/>
    <x v="57"/>
    <x v="1"/>
  </r>
  <r>
    <x v="40"/>
    <n v="3"/>
    <n v="28"/>
    <n v="124"/>
    <s v="1116L-028-123"/>
    <n v="0"/>
    <s v="WT-01.2"/>
    <s v="South"/>
    <n v="107"/>
    <n v="192"/>
    <s v="WT-01.2, REC., SBX, TYP."/>
    <s v="Rec."/>
    <s v="SBX"/>
    <s v="Infill 1"/>
    <n v="0.875"/>
    <n v="0.875"/>
    <n v="1.1875"/>
    <n v="0.9375"/>
    <n v="88"/>
    <s v="N/A"/>
    <s v="GL-01T"/>
    <n v="10"/>
    <s v="TO-1116GLT01-10-7446"/>
    <n v="105.25"/>
    <m/>
    <m/>
    <n v="101.875"/>
    <n v="74.460720486111114"/>
    <n v="893.52864583333337"/>
    <s v="NOT RELEASED"/>
    <s v="NOT CHECKED"/>
    <x v="194"/>
    <x v="0"/>
  </r>
  <r>
    <x v="40"/>
    <n v="3"/>
    <n v="28"/>
    <n v="124"/>
    <s v="1116L-028-123"/>
    <n v="0"/>
    <s v="WT-01.2"/>
    <s v="South"/>
    <n v="107"/>
    <n v="192"/>
    <s v="WT-01.2, REC., SBX, TYP."/>
    <s v="Rec."/>
    <s v="SBX"/>
    <s v="Infill 2"/>
    <n v="0.875"/>
    <n v="0.875"/>
    <n v="0.9375"/>
    <n v="1.1875"/>
    <n v="104"/>
    <s v="N/A"/>
    <s v="GL-02Z"/>
    <n v="10"/>
    <s v="TO-1116GLZ02-10-6376"/>
    <n v="105.25"/>
    <m/>
    <m/>
    <n v="85.875"/>
    <n v="62.766276041666664"/>
    <n v="753.1953125"/>
    <s v="NOT RELEASED"/>
    <s v="NOT CHECKED"/>
    <x v="175"/>
    <x v="0"/>
  </r>
  <r>
    <x v="40"/>
    <n v="3"/>
    <n v="28"/>
    <n v="125"/>
    <s v="1116L-028-124"/>
    <n v="0"/>
    <s v="WT-02.1"/>
    <s v="South"/>
    <n v="36"/>
    <n v="192"/>
    <s v="WT-02.1, REC., SBX-L, TYP."/>
    <s v="Rec."/>
    <s v="SBX-L"/>
    <s v="Infill 1"/>
    <n v="0.875"/>
    <n v="0.875"/>
    <n v="1.1875"/>
    <n v="0.9375"/>
    <n v="88"/>
    <s v="N/A"/>
    <s v="GL-07T"/>
    <n v="10"/>
    <s v="TO-1116GLT07-10-2423"/>
    <n v="34.25"/>
    <m/>
    <m/>
    <n v="101.875"/>
    <n v="24.230685763888889"/>
    <n v="290.76822916666669"/>
    <s v="NOT RELEASED"/>
    <s v="NOT CHECKED"/>
    <x v="123"/>
    <x v="0"/>
  </r>
  <r>
    <x v="40"/>
    <n v="3"/>
    <n v="28"/>
    <n v="125"/>
    <s v="1116L-028-124"/>
    <n v="0"/>
    <s v="WT-02.1"/>
    <s v="South"/>
    <n v="36"/>
    <n v="192"/>
    <s v="WT-02.1, REC., SBX-L, TYP."/>
    <s v="Rec."/>
    <s v="SBX-L"/>
    <s v="Infill 2"/>
    <n v="0.875"/>
    <n v="0.875"/>
    <n v="0.9375"/>
    <n v="1.1875"/>
    <n v="104"/>
    <s v="N/A"/>
    <s v="GL-02Z"/>
    <n v="10"/>
    <s v="TO-1116GLZ02-10-2042"/>
    <n v="34.25"/>
    <m/>
    <m/>
    <n v="85.875"/>
    <n v="20.425130208333332"/>
    <n v="245.1015625"/>
    <s v="NOT RELEASED"/>
    <s v="NOT CHECKED"/>
    <x v="57"/>
    <x v="1"/>
  </r>
  <r>
    <x v="40"/>
    <n v="3"/>
    <n v="28"/>
    <n v="126"/>
    <s v="1116L-028-125"/>
    <n v="0"/>
    <s v="WT-01.6"/>
    <s v="South"/>
    <n v="107"/>
    <n v="192"/>
    <s v="WT-01.6, REC., DOOR, TYP."/>
    <s v="Rec."/>
    <s v="Door"/>
    <s v="Infill 1"/>
    <n v="0.875"/>
    <n v="0.875"/>
    <n v="0.9375"/>
    <n v="0.9375"/>
    <n v="174.44499999999999"/>
    <s v="N/A"/>
    <s v="GL-01T"/>
    <n v="10"/>
    <s v="TO-1116GLT01-10-1146"/>
    <n v="105.25"/>
    <m/>
    <m/>
    <n v="15.680000000000007"/>
    <n v="11.46055555555556"/>
    <n v="137.52666666666673"/>
    <s v="NOT RELEASED"/>
    <s v="NOT CHECKED"/>
    <x v="209"/>
    <x v="0"/>
  </r>
  <r>
    <x v="40"/>
    <n v="3"/>
    <n v="28"/>
    <n v="126"/>
    <s v="1116L-028-125"/>
    <n v="0"/>
    <s v="WT-01.6"/>
    <s v="South"/>
    <n v="107"/>
    <n v="192"/>
    <s v="WT-01.6, REC., DOOR, TYP."/>
    <s v="Rec."/>
    <s v="Door"/>
    <s v="Infill 2"/>
    <n v="0.875"/>
    <n v="0.875"/>
    <n v="0.9375"/>
    <n v="1.1875"/>
    <n v="104"/>
    <s v="N/A"/>
    <s v="GL-02Z"/>
    <n v="10"/>
    <s v="TO-1116GLZ02-10-6376"/>
    <n v="105.25"/>
    <m/>
    <m/>
    <n v="85.875"/>
    <n v="62.766276041666664"/>
    <n v="753.1953125"/>
    <s v="NOT RELEASED"/>
    <s v="NOT CHECKED"/>
    <x v="175"/>
    <x v="0"/>
  </r>
  <r>
    <x v="40"/>
    <n v="3"/>
    <n v="28"/>
    <n v="126"/>
    <s v="1116L-028-125"/>
    <n v="0"/>
    <s v="WT-01.6"/>
    <s v="South"/>
    <n v="107"/>
    <n v="192"/>
    <s v="WT-01.6, REC., DOOR, TYP."/>
    <s v="Rec."/>
    <s v="Door"/>
    <s v="Infill 3 SL"/>
    <n v="0.875"/>
    <n v="92.5"/>
    <n v="1.1875"/>
    <n v="0.9375"/>
    <n v="105.55500000000001"/>
    <s v="N/A"/>
    <s v="GL-01T"/>
    <n v="10"/>
    <s v="TO-1116GLT01-10-8781"/>
    <n v="13.625"/>
    <m/>
    <m/>
    <n v="84.32"/>
    <n v="7.9781944444444441"/>
    <n v="95.73833333333333"/>
    <s v="NOT RELEASED"/>
    <s v="NOT CHECKED"/>
    <x v="0"/>
    <x v="0"/>
  </r>
  <r>
    <x v="40"/>
    <n v="3"/>
    <n v="28"/>
    <n v="126"/>
    <s v="1116L-028-125"/>
    <n v="0"/>
    <s v="WT-01.6"/>
    <s v="South"/>
    <n v="107"/>
    <n v="192"/>
    <s v="WT-01.6, REC., DOOR, TYP."/>
    <s v="Rec."/>
    <s v="Door"/>
    <s v="Infill 4 SL"/>
    <n v="92.5"/>
    <n v="0.875"/>
    <n v="1.1875"/>
    <n v="0.9375"/>
    <n v="105.55500000000001"/>
    <s v="N/A"/>
    <s v="GL-01T"/>
    <n v="10"/>
    <s v="TO-1116GLT01-10-8781"/>
    <n v="13.625"/>
    <m/>
    <m/>
    <n v="84.32"/>
    <n v="7.9781944444444441"/>
    <n v="95.73833333333333"/>
    <s v="NOT RELEASED"/>
    <s v="NOT CHECKED"/>
    <x v="0"/>
    <x v="0"/>
  </r>
  <r>
    <x v="40"/>
    <n v="3"/>
    <n v="28"/>
    <n v="127"/>
    <s v="1116L-028-126"/>
    <n v="0"/>
    <s v="WT-02.1"/>
    <s v="South"/>
    <n v="36"/>
    <n v="192"/>
    <s v="WT-02.1, REC., SBX-R, HEAVY, TYP."/>
    <s v="Rec."/>
    <s v="SBX-R"/>
    <s v="Infill 1"/>
    <n v="0.875"/>
    <n v="0.875"/>
    <n v="1.1875"/>
    <n v="0.9375"/>
    <n v="88"/>
    <s v="N/A"/>
    <s v="GL-07T"/>
    <n v="10"/>
    <s v="TO-1116GLT07-10-2423"/>
    <n v="34.25"/>
    <m/>
    <m/>
    <n v="101.875"/>
    <n v="24.230685763888889"/>
    <n v="290.76822916666669"/>
    <s v="NOT RELEASED"/>
    <s v="NOT CHECKED"/>
    <x v="123"/>
    <x v="0"/>
  </r>
  <r>
    <x v="40"/>
    <n v="3"/>
    <n v="28"/>
    <n v="127"/>
    <s v="1116L-028-126"/>
    <n v="0"/>
    <s v="WT-02.1"/>
    <s v="South"/>
    <n v="36"/>
    <n v="192"/>
    <s v="WT-02.1, REC., SBX-R, HEAVY, TYP."/>
    <s v="Rec."/>
    <s v="SBX-R"/>
    <s v="Infill 2"/>
    <n v="0.875"/>
    <n v="0.875"/>
    <n v="0.9375"/>
    <n v="1.1875"/>
    <n v="104"/>
    <s v="N/A"/>
    <s v="GL-02Z"/>
    <n v="10"/>
    <s v="TO-1116GLZ02-10-2042"/>
    <n v="34.25"/>
    <m/>
    <m/>
    <n v="85.875"/>
    <n v="20.425130208333332"/>
    <n v="245.1015625"/>
    <s v="NOT RELEASED"/>
    <s v="NOT CHECKED"/>
    <x v="57"/>
    <x v="1"/>
  </r>
  <r>
    <x v="40"/>
    <n v="3"/>
    <n v="28"/>
    <n v="128"/>
    <s v="1116L-028-127"/>
    <n v="0"/>
    <s v="WT-03.2"/>
    <s v="Southwest"/>
    <n v="123.4718"/>
    <n v="192"/>
    <s v="WT-03.2, CURVED, SBX, HEAVY, HEAVY"/>
    <s v="Curved"/>
    <s v="SBX"/>
    <s v="Infill 1"/>
    <n v="0.98399999999999999"/>
    <n v="0.98399999999999999"/>
    <n v="1.1875"/>
    <n v="0.9375"/>
    <n v="88"/>
    <s v="N/A"/>
    <s v="GL-04T"/>
    <n v="30"/>
    <s v="TO-1116GLT04-30-8695"/>
    <m/>
    <n v="121.5038"/>
    <n v="86"/>
    <n v="101.875"/>
    <n v="85.959719618055544"/>
    <n v="1031.5166354166665"/>
    <s v="NOT RELEASED"/>
    <s v="NOT CHECKED"/>
    <x v="210"/>
    <x v="0"/>
  </r>
  <r>
    <x v="40"/>
    <n v="3"/>
    <n v="28"/>
    <n v="128"/>
    <s v="1116L-028-127"/>
    <n v="0"/>
    <s v="WT-03.2"/>
    <s v="Southwest"/>
    <n v="123.4718"/>
    <n v="192"/>
    <s v="WT-03.2, CURVED, SBX, HEAVY, HEAVY"/>
    <s v="Curved"/>
    <s v="SBX"/>
    <s v="Infill 2"/>
    <n v="0.98399999999999999"/>
    <n v="0.98399999999999999"/>
    <n v="0.9375"/>
    <n v="1.1875"/>
    <n v="104"/>
    <s v="N/A"/>
    <s v="GL-05Z"/>
    <n v="30"/>
    <s v="TO-1116GLZ05-30-7245"/>
    <m/>
    <n v="121.5038"/>
    <n v="86"/>
    <n v="85.875"/>
    <n v="72.459297395833332"/>
    <n v="869.51156874999992"/>
    <s v="NOT RELEASED"/>
    <s v="NOT CHECKED"/>
    <x v="211"/>
    <x v="0"/>
  </r>
  <r>
    <x v="40"/>
    <n v="3"/>
    <n v="28"/>
    <n v="129"/>
    <s v="1116L-028-128"/>
    <n v="0"/>
    <s v="WT-02.1"/>
    <s v="West"/>
    <n v="36"/>
    <n v="192"/>
    <s v="WT-02.1, REC., SBX-L, HEAVY"/>
    <s v="Rec."/>
    <s v="SBX-L"/>
    <s v="Infill 1"/>
    <n v="0.875"/>
    <n v="0.875"/>
    <n v="1.1875"/>
    <n v="0.9375"/>
    <n v="88"/>
    <s v="N/A"/>
    <s v="GL-07T"/>
    <n v="10"/>
    <s v="TO-1116GLT07-10-2423"/>
    <n v="34.25"/>
    <m/>
    <m/>
    <n v="101.875"/>
    <n v="24.230685763888889"/>
    <n v="290.76822916666669"/>
    <s v="NOT RELEASED"/>
    <s v="NOT CHECKED"/>
    <x v="123"/>
    <x v="0"/>
  </r>
  <r>
    <x v="40"/>
    <n v="3"/>
    <n v="28"/>
    <n v="129"/>
    <s v="1116L-028-128"/>
    <n v="0"/>
    <s v="WT-02.1"/>
    <s v="West"/>
    <n v="36"/>
    <n v="192"/>
    <s v="WT-02.1, REC., SBX-L, HEAVY"/>
    <s v="Rec."/>
    <s v="SBX-L"/>
    <s v="Infill 2"/>
    <n v="0.875"/>
    <n v="0.875"/>
    <n v="0.9375"/>
    <n v="1.1875"/>
    <n v="104"/>
    <s v="N/A"/>
    <s v="GL-02Z"/>
    <n v="10"/>
    <s v="TO-1116GLZ02-10-2042"/>
    <n v="34.25"/>
    <m/>
    <m/>
    <n v="85.875"/>
    <n v="20.425130208333332"/>
    <n v="245.1015625"/>
    <s v="NOT RELEASED"/>
    <s v="NOT CHECKED"/>
    <x v="57"/>
    <x v="1"/>
  </r>
  <r>
    <x v="40"/>
    <n v="3"/>
    <n v="28"/>
    <n v="130"/>
    <s v="1116L-028-129"/>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0"/>
    <s v="1116L-028-129"/>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1"/>
    <s v="1116L-028-130"/>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31"/>
    <s v="1116L-028-130"/>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8"/>
    <n v="132"/>
    <s v="1116L-028-131"/>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2"/>
    <s v="1116L-028-131"/>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3"/>
    <s v="1116L-028-132"/>
    <n v="0"/>
    <s v="WT-02.1"/>
    <s v="West"/>
    <n v="36"/>
    <n v="192"/>
    <s v="WT-02.1, REC., SBX-L, TYP."/>
    <s v="Rec."/>
    <s v="SBX-L"/>
    <s v="Infill 1"/>
    <n v="0.875"/>
    <n v="0.875"/>
    <n v="1.1875"/>
    <n v="0.9375"/>
    <n v="88"/>
    <s v="N/A"/>
    <s v="GL-07T"/>
    <n v="10"/>
    <s v="TO-1116GLT07-10-2423"/>
    <n v="34.25"/>
    <m/>
    <m/>
    <n v="101.875"/>
    <n v="24.230685763888889"/>
    <n v="290.76822916666669"/>
    <s v="NOT RELEASED"/>
    <s v="NOT CHECKED"/>
    <x v="123"/>
    <x v="0"/>
  </r>
  <r>
    <x v="40"/>
    <n v="3"/>
    <n v="28"/>
    <n v="133"/>
    <s v="1116L-028-132"/>
    <n v="0"/>
    <s v="WT-02.1"/>
    <s v="West"/>
    <n v="36"/>
    <n v="192"/>
    <s v="WT-02.1, REC., SBX-L, TYP."/>
    <s v="Rec."/>
    <s v="SBX-L"/>
    <s v="Infill 2"/>
    <n v="0.875"/>
    <n v="0.875"/>
    <n v="0.9375"/>
    <n v="1.1875"/>
    <n v="104"/>
    <s v="N/A"/>
    <s v="GL-02Z"/>
    <n v="10"/>
    <s v="TO-1116GLZ02-10-2042"/>
    <n v="34.25"/>
    <m/>
    <m/>
    <n v="85.875"/>
    <n v="20.425130208333332"/>
    <n v="245.1015625"/>
    <s v="NOT RELEASED"/>
    <s v="NOT CHECKED"/>
    <x v="57"/>
    <x v="1"/>
  </r>
  <r>
    <x v="40"/>
    <n v="3"/>
    <n v="28"/>
    <n v="134"/>
    <s v="1116L-028-133"/>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4"/>
    <s v="1116L-028-133"/>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5"/>
    <s v="1116L-028-134"/>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35"/>
    <s v="1116L-028-134"/>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8"/>
    <n v="136"/>
    <s v="1116L-028-135"/>
    <n v="0"/>
    <s v="WT-01.8"/>
    <s v="West"/>
    <n v="105"/>
    <n v="192"/>
    <s v="WT-01.8, REC., METAL, TYP."/>
    <s v="Rec."/>
    <s v="Metal"/>
    <s v="Infill 2"/>
    <n v="0.875"/>
    <n v="0.875"/>
    <n v="0.9375"/>
    <n v="1.1875"/>
    <n v="104"/>
    <s v="N/A"/>
    <s v="GL-02Z"/>
    <n v="10"/>
    <s v="TO-1116GLZ02-10-6257"/>
    <n v="103.25"/>
    <m/>
    <m/>
    <n v="85.875"/>
    <n v="61.573567708333336"/>
    <n v="738.8828125"/>
    <s v="NOT RELEASED"/>
    <s v="NOT CHECKED"/>
    <x v="213"/>
    <x v="0"/>
  </r>
  <r>
    <x v="40"/>
    <n v="3"/>
    <n v="28"/>
    <n v="137"/>
    <s v="1116L-028-136"/>
    <n v="0"/>
    <s v="WT-02.1"/>
    <s v="West"/>
    <n v="36"/>
    <n v="192"/>
    <s v="WT-02.1, REC., SBX-L, TYP."/>
    <s v="Rec."/>
    <s v="SBX-L"/>
    <s v="Infill 1"/>
    <n v="0.875"/>
    <n v="0.875"/>
    <n v="1.1875"/>
    <n v="0.9375"/>
    <n v="88"/>
    <s v="N/A"/>
    <s v="GL-07T"/>
    <n v="10"/>
    <s v="TO-1116GLT07-10-2423"/>
    <n v="34.25"/>
    <m/>
    <m/>
    <n v="101.875"/>
    <n v="24.230685763888889"/>
    <n v="290.76822916666669"/>
    <s v="NOT RELEASED"/>
    <s v="NOT CHECKED"/>
    <x v="123"/>
    <x v="0"/>
  </r>
  <r>
    <x v="40"/>
    <n v="3"/>
    <n v="28"/>
    <n v="137"/>
    <s v="1116L-028-136"/>
    <n v="0"/>
    <s v="WT-02.1"/>
    <s v="West"/>
    <n v="36"/>
    <n v="192"/>
    <s v="WT-02.1, REC., SBX-L, TYP."/>
    <s v="Rec."/>
    <s v="SBX-L"/>
    <s v="Infill 2"/>
    <n v="0.875"/>
    <n v="0.875"/>
    <n v="0.9375"/>
    <n v="1.1875"/>
    <n v="104"/>
    <s v="N/A"/>
    <s v="GL-02Z"/>
    <n v="10"/>
    <s v="TO-1116GLZ02-10-2042"/>
    <n v="34.25"/>
    <m/>
    <m/>
    <n v="85.875"/>
    <n v="20.425130208333332"/>
    <n v="245.1015625"/>
    <s v="NOT RELEASED"/>
    <s v="NOT CHECKED"/>
    <x v="57"/>
    <x v="1"/>
  </r>
  <r>
    <x v="40"/>
    <n v="3"/>
    <n v="28"/>
    <n v="138"/>
    <s v="1116L-028-137"/>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38"/>
    <s v="1116L-028-137"/>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39"/>
    <s v="1116L-028-138"/>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39"/>
    <s v="1116L-028-138"/>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8"/>
    <n v="140"/>
    <s v="1116L-028-139"/>
    <n v="0"/>
    <s v="WT-01.6"/>
    <s v="West"/>
    <n v="105"/>
    <n v="192"/>
    <s v="WT-01.6, REC., DOOR, TYP."/>
    <s v="Rec."/>
    <s v="Door"/>
    <s v="Infill 1"/>
    <n v="0.875"/>
    <n v="0.875"/>
    <n v="0.9375"/>
    <n v="0.9375"/>
    <n v="126.44499999999999"/>
    <s v="N/A"/>
    <s v="GL-01T"/>
    <n v="10"/>
    <s v="TO-1116GLT01-10-4665"/>
    <n v="103.25"/>
    <m/>
    <m/>
    <n v="63.680000000000007"/>
    <n v="45.659444444444453"/>
    <n v="547.91333333333341"/>
    <s v="NOT RELEASED"/>
    <s v="NOT CHECKED"/>
    <x v="214"/>
    <x v="0"/>
  </r>
  <r>
    <x v="40"/>
    <n v="3"/>
    <n v="28"/>
    <n v="140"/>
    <s v="1116L-028-139"/>
    <n v="0"/>
    <s v="WT-01.6"/>
    <s v="West"/>
    <n v="105"/>
    <n v="192"/>
    <s v="WT-01.6, REC., DOOR, TYP."/>
    <s v="Rec."/>
    <s v="Door"/>
    <s v="Infill 2 SL"/>
    <n v="0.875"/>
    <n v="93.5"/>
    <n v="1.1875"/>
    <n v="0.9375"/>
    <n v="153.55500000000001"/>
    <s v="N/A"/>
    <s v="GL-01T"/>
    <n v="10"/>
    <s v="TO-1116GLT01-10-3798"/>
    <n v="10.625"/>
    <m/>
    <m/>
    <n v="36.319999999999993"/>
    <n v="2.6798611111111104"/>
    <n v="32.158333333333324"/>
    <s v="NOT RELEASED"/>
    <s v="NOT CHECKED"/>
    <x v="0"/>
    <x v="0"/>
  </r>
  <r>
    <x v="40"/>
    <n v="3"/>
    <n v="28"/>
    <n v="140"/>
    <s v="1116L-028-139"/>
    <n v="0"/>
    <s v="WT-01.6"/>
    <s v="West"/>
    <n v="105"/>
    <n v="192"/>
    <s v="WT-01.6, REC., DOOR, TYP."/>
    <s v="Rec."/>
    <s v="Door"/>
    <s v="Infill 3 SL"/>
    <n v="93.5"/>
    <n v="0.875"/>
    <n v="0.9375"/>
    <n v="1.1875"/>
    <n v="153.55500000000001"/>
    <s v="N/A"/>
    <s v="GL-01T"/>
    <n v="10"/>
    <s v="TO-1116GLT01-10-3798"/>
    <n v="10.625"/>
    <m/>
    <m/>
    <n v="36.319999999999993"/>
    <n v="2.6798611111111104"/>
    <n v="32.158333333333324"/>
    <s v="NOT RELEASED"/>
    <s v="NOT CHECKED"/>
    <x v="0"/>
    <x v="0"/>
  </r>
  <r>
    <x v="40"/>
    <n v="3"/>
    <n v="28"/>
    <n v="140"/>
    <s v="1116L-028-139"/>
    <n v="0"/>
    <s v="WT-01.6"/>
    <s v="West"/>
    <n v="105"/>
    <n v="192"/>
    <s v="WT-01.6, REC., DOOR, TYP."/>
    <s v="Rec."/>
    <s v="Door"/>
    <s v="Infill 4 - Spandrel"/>
    <n v="0.875"/>
    <n v="0.875"/>
    <n v="0.9375"/>
    <n v="3.6875"/>
    <n v="104"/>
    <s v="N/A"/>
    <s v="GL-02Z"/>
    <n v="10"/>
    <s v="TO-1116GLZ02-10-6078"/>
    <n v="103.25"/>
    <m/>
    <m/>
    <n v="83.375"/>
    <n v="59.781032986111114"/>
    <n v="717.37239583333337"/>
    <s v="NOT RELEASED"/>
    <s v="NOT CHECKED"/>
    <x v="0"/>
    <x v="0"/>
  </r>
  <r>
    <x v="40"/>
    <n v="3"/>
    <n v="28"/>
    <n v="141"/>
    <s v="1116L-028-140"/>
    <n v="0"/>
    <s v="WT-02.1"/>
    <s v="West"/>
    <n v="36"/>
    <n v="192"/>
    <s v="WT-02.1, REC., SBX-L, TYP."/>
    <s v="Rec."/>
    <s v="SBX-L"/>
    <s v="Infill 1"/>
    <n v="0.875"/>
    <n v="0.875"/>
    <n v="1.1875"/>
    <n v="0.9375"/>
    <n v="88"/>
    <s v="N/A"/>
    <s v="GL-07T"/>
    <n v="10"/>
    <s v="TO-1116GLT07-10-2423"/>
    <n v="34.25"/>
    <m/>
    <m/>
    <n v="101.875"/>
    <n v="24.230685763888889"/>
    <n v="290.76822916666669"/>
    <s v="NOT RELEASED"/>
    <s v="NOT CHECKED"/>
    <x v="123"/>
    <x v="0"/>
  </r>
  <r>
    <x v="40"/>
    <n v="3"/>
    <n v="28"/>
    <n v="141"/>
    <s v="1116L-028-140"/>
    <n v="0"/>
    <s v="WT-02.1"/>
    <s v="West"/>
    <n v="36"/>
    <n v="192"/>
    <s v="WT-02.1, REC., SBX-L, TYP."/>
    <s v="Rec."/>
    <s v="SBX-L"/>
    <s v="Infill 2"/>
    <n v="0.875"/>
    <n v="0.875"/>
    <n v="0.9375"/>
    <n v="1.1875"/>
    <n v="104"/>
    <s v="N/A"/>
    <s v="GL-02Z"/>
    <n v="10"/>
    <s v="TO-1116GLZ02-10-2042"/>
    <n v="34.25"/>
    <m/>
    <m/>
    <n v="85.875"/>
    <n v="20.425130208333332"/>
    <n v="245.1015625"/>
    <s v="NOT RELEASED"/>
    <s v="NOT CHECKED"/>
    <x v="57"/>
    <x v="1"/>
  </r>
  <r>
    <x v="40"/>
    <n v="3"/>
    <n v="28"/>
    <n v="142"/>
    <s v="1116L-028-141"/>
    <n v="0"/>
    <s v="WT-01.2"/>
    <s v="West"/>
    <n v="105"/>
    <n v="192"/>
    <s v="WT-01.2, REC., SBX, TYP."/>
    <s v="Rec."/>
    <s v="SBX"/>
    <s v="Infill 1"/>
    <n v="0.875"/>
    <n v="0.875"/>
    <n v="1.1875"/>
    <n v="0.9375"/>
    <n v="88"/>
    <s v="N/A"/>
    <s v="GL-01T"/>
    <n v="10"/>
    <s v="TO-1116GLT01-10-7304"/>
    <n v="103.25"/>
    <m/>
    <m/>
    <n v="101.875"/>
    <n v="73.045789930555557"/>
    <n v="876.54947916666674"/>
    <s v="NOT RELEASED"/>
    <s v="NOT CHECKED"/>
    <x v="212"/>
    <x v="0"/>
  </r>
  <r>
    <x v="40"/>
    <n v="3"/>
    <n v="28"/>
    <n v="142"/>
    <s v="1116L-028-141"/>
    <n v="0"/>
    <s v="WT-01.2"/>
    <s v="West"/>
    <n v="105"/>
    <n v="192"/>
    <s v="WT-01.2, REC., SBX, TYP."/>
    <s v="Rec."/>
    <s v="SBX"/>
    <s v="Infill 2"/>
    <n v="0.875"/>
    <n v="0.875"/>
    <n v="0.9375"/>
    <n v="1.1875"/>
    <n v="104"/>
    <s v="N/A"/>
    <s v="GL-02Z"/>
    <n v="10"/>
    <s v="TO-1116GLZ02-10-6257"/>
    <n v="103.25"/>
    <m/>
    <m/>
    <n v="85.875"/>
    <n v="61.573567708333336"/>
    <n v="738.8828125"/>
    <s v="NOT RELEASED"/>
    <s v="NOT CHECKED"/>
    <x v="213"/>
    <x v="0"/>
  </r>
  <r>
    <x v="40"/>
    <n v="3"/>
    <n v="28"/>
    <n v="143"/>
    <s v="1116L-028-142"/>
    <n v="0"/>
    <s v="WT-02.1"/>
    <s v="West"/>
    <n v="36"/>
    <n v="192"/>
    <s v="WT-02.1, REC., SBX-R, TYP."/>
    <s v="Rec."/>
    <s v="SBX-R"/>
    <s v="Infill 1"/>
    <n v="0.875"/>
    <n v="0.875"/>
    <n v="1.1875"/>
    <n v="0.9375"/>
    <n v="88"/>
    <s v="N/A"/>
    <s v="GL-07T"/>
    <n v="10"/>
    <s v="TO-1116GLT07-10-2423"/>
    <n v="34.25"/>
    <m/>
    <m/>
    <n v="101.875"/>
    <n v="24.230685763888889"/>
    <n v="290.76822916666669"/>
    <s v="NOT RELEASED"/>
    <s v="NOT CHECKED"/>
    <x v="123"/>
    <x v="0"/>
  </r>
  <r>
    <x v="40"/>
    <n v="3"/>
    <n v="28"/>
    <n v="143"/>
    <s v="1116L-028-142"/>
    <n v="0"/>
    <s v="WT-02.1"/>
    <s v="West"/>
    <n v="36"/>
    <n v="192"/>
    <s v="WT-02.1, REC., SBX-R, TYP."/>
    <s v="Rec."/>
    <s v="SBX-R"/>
    <s v="Infill 2"/>
    <n v="0.875"/>
    <n v="0.875"/>
    <n v="0.9375"/>
    <n v="1.1875"/>
    <n v="104"/>
    <s v="N/A"/>
    <s v="GL-02Z"/>
    <n v="10"/>
    <s v="TO-1116GLZ02-10-2042"/>
    <n v="34.25"/>
    <m/>
    <m/>
    <n v="85.875"/>
    <n v="20.425130208333332"/>
    <n v="245.1015625"/>
    <s v="NOT RELEASED"/>
    <s v="NOT CHECKED"/>
    <x v="57"/>
    <x v="1"/>
  </r>
  <r>
    <x v="40"/>
    <n v="3"/>
    <n v="29"/>
    <n v="1"/>
    <s v="1116L-029-001"/>
    <n v="0"/>
    <s v="WT-03.2"/>
    <s v="Northwe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1"/>
    <s v="1116L-029-001"/>
    <n v="0"/>
    <s v="WT-03.2"/>
    <s v="Northwe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1"/>
    <s v="1116L-029-001"/>
    <n v="0"/>
    <s v="WT-03.2"/>
    <s v="Northwe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2"/>
    <s v="1116L-029-002"/>
    <n v="0"/>
    <s v="WT-02.1"/>
    <s v="North"/>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2"/>
    <s v="1116L-029-002"/>
    <n v="0"/>
    <s v="WT-02.1"/>
    <s v="North"/>
    <n v="36"/>
    <n v="264"/>
    <s v="WT-02.1, REC., SBX-R, COPING, HEAVY"/>
    <s v="Rec."/>
    <s v="SBX-R"/>
    <s v="Infill 2"/>
    <n v="0.875"/>
    <n v="0.875"/>
    <n v="0.9375"/>
    <n v="0.9375"/>
    <n v="192"/>
    <s v="N/A"/>
    <s v="GL-07T"/>
    <n v="10"/>
    <s v="TO-1116GLT07-10-1767"/>
    <n v="34.25"/>
    <m/>
    <m/>
    <n v="70.125"/>
    <n v="16.679036458333332"/>
    <n v="200.1484375"/>
    <s v="NOT RELEASED"/>
    <s v="NOT CHECKED"/>
    <x v="217"/>
    <x v="0"/>
  </r>
  <r>
    <x v="40"/>
    <n v="3"/>
    <n v="29"/>
    <n v="2"/>
    <s v="1116L-029-002"/>
    <n v="0"/>
    <s v="WT-02.1"/>
    <s v="North"/>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3"/>
    <s v="1116L-029-003"/>
    <n v="0"/>
    <s v="WT-01.2"/>
    <s v="Nor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3"/>
    <s v="1116L-029-003"/>
    <n v="0"/>
    <s v="WT-01.2"/>
    <s v="North"/>
    <n v="107"/>
    <n v="264"/>
    <s v="WT-01.2, REC., SBX, COPING, TYP."/>
    <s v="Rec."/>
    <s v="SBX"/>
    <s v="Infill 2"/>
    <n v="0.875"/>
    <n v="0.875"/>
    <n v="0.9375"/>
    <n v="0.9375"/>
    <n v="192"/>
    <s v="N/A"/>
    <s v="GL-19A"/>
    <n v="10"/>
    <s v="TO-1116GLA19-10-5125"/>
    <n v="105.25"/>
    <m/>
    <m/>
    <n v="70.125"/>
    <n v="51.254557291666664"/>
    <n v="615.0546875"/>
    <s v="NOT RELEASED"/>
    <s v="NOT CHECKED"/>
    <x v="218"/>
    <x v="0"/>
  </r>
  <r>
    <x v="40"/>
    <n v="3"/>
    <n v="29"/>
    <n v="3"/>
    <s v="1116L-029-003"/>
    <n v="0"/>
    <s v="WT-01.2"/>
    <s v="Nor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4"/>
    <s v="1116L-029-004"/>
    <n v="0"/>
    <s v="WT-02.1"/>
    <s v="North"/>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4"/>
    <s v="1116L-029-004"/>
    <n v="0"/>
    <s v="WT-02.1"/>
    <s v="North"/>
    <n v="36"/>
    <n v="264"/>
    <s v="WT-02.1, REC., SBX-L, COPING, TYP."/>
    <s v="Rec."/>
    <s v="SBX-L"/>
    <s v="Infill 2"/>
    <n v="0.875"/>
    <n v="0.875"/>
    <n v="0.9375"/>
    <n v="0.9375"/>
    <n v="192"/>
    <s v="N/A"/>
    <s v="GL-07T"/>
    <n v="10"/>
    <s v="TO-1116GLT07-10-1767"/>
    <n v="34.25"/>
    <m/>
    <m/>
    <n v="70.125"/>
    <n v="16.679036458333332"/>
    <n v="200.1484375"/>
    <s v="NOT RELEASED"/>
    <s v="NOT CHECKED"/>
    <x v="217"/>
    <x v="0"/>
  </r>
  <r>
    <x v="40"/>
    <n v="3"/>
    <n v="29"/>
    <n v="4"/>
    <s v="1116L-029-004"/>
    <n v="0"/>
    <s v="WT-02.1"/>
    <s v="North"/>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5"/>
    <s v="1116L-029-005"/>
    <n v="0"/>
    <s v="WT-01.2"/>
    <s v="Nor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5"/>
    <s v="1116L-029-005"/>
    <n v="0"/>
    <s v="WT-01.2"/>
    <s v="North"/>
    <n v="107"/>
    <n v="264"/>
    <s v="WT-01.2, REC., SBX, COPING, TYP."/>
    <s v="Rec."/>
    <s v="SBX"/>
    <s v="Infill 2"/>
    <n v="0.875"/>
    <n v="0.875"/>
    <n v="0.9375"/>
    <n v="0.9375"/>
    <n v="192"/>
    <s v="N/A"/>
    <s v="GL-19A"/>
    <n v="10"/>
    <s v="TO-1116GLA19-10-5125"/>
    <n v="105.25"/>
    <m/>
    <m/>
    <n v="70.125"/>
    <n v="51.254557291666664"/>
    <n v="615.0546875"/>
    <s v="NOT RELEASED"/>
    <s v="NOT CHECKED"/>
    <x v="218"/>
    <x v="0"/>
  </r>
  <r>
    <x v="40"/>
    <n v="3"/>
    <n v="29"/>
    <n v="5"/>
    <s v="1116L-029-005"/>
    <n v="0"/>
    <s v="WT-01.2"/>
    <s v="Nor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6"/>
    <s v="1116L-029-006"/>
    <n v="0"/>
    <s v="WT-02.1"/>
    <s v="North"/>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6"/>
    <s v="1116L-029-006"/>
    <n v="0"/>
    <s v="WT-02.1"/>
    <s v="North"/>
    <n v="36"/>
    <n v="264"/>
    <s v="WT-02.1, REC., SBX-R, COPING, TYP."/>
    <s v="Rec."/>
    <s v="SBX-R"/>
    <s v="Infill 2"/>
    <n v="0.875"/>
    <n v="0.875"/>
    <n v="0.9375"/>
    <n v="0.9375"/>
    <n v="192"/>
    <s v="N/A"/>
    <s v="GL-07T"/>
    <n v="10"/>
    <s v="TO-1116GLT07-10-1767"/>
    <n v="34.25"/>
    <m/>
    <m/>
    <n v="70.125"/>
    <n v="16.679036458333332"/>
    <n v="200.1484375"/>
    <s v="NOT RELEASED"/>
    <s v="NOT CHECKED"/>
    <x v="217"/>
    <x v="0"/>
  </r>
  <r>
    <x v="40"/>
    <n v="3"/>
    <n v="29"/>
    <n v="6"/>
    <s v="1116L-029-006"/>
    <n v="0"/>
    <s v="WT-02.1"/>
    <s v="North"/>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7"/>
    <s v="1116L-029-007"/>
    <n v="0"/>
    <s v="WT-01.2"/>
    <s v="Nor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7"/>
    <s v="1116L-029-007"/>
    <n v="0"/>
    <s v="WT-01.2"/>
    <s v="North"/>
    <n v="107"/>
    <n v="264"/>
    <s v="WT-01.2, REC., SBX, COPING, TYP."/>
    <s v="Rec."/>
    <s v="SBX"/>
    <s v="Infill 2"/>
    <n v="0.875"/>
    <n v="0.875"/>
    <n v="0.9375"/>
    <n v="0.9375"/>
    <n v="192"/>
    <s v="N/A"/>
    <s v="GL-19A"/>
    <n v="10"/>
    <s v="TO-1116GLA19-10-5125"/>
    <n v="105.25"/>
    <m/>
    <m/>
    <n v="70.125"/>
    <n v="51.254557291666664"/>
    <n v="615.0546875"/>
    <s v="NOT RELEASED"/>
    <s v="NOT CHECKED"/>
    <x v="218"/>
    <x v="0"/>
  </r>
  <r>
    <x v="40"/>
    <n v="3"/>
    <n v="29"/>
    <n v="7"/>
    <s v="1116L-029-007"/>
    <n v="0"/>
    <s v="WT-01.2"/>
    <s v="Nor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8"/>
    <s v="1116L-029-008"/>
    <n v="0"/>
    <s v="WT-02.1"/>
    <s v="North"/>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8"/>
    <s v="1116L-029-008"/>
    <n v="0"/>
    <s v="WT-02.1"/>
    <s v="North"/>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8"/>
    <s v="1116L-029-008"/>
    <n v="0"/>
    <s v="WT-02.1"/>
    <s v="North"/>
    <n v="36"/>
    <n v="264"/>
    <s v="WT-02.1, REC., SBX-L, COPING, HEAVY, TYP."/>
    <s v="Rec."/>
    <s v="SBX-L"/>
    <s v="Infill 3"/>
    <n v="0.875"/>
    <n v="0.875"/>
    <n v="0.9375"/>
    <n v="3.6875"/>
    <n v="176"/>
    <s v="N/A"/>
    <s v="GL-02Z"/>
    <n v="10"/>
    <s v="TO-1116GLZ02-10-2083"/>
    <n v="34.25"/>
    <m/>
    <m/>
    <n v="83.375"/>
    <n v="19.830512152777779"/>
    <n v="237.96614583333334"/>
    <s v="NOT RELEASED"/>
    <s v="NOT CHECKED"/>
    <x v="77"/>
    <x v="0"/>
  </r>
  <r>
    <x v="40"/>
    <n v="3"/>
    <n v="29"/>
    <n v="9"/>
    <s v="1116L-029-009"/>
    <n v="0"/>
    <s v="WT-03.2"/>
    <s v="Northea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9"/>
    <s v="1116L-029-009"/>
    <n v="0"/>
    <s v="WT-03.2"/>
    <s v="Northea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9"/>
    <s v="1116L-029-009"/>
    <n v="0"/>
    <s v="WT-03.2"/>
    <s v="Northea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10"/>
    <s v="1116L-029-010"/>
    <n v="0"/>
    <s v="WT-02.1"/>
    <s v="East"/>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10"/>
    <s v="1116L-029-010"/>
    <n v="0"/>
    <s v="WT-02.1"/>
    <s v="East"/>
    <n v="36"/>
    <n v="264"/>
    <s v="WT-02.1, REC., SBX-R, COPING, HEAVY"/>
    <s v="Rec."/>
    <s v="SBX-R"/>
    <s v="Infill 2"/>
    <n v="0.875"/>
    <n v="0.875"/>
    <n v="0.9375"/>
    <n v="0.9375"/>
    <n v="192"/>
    <s v="N/A"/>
    <s v="GL-07T"/>
    <n v="10"/>
    <s v="TO-1116GLT07-10-1767"/>
    <n v="34.25"/>
    <m/>
    <m/>
    <n v="70.125"/>
    <n v="16.679036458333332"/>
    <n v="200.1484375"/>
    <s v="NOT RELEASED"/>
    <s v="NOT CHECKED"/>
    <x v="217"/>
    <x v="0"/>
  </r>
  <r>
    <x v="40"/>
    <n v="3"/>
    <n v="29"/>
    <n v="10"/>
    <s v="1116L-029-010"/>
    <n v="0"/>
    <s v="WT-02.1"/>
    <s v="East"/>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11"/>
    <s v="1116L-029-011"/>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1"/>
    <s v="1116L-029-011"/>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1"/>
    <s v="1116L-029-011"/>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2"/>
    <s v="1116L-029-012"/>
    <n v="0"/>
    <s v="WT-02.1"/>
    <s v="Ea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12"/>
    <s v="1116L-029-012"/>
    <n v="0"/>
    <s v="WT-02.1"/>
    <s v="East"/>
    <n v="36"/>
    <n v="264"/>
    <s v="WT-02.1, REC., SBX-L, COPING, TYP."/>
    <s v="Rec."/>
    <s v="SBX-L"/>
    <s v="Infill 2"/>
    <n v="0.875"/>
    <n v="0.875"/>
    <n v="0.9375"/>
    <n v="0.9375"/>
    <n v="192"/>
    <s v="N/A"/>
    <s v="GL-07T"/>
    <n v="10"/>
    <s v="TO-1116GLT07-10-1767"/>
    <n v="34.25"/>
    <m/>
    <m/>
    <n v="70.125"/>
    <n v="16.679036458333332"/>
    <n v="200.1484375"/>
    <s v="NOT RELEASED"/>
    <s v="NOT CHECKED"/>
    <x v="217"/>
    <x v="0"/>
  </r>
  <r>
    <x v="40"/>
    <n v="3"/>
    <n v="29"/>
    <n v="12"/>
    <s v="1116L-029-012"/>
    <n v="0"/>
    <s v="WT-02.1"/>
    <s v="Ea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13"/>
    <s v="1116L-029-013"/>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3"/>
    <s v="1116L-029-013"/>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3"/>
    <s v="1116L-029-013"/>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4"/>
    <s v="1116L-029-014"/>
    <n v="0"/>
    <s v="WT-02.1"/>
    <s v="Ea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14"/>
    <s v="1116L-029-014"/>
    <n v="0"/>
    <s v="WT-02.1"/>
    <s v="East"/>
    <n v="36"/>
    <n v="264"/>
    <s v="WT-02.1, REC., SBX-R, COPING, TYP."/>
    <s v="Rec."/>
    <s v="SBX-R"/>
    <s v="Infill 2"/>
    <n v="0.875"/>
    <n v="0.875"/>
    <n v="0.9375"/>
    <n v="0.9375"/>
    <n v="192"/>
    <s v="N/A"/>
    <s v="GL-07T"/>
    <n v="10"/>
    <s v="TO-1116GLT07-10-1767"/>
    <n v="34.25"/>
    <m/>
    <m/>
    <n v="70.125"/>
    <n v="16.679036458333332"/>
    <n v="200.1484375"/>
    <s v="NOT RELEASED"/>
    <s v="NOT CHECKED"/>
    <x v="217"/>
    <x v="0"/>
  </r>
  <r>
    <x v="40"/>
    <n v="3"/>
    <n v="29"/>
    <n v="14"/>
    <s v="1116L-029-014"/>
    <n v="0"/>
    <s v="WT-02.1"/>
    <s v="Ea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15"/>
    <s v="1116L-029-015"/>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5"/>
    <s v="1116L-029-015"/>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5"/>
    <s v="1116L-029-015"/>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6"/>
    <s v="1116L-029-016"/>
    <n v="0"/>
    <s v="WT-02.1"/>
    <s v="Ea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16"/>
    <s v="1116L-029-016"/>
    <n v="0"/>
    <s v="WT-02.1"/>
    <s v="East"/>
    <n v="36"/>
    <n v="264"/>
    <s v="WT-02.1, REC., SBX-L, COPING, TYP."/>
    <s v="Rec."/>
    <s v="SBX-L"/>
    <s v="Infill 2"/>
    <n v="0.875"/>
    <n v="0.875"/>
    <n v="0.9375"/>
    <n v="0.9375"/>
    <n v="192"/>
    <s v="N/A"/>
    <s v="GL-07T"/>
    <n v="10"/>
    <s v="TO-1116GLT07-10-1767"/>
    <n v="34.25"/>
    <m/>
    <m/>
    <n v="70.125"/>
    <n v="16.679036458333332"/>
    <n v="200.1484375"/>
    <s v="NOT RELEASED"/>
    <s v="NOT CHECKED"/>
    <x v="217"/>
    <x v="0"/>
  </r>
  <r>
    <x v="40"/>
    <n v="3"/>
    <n v="29"/>
    <n v="16"/>
    <s v="1116L-029-016"/>
    <n v="0"/>
    <s v="WT-02.1"/>
    <s v="Ea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17"/>
    <s v="1116L-029-017"/>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7"/>
    <s v="1116L-029-017"/>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7"/>
    <s v="1116L-029-017"/>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18"/>
    <s v="1116L-029-018"/>
    <n v="0"/>
    <s v="WT-02.1"/>
    <s v="Ea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18"/>
    <s v="1116L-029-018"/>
    <n v="0"/>
    <s v="WT-02.1"/>
    <s v="East"/>
    <n v="36"/>
    <n v="264"/>
    <s v="WT-02.1, REC., SBX-R, COPING, TYP."/>
    <s v="Rec."/>
    <s v="SBX-R"/>
    <s v="Infill 2"/>
    <n v="0.875"/>
    <n v="0.875"/>
    <n v="0.9375"/>
    <n v="0.9375"/>
    <n v="192"/>
    <s v="N/A"/>
    <s v="GL-07T"/>
    <n v="10"/>
    <s v="TO-1116GLT07-10-1767"/>
    <n v="34.25"/>
    <m/>
    <m/>
    <n v="70.125"/>
    <n v="16.679036458333332"/>
    <n v="200.1484375"/>
    <s v="NOT RELEASED"/>
    <s v="NOT CHECKED"/>
    <x v="217"/>
    <x v="0"/>
  </r>
  <r>
    <x v="40"/>
    <n v="3"/>
    <n v="29"/>
    <n v="18"/>
    <s v="1116L-029-018"/>
    <n v="0"/>
    <s v="WT-02.1"/>
    <s v="Ea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19"/>
    <s v="1116L-029-019"/>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19"/>
    <s v="1116L-029-019"/>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19"/>
    <s v="1116L-029-019"/>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20"/>
    <s v="1116L-029-020"/>
    <n v="0"/>
    <s v="WT-02.1"/>
    <s v="Ea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20"/>
    <s v="1116L-029-020"/>
    <n v="0"/>
    <s v="WT-02.1"/>
    <s v="East"/>
    <n v="36"/>
    <n v="264"/>
    <s v="WT-02.1, REC., SBX-L, COPING, TYP."/>
    <s v="Rec."/>
    <s v="SBX-L"/>
    <s v="Infill 2"/>
    <n v="0.875"/>
    <n v="0.875"/>
    <n v="0.9375"/>
    <n v="0.9375"/>
    <n v="192"/>
    <s v="N/A"/>
    <s v="GL-07T"/>
    <n v="10"/>
    <s v="TO-1116GLT07-10-1767"/>
    <n v="34.25"/>
    <m/>
    <m/>
    <n v="70.125"/>
    <n v="16.679036458333332"/>
    <n v="200.1484375"/>
    <s v="NOT RELEASED"/>
    <s v="NOT CHECKED"/>
    <x v="217"/>
    <x v="0"/>
  </r>
  <r>
    <x v="40"/>
    <n v="3"/>
    <n v="29"/>
    <n v="20"/>
    <s v="1116L-029-020"/>
    <n v="0"/>
    <s v="WT-02.1"/>
    <s v="Ea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21"/>
    <s v="1116L-029-021"/>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21"/>
    <s v="1116L-029-021"/>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21"/>
    <s v="1116L-029-021"/>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22"/>
    <s v="1116L-029-022"/>
    <n v="0"/>
    <s v="WT-02.1"/>
    <s v="Ea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22"/>
    <s v="1116L-029-022"/>
    <n v="0"/>
    <s v="WT-02.1"/>
    <s v="East"/>
    <n v="36"/>
    <n v="264"/>
    <s v="WT-02.1, REC., SBX-R, COPING, TYP."/>
    <s v="Rec."/>
    <s v="SBX-R"/>
    <s v="Infill 2"/>
    <n v="0.875"/>
    <n v="0.875"/>
    <n v="0.9375"/>
    <n v="0.9375"/>
    <n v="192"/>
    <s v="N/A"/>
    <s v="GL-07T"/>
    <n v="10"/>
    <s v="TO-1116GLT07-10-1767"/>
    <n v="34.25"/>
    <m/>
    <m/>
    <n v="70.125"/>
    <n v="16.679036458333332"/>
    <n v="200.1484375"/>
    <s v="NOT RELEASED"/>
    <s v="NOT CHECKED"/>
    <x v="217"/>
    <x v="0"/>
  </r>
  <r>
    <x v="40"/>
    <n v="3"/>
    <n v="29"/>
    <n v="22"/>
    <s v="1116L-029-022"/>
    <n v="0"/>
    <s v="WT-02.1"/>
    <s v="Ea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23"/>
    <s v="1116L-029-023"/>
    <n v="0"/>
    <s v="WT-01.2"/>
    <s v="Ea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23"/>
    <s v="1116L-029-023"/>
    <n v="0"/>
    <s v="WT-01.2"/>
    <s v="East"/>
    <n v="105"/>
    <n v="264"/>
    <s v="WT-01.2, REC., SBX, COPING, TYP."/>
    <s v="Rec."/>
    <s v="SBX"/>
    <s v="Infill 2"/>
    <n v="0.875"/>
    <n v="0.875"/>
    <n v="0.9375"/>
    <n v="0.9375"/>
    <n v="192"/>
    <s v="N/A"/>
    <s v="GL-19A"/>
    <n v="10"/>
    <s v="TO-1116GLA19-10-5028"/>
    <n v="103.25"/>
    <m/>
    <m/>
    <n v="70.125"/>
    <n v="50.280598958333336"/>
    <n v="603.3671875"/>
    <s v="NOT RELEASED"/>
    <s v="NOT CHECKED"/>
    <x v="220"/>
    <x v="0"/>
  </r>
  <r>
    <x v="40"/>
    <n v="3"/>
    <n v="29"/>
    <n v="23"/>
    <s v="1116L-029-023"/>
    <n v="0"/>
    <s v="WT-01.2"/>
    <s v="Ea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24"/>
    <s v="1116L-029-024"/>
    <n v="0"/>
    <s v="WT-02.1"/>
    <s v="East"/>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24"/>
    <s v="1116L-029-024"/>
    <n v="0"/>
    <s v="WT-02.1"/>
    <s v="East"/>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24"/>
    <s v="1116L-029-024"/>
    <n v="0"/>
    <s v="WT-02.1"/>
    <s v="East"/>
    <n v="36"/>
    <n v="264"/>
    <s v="WT-02.1, REC., SBX-L, COPING, HEAVY, TYP."/>
    <s v="Rec."/>
    <s v="SBX-L"/>
    <s v="Infill 3"/>
    <n v="0.875"/>
    <n v="0.875"/>
    <n v="0.9375"/>
    <n v="3.6875"/>
    <n v="176"/>
    <s v="N/A"/>
    <s v="GL-02Z"/>
    <n v="10"/>
    <s v="TO-1116GLZ02-10-2083"/>
    <n v="34.25"/>
    <m/>
    <m/>
    <n v="83.375"/>
    <n v="19.830512152777779"/>
    <n v="237.96614583333334"/>
    <s v="NOT RELEASED"/>
    <s v="NOT CHECKED"/>
    <x v="77"/>
    <x v="0"/>
  </r>
  <r>
    <x v="40"/>
    <n v="3"/>
    <n v="29"/>
    <n v="25"/>
    <s v="1116L-029-025"/>
    <n v="0"/>
    <s v="WT-03.2"/>
    <s v="Southea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25"/>
    <s v="1116L-029-025"/>
    <n v="0"/>
    <s v="WT-03.2"/>
    <s v="Southea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25"/>
    <s v="1116L-029-025"/>
    <n v="0"/>
    <s v="WT-03.2"/>
    <s v="Southea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26"/>
    <s v="1116L-029-026"/>
    <n v="0"/>
    <s v="WT-02.1"/>
    <s v="South"/>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26"/>
    <s v="1116L-029-026"/>
    <n v="0"/>
    <s v="WT-02.1"/>
    <s v="South"/>
    <n v="36"/>
    <n v="264"/>
    <s v="WT-02.1, REC., SBX-R, COPING, HEAVY"/>
    <s v="Rec."/>
    <s v="SBX-R"/>
    <s v="Infill 2"/>
    <n v="0.875"/>
    <n v="0.875"/>
    <n v="0.9375"/>
    <n v="0.9375"/>
    <n v="192"/>
    <s v="N/A"/>
    <s v="GL-07T"/>
    <n v="10"/>
    <s v="TO-1116GLT07-10-1767"/>
    <n v="34.25"/>
    <m/>
    <m/>
    <n v="70.125"/>
    <n v="16.679036458333332"/>
    <n v="200.1484375"/>
    <s v="NOT RELEASED"/>
    <s v="NOT CHECKED"/>
    <x v="217"/>
    <x v="0"/>
  </r>
  <r>
    <x v="40"/>
    <n v="3"/>
    <n v="29"/>
    <n v="26"/>
    <s v="1116L-029-026"/>
    <n v="0"/>
    <s v="WT-02.1"/>
    <s v="South"/>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27"/>
    <s v="1116L-029-027"/>
    <n v="0"/>
    <s v="WT-01.2"/>
    <s v="Sou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27"/>
    <s v="1116L-029-027"/>
    <n v="0"/>
    <s v="WT-01.2"/>
    <s v="South"/>
    <n v="107"/>
    <n v="264"/>
    <s v="WT-01.2, REC., SBX, COPING, TYP."/>
    <s v="Rec."/>
    <s v="SBX"/>
    <s v="Infill 2"/>
    <n v="0.875"/>
    <n v="0.875"/>
    <n v="0.9375"/>
    <n v="0.9375"/>
    <n v="192"/>
    <s v="N/A"/>
    <s v="GL-19A"/>
    <n v="10"/>
    <s v="TO-1116GLA19-10-5125"/>
    <n v="105.25"/>
    <m/>
    <m/>
    <n v="70.125"/>
    <n v="51.254557291666664"/>
    <n v="615.0546875"/>
    <s v="NOT RELEASED"/>
    <s v="NOT CHECKED"/>
    <x v="218"/>
    <x v="0"/>
  </r>
  <r>
    <x v="40"/>
    <n v="3"/>
    <n v="29"/>
    <n v="27"/>
    <s v="1116L-029-027"/>
    <n v="0"/>
    <s v="WT-01.2"/>
    <s v="Sou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28"/>
    <s v="1116L-029-028"/>
    <n v="0"/>
    <s v="WT-02.1"/>
    <s v="South"/>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28"/>
    <s v="1116L-029-028"/>
    <n v="0"/>
    <s v="WT-02.1"/>
    <s v="South"/>
    <n v="36"/>
    <n v="264"/>
    <s v="WT-02.1, REC., SBX-L, COPING, TYP."/>
    <s v="Rec."/>
    <s v="SBX-L"/>
    <s v="Infill 2"/>
    <n v="0.875"/>
    <n v="0.875"/>
    <n v="0.9375"/>
    <n v="0.9375"/>
    <n v="192"/>
    <s v="N/A"/>
    <s v="GL-07T"/>
    <n v="10"/>
    <s v="TO-1116GLT07-10-1767"/>
    <n v="34.25"/>
    <m/>
    <m/>
    <n v="70.125"/>
    <n v="16.679036458333332"/>
    <n v="200.1484375"/>
    <s v="NOT RELEASED"/>
    <s v="NOT CHECKED"/>
    <x v="217"/>
    <x v="0"/>
  </r>
  <r>
    <x v="40"/>
    <n v="3"/>
    <n v="29"/>
    <n v="28"/>
    <s v="1116L-029-028"/>
    <n v="0"/>
    <s v="WT-02.1"/>
    <s v="South"/>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29"/>
    <s v="1116L-029-029"/>
    <n v="0"/>
    <s v="WT-01.2"/>
    <s v="Sou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29"/>
    <s v="1116L-029-029"/>
    <n v="0"/>
    <s v="WT-01.2"/>
    <s v="South"/>
    <n v="107"/>
    <n v="264"/>
    <s v="WT-01.2, REC., SBX, COPING, TYP."/>
    <s v="Rec."/>
    <s v="SBX"/>
    <s v="Infill 2"/>
    <n v="0.875"/>
    <n v="0.875"/>
    <n v="0.9375"/>
    <n v="0.9375"/>
    <n v="192"/>
    <s v="N/A"/>
    <s v="GL-19A"/>
    <n v="10"/>
    <s v="TO-1116GLA19-10-5125"/>
    <n v="105.25"/>
    <m/>
    <m/>
    <n v="70.125"/>
    <n v="51.254557291666664"/>
    <n v="615.0546875"/>
    <s v="NOT RELEASED"/>
    <s v="NOT CHECKED"/>
    <x v="218"/>
    <x v="0"/>
  </r>
  <r>
    <x v="40"/>
    <n v="3"/>
    <n v="29"/>
    <n v="29"/>
    <s v="1116L-029-029"/>
    <n v="0"/>
    <s v="WT-01.2"/>
    <s v="Sou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30"/>
    <s v="1116L-029-030"/>
    <n v="0"/>
    <s v="WT-02.1"/>
    <s v="South"/>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30"/>
    <s v="1116L-029-030"/>
    <n v="0"/>
    <s v="WT-02.1"/>
    <s v="South"/>
    <n v="36"/>
    <n v="264"/>
    <s v="WT-02.1, REC., SBX-R, COPING, TYP."/>
    <s v="Rec."/>
    <s v="SBX-R"/>
    <s v="Infill 2"/>
    <n v="0.875"/>
    <n v="0.875"/>
    <n v="0.9375"/>
    <n v="0.9375"/>
    <n v="192"/>
    <s v="N/A"/>
    <s v="GL-07T"/>
    <n v="10"/>
    <s v="TO-1116GLT07-10-1767"/>
    <n v="34.25"/>
    <m/>
    <m/>
    <n v="70.125"/>
    <n v="16.679036458333332"/>
    <n v="200.1484375"/>
    <s v="NOT RELEASED"/>
    <s v="NOT CHECKED"/>
    <x v="217"/>
    <x v="0"/>
  </r>
  <r>
    <x v="40"/>
    <n v="3"/>
    <n v="29"/>
    <n v="30"/>
    <s v="1116L-029-030"/>
    <n v="0"/>
    <s v="WT-02.1"/>
    <s v="South"/>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31"/>
    <s v="1116L-029-031"/>
    <n v="0"/>
    <s v="WT-01.2"/>
    <s v="South"/>
    <n v="107"/>
    <n v="264"/>
    <s v="WT-01.2, REC., SBX, COPING, TYP."/>
    <s v="Rec."/>
    <s v="SBX"/>
    <s v="Infill 1"/>
    <n v="0.875"/>
    <n v="0.875"/>
    <n v="1.1875"/>
    <n v="0.9375"/>
    <n v="160"/>
    <s v="N/A"/>
    <s v="GL-01T"/>
    <n v="10"/>
    <s v="TO-1116GLT01-10-7446"/>
    <n v="105.25"/>
    <m/>
    <m/>
    <n v="101.875"/>
    <n v="74.460720486111114"/>
    <n v="893.52864583333337"/>
    <s v="NOT RELEASED"/>
    <s v="NOT CHECKED"/>
    <x v="194"/>
    <x v="0"/>
  </r>
  <r>
    <x v="40"/>
    <n v="3"/>
    <n v="29"/>
    <n v="31"/>
    <s v="1116L-029-031"/>
    <n v="0"/>
    <s v="WT-01.2"/>
    <s v="South"/>
    <n v="107"/>
    <n v="264"/>
    <s v="WT-01.2, REC., SBX, COPING, TYP."/>
    <s v="Rec."/>
    <s v="SBX"/>
    <s v="Infill 2"/>
    <n v="0.875"/>
    <n v="0.875"/>
    <n v="0.9375"/>
    <n v="0.9375"/>
    <n v="192"/>
    <s v="N/A"/>
    <s v="GL-19A"/>
    <n v="10"/>
    <s v="TO-1116GLA19-10-5125"/>
    <n v="105.25"/>
    <m/>
    <m/>
    <n v="70.125"/>
    <n v="51.254557291666664"/>
    <n v="615.0546875"/>
    <s v="NOT RELEASED"/>
    <s v="NOT CHECKED"/>
    <x v="218"/>
    <x v="0"/>
  </r>
  <r>
    <x v="40"/>
    <n v="3"/>
    <n v="29"/>
    <n v="31"/>
    <s v="1116L-029-031"/>
    <n v="0"/>
    <s v="WT-01.2"/>
    <s v="South"/>
    <n v="107"/>
    <n v="264"/>
    <s v="WT-01.2, REC., SBX, COPING, TYP."/>
    <s v="Rec."/>
    <s v="SBX"/>
    <s v="Infill 3"/>
    <n v="0.875"/>
    <n v="0.875"/>
    <n v="0.9375"/>
    <n v="3.6875"/>
    <n v="176"/>
    <s v="N/A"/>
    <s v="GL-02Z"/>
    <n v="10"/>
    <s v="TO-1116GLZ02-10-6193"/>
    <n v="105.25"/>
    <m/>
    <m/>
    <n v="83.375"/>
    <n v="60.939019097222221"/>
    <n v="731.26822916666663"/>
    <s v="NOT RELEASED"/>
    <s v="NOT CHECKED"/>
    <x v="219"/>
    <x v="0"/>
  </r>
  <r>
    <x v="40"/>
    <n v="3"/>
    <n v="29"/>
    <n v="32"/>
    <s v="1116L-029-032"/>
    <n v="0"/>
    <s v="WT-02.1"/>
    <s v="South"/>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32"/>
    <s v="1116L-029-032"/>
    <n v="0"/>
    <s v="WT-02.1"/>
    <s v="South"/>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32"/>
    <s v="1116L-029-032"/>
    <n v="0"/>
    <s v="WT-02.1"/>
    <s v="South"/>
    <n v="36"/>
    <n v="264"/>
    <s v="WT-02.1, REC., SBX-L, COPING, HEAVY, TYP."/>
    <s v="Rec."/>
    <s v="SBX-L"/>
    <s v="Infill 3"/>
    <n v="0.875"/>
    <n v="0.875"/>
    <n v="0.9375"/>
    <n v="3.6875"/>
    <n v="176"/>
    <s v="N/A"/>
    <s v="GL-02Z"/>
    <n v="10"/>
    <s v="TO-1116GLZ02-10-2083"/>
    <n v="34.25"/>
    <m/>
    <m/>
    <n v="83.375"/>
    <n v="19.830512152777779"/>
    <n v="237.96614583333334"/>
    <s v="NOT RELEASED"/>
    <s v="NOT CHECKED"/>
    <x v="77"/>
    <x v="0"/>
  </r>
  <r>
    <x v="40"/>
    <n v="3"/>
    <n v="29"/>
    <n v="33"/>
    <s v="1116L-029-033"/>
    <n v="0"/>
    <s v="WT-03.2"/>
    <s v="Southwest"/>
    <n v="123.4718"/>
    <n v="264"/>
    <s v="WT-03.2, CURVED, SBX, COPING, HEAVY, HEAVY"/>
    <s v="Curved"/>
    <s v="SBX"/>
    <s v="Infill 1"/>
    <n v="0.98399999999999999"/>
    <n v="0.98399999999999999"/>
    <n v="1.1875"/>
    <n v="0.9375"/>
    <n v="160"/>
    <s v="N/A"/>
    <s v="GL-04T"/>
    <n v="30"/>
    <s v="TO-1116GLT04-30-8695"/>
    <m/>
    <n v="121.5038"/>
    <n v="86"/>
    <n v="101.875"/>
    <n v="85.959719618055544"/>
    <n v="1031.5166354166665"/>
    <s v="NOT RELEASED"/>
    <s v="NOT CHECKED"/>
    <x v="210"/>
    <x v="0"/>
  </r>
  <r>
    <x v="40"/>
    <n v="3"/>
    <n v="29"/>
    <n v="33"/>
    <s v="1116L-029-033"/>
    <n v="0"/>
    <s v="WT-03.2"/>
    <s v="Southwest"/>
    <n v="123.4718"/>
    <n v="264"/>
    <s v="WT-03.2, CURVED, SBX, COPING, HEAVY, HEAVY"/>
    <s v="Curved"/>
    <s v="SBX"/>
    <s v="Infill 2"/>
    <n v="0.98399999999999999"/>
    <n v="0.98399999999999999"/>
    <n v="0.9375"/>
    <n v="0.9375"/>
    <n v="192"/>
    <s v="N/A"/>
    <s v="GL-22Z"/>
    <n v="30"/>
    <s v="TO-1116GLZ22-30-5916"/>
    <m/>
    <n v="121.5038"/>
    <n v="86"/>
    <n v="70.125"/>
    <n v="59.169819270833337"/>
    <n v="710.03783125000007"/>
    <s v="NOT RELEASED"/>
    <s v="NOT CHECKED"/>
    <x v="215"/>
    <x v="0"/>
  </r>
  <r>
    <x v="40"/>
    <n v="3"/>
    <n v="29"/>
    <n v="33"/>
    <s v="1116L-029-033"/>
    <n v="0"/>
    <s v="WT-03.2"/>
    <s v="Southwest"/>
    <n v="123.4718"/>
    <n v="264"/>
    <s v="WT-03.2, CURVED, SBX, COPING, HEAVY, HEAVY"/>
    <s v="Curved"/>
    <s v="SBX"/>
    <s v="Infill 3"/>
    <n v="0.98399999999999999"/>
    <n v="0.98399999999999999"/>
    <n v="0.9375"/>
    <n v="3.6875"/>
    <n v="176"/>
    <s v="N/A"/>
    <s v="GL-05Z"/>
    <n v="30"/>
    <s v="TO-1116GLZ05-30-7034"/>
    <m/>
    <n v="121.5038"/>
    <n v="86"/>
    <n v="83.375"/>
    <n v="70.349856423611115"/>
    <n v="844.19827708333332"/>
    <s v="NOT RELEASED"/>
    <s v="NOT CHECKED"/>
    <x v="216"/>
    <x v="0"/>
  </r>
  <r>
    <x v="40"/>
    <n v="3"/>
    <n v="29"/>
    <n v="34"/>
    <s v="1116L-029-034"/>
    <n v="0"/>
    <s v="WT-02.1"/>
    <s v="West"/>
    <n v="36"/>
    <n v="264"/>
    <s v="WT-02.1, REC., SBX-R, COPING, HEAVY"/>
    <s v="Rec."/>
    <s v="SBX-R"/>
    <s v="Infill 1"/>
    <n v="0.875"/>
    <n v="0.875"/>
    <n v="1.1875"/>
    <n v="0.9375"/>
    <n v="160"/>
    <s v="N/A"/>
    <s v="GL-07T"/>
    <n v="10"/>
    <s v="TO-1116GLT07-10-2423"/>
    <n v="34.25"/>
    <m/>
    <m/>
    <n v="101.875"/>
    <n v="24.230685763888889"/>
    <n v="290.76822916666669"/>
    <s v="NOT RELEASED"/>
    <s v="NOT CHECKED"/>
    <x v="123"/>
    <x v="0"/>
  </r>
  <r>
    <x v="40"/>
    <n v="3"/>
    <n v="29"/>
    <n v="34"/>
    <s v="1116L-029-034"/>
    <n v="0"/>
    <s v="WT-02.1"/>
    <s v="West"/>
    <n v="36"/>
    <n v="264"/>
    <s v="WT-02.1, REC., SBX-R, COPING, HEAVY"/>
    <s v="Rec."/>
    <s v="SBX-R"/>
    <s v="Infill 2"/>
    <n v="0.875"/>
    <n v="0.875"/>
    <n v="0.9375"/>
    <n v="0.9375"/>
    <n v="192"/>
    <s v="N/A"/>
    <s v="GL-07T"/>
    <n v="10"/>
    <s v="TO-1116GLT07-10-1767"/>
    <n v="34.25"/>
    <m/>
    <m/>
    <n v="70.125"/>
    <n v="16.679036458333332"/>
    <n v="200.1484375"/>
    <s v="NOT RELEASED"/>
    <s v="NOT CHECKED"/>
    <x v="217"/>
    <x v="0"/>
  </r>
  <r>
    <x v="40"/>
    <n v="3"/>
    <n v="29"/>
    <n v="34"/>
    <s v="1116L-029-034"/>
    <n v="0"/>
    <s v="WT-02.1"/>
    <s v="West"/>
    <n v="36"/>
    <n v="264"/>
    <s v="WT-02.1, REC., SBX-R, COPING, HEAVY"/>
    <s v="Rec."/>
    <s v="SBX-R"/>
    <s v="Infill 3"/>
    <n v="0.875"/>
    <n v="0.875"/>
    <n v="0.9375"/>
    <n v="3.6875"/>
    <n v="176"/>
    <s v="N/A"/>
    <s v="GL-02Z"/>
    <n v="10"/>
    <s v="TO-1116GLZ02-10-2083"/>
    <n v="34.25"/>
    <m/>
    <m/>
    <n v="83.375"/>
    <n v="19.830512152777779"/>
    <n v="237.96614583333334"/>
    <s v="NOT RELEASED"/>
    <s v="NOT CHECKED"/>
    <x v="77"/>
    <x v="0"/>
  </r>
  <r>
    <x v="40"/>
    <n v="3"/>
    <n v="29"/>
    <n v="35"/>
    <s v="1116L-029-035"/>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35"/>
    <s v="1116L-029-035"/>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35"/>
    <s v="1116L-029-035"/>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36"/>
    <s v="1116L-029-036"/>
    <n v="0"/>
    <s v="WT-02.1"/>
    <s v="We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36"/>
    <s v="1116L-029-036"/>
    <n v="0"/>
    <s v="WT-02.1"/>
    <s v="West"/>
    <n v="36"/>
    <n v="264"/>
    <s v="WT-02.1, REC., SBX-L, COPING, TYP."/>
    <s v="Rec."/>
    <s v="SBX-L"/>
    <s v="Infill 2"/>
    <n v="0.875"/>
    <n v="0.875"/>
    <n v="0.9375"/>
    <n v="0.9375"/>
    <n v="192"/>
    <s v="N/A"/>
    <s v="GL-07T"/>
    <n v="10"/>
    <s v="TO-1116GLT07-10-1767"/>
    <n v="34.25"/>
    <m/>
    <m/>
    <n v="70.125"/>
    <n v="16.679036458333332"/>
    <n v="200.1484375"/>
    <s v="NOT RELEASED"/>
    <s v="NOT CHECKED"/>
    <x v="217"/>
    <x v="0"/>
  </r>
  <r>
    <x v="40"/>
    <n v="3"/>
    <n v="29"/>
    <n v="36"/>
    <s v="1116L-029-036"/>
    <n v="0"/>
    <s v="WT-02.1"/>
    <s v="We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37"/>
    <s v="1116L-029-037"/>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37"/>
    <s v="1116L-029-037"/>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37"/>
    <s v="1116L-029-037"/>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38"/>
    <s v="1116L-029-038"/>
    <n v="0"/>
    <s v="WT-02.1"/>
    <s v="We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38"/>
    <s v="1116L-029-038"/>
    <n v="0"/>
    <s v="WT-02.1"/>
    <s v="West"/>
    <n v="36"/>
    <n v="264"/>
    <s v="WT-02.1, REC., SBX-R, COPING, TYP."/>
    <s v="Rec."/>
    <s v="SBX-R"/>
    <s v="Infill 2"/>
    <n v="0.875"/>
    <n v="0.875"/>
    <n v="0.9375"/>
    <n v="0.9375"/>
    <n v="192"/>
    <s v="N/A"/>
    <s v="GL-07T"/>
    <n v="10"/>
    <s v="TO-1116GLT07-10-1767"/>
    <n v="34.25"/>
    <m/>
    <m/>
    <n v="70.125"/>
    <n v="16.679036458333332"/>
    <n v="200.1484375"/>
    <s v="NOT RELEASED"/>
    <s v="NOT CHECKED"/>
    <x v="217"/>
    <x v="0"/>
  </r>
  <r>
    <x v="40"/>
    <n v="3"/>
    <n v="29"/>
    <n v="38"/>
    <s v="1116L-029-038"/>
    <n v="0"/>
    <s v="WT-02.1"/>
    <s v="We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39"/>
    <s v="1116L-029-039"/>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39"/>
    <s v="1116L-029-039"/>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39"/>
    <s v="1116L-029-039"/>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0"/>
    <s v="1116L-029-040"/>
    <n v="0"/>
    <s v="WT-02.1"/>
    <s v="We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40"/>
    <s v="1116L-029-040"/>
    <n v="0"/>
    <s v="WT-02.1"/>
    <s v="West"/>
    <n v="36"/>
    <n v="264"/>
    <s v="WT-02.1, REC., SBX-L, COPING, TYP."/>
    <s v="Rec."/>
    <s v="SBX-L"/>
    <s v="Infill 2"/>
    <n v="0.875"/>
    <n v="0.875"/>
    <n v="0.9375"/>
    <n v="0.9375"/>
    <n v="192"/>
    <s v="N/A"/>
    <s v="GL-07T"/>
    <n v="10"/>
    <s v="TO-1116GLT07-10-1767"/>
    <n v="34.25"/>
    <m/>
    <m/>
    <n v="70.125"/>
    <n v="16.679036458333332"/>
    <n v="200.1484375"/>
    <s v="NOT RELEASED"/>
    <s v="NOT CHECKED"/>
    <x v="217"/>
    <x v="0"/>
  </r>
  <r>
    <x v="40"/>
    <n v="3"/>
    <n v="29"/>
    <n v="40"/>
    <s v="1116L-029-040"/>
    <n v="0"/>
    <s v="WT-02.1"/>
    <s v="We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41"/>
    <s v="1116L-029-041"/>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1"/>
    <s v="1116L-029-041"/>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1"/>
    <s v="1116L-029-041"/>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2"/>
    <s v="1116L-029-042"/>
    <n v="0"/>
    <s v="WT-02.1"/>
    <s v="We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42"/>
    <s v="1116L-029-042"/>
    <n v="0"/>
    <s v="WT-02.1"/>
    <s v="West"/>
    <n v="36"/>
    <n v="264"/>
    <s v="WT-02.1, REC., SBX-R, COPING, TYP."/>
    <s v="Rec."/>
    <s v="SBX-R"/>
    <s v="Infill 2"/>
    <n v="0.875"/>
    <n v="0.875"/>
    <n v="0.9375"/>
    <n v="0.9375"/>
    <n v="192"/>
    <s v="N/A"/>
    <s v="GL-07T"/>
    <n v="10"/>
    <s v="TO-1116GLT07-10-1767"/>
    <n v="34.25"/>
    <m/>
    <m/>
    <n v="70.125"/>
    <n v="16.679036458333332"/>
    <n v="200.1484375"/>
    <s v="NOT RELEASED"/>
    <s v="NOT CHECKED"/>
    <x v="217"/>
    <x v="0"/>
  </r>
  <r>
    <x v="40"/>
    <n v="3"/>
    <n v="29"/>
    <n v="42"/>
    <s v="1116L-029-042"/>
    <n v="0"/>
    <s v="WT-02.1"/>
    <s v="We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43"/>
    <s v="1116L-029-043"/>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3"/>
    <s v="1116L-029-043"/>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3"/>
    <s v="1116L-029-043"/>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4"/>
    <s v="1116L-029-044"/>
    <n v="0"/>
    <s v="WT-02.1"/>
    <s v="West"/>
    <n v="36"/>
    <n v="264"/>
    <s v="WT-02.1, REC., SBX-L, COPING, TYP."/>
    <s v="Rec."/>
    <s v="SBX-L"/>
    <s v="Infill 1"/>
    <n v="0.875"/>
    <n v="0.875"/>
    <n v="1.1875"/>
    <n v="0.9375"/>
    <n v="160"/>
    <s v="N/A"/>
    <s v="GL-07T"/>
    <n v="10"/>
    <s v="TO-1116GLT07-10-2423"/>
    <n v="34.25"/>
    <m/>
    <m/>
    <n v="101.875"/>
    <n v="24.230685763888889"/>
    <n v="290.76822916666669"/>
    <s v="NOT RELEASED"/>
    <s v="NOT CHECKED"/>
    <x v="123"/>
    <x v="0"/>
  </r>
  <r>
    <x v="40"/>
    <n v="3"/>
    <n v="29"/>
    <n v="44"/>
    <s v="1116L-029-044"/>
    <n v="0"/>
    <s v="WT-02.1"/>
    <s v="West"/>
    <n v="36"/>
    <n v="264"/>
    <s v="WT-02.1, REC., SBX-L, COPING, TYP."/>
    <s v="Rec."/>
    <s v="SBX-L"/>
    <s v="Infill 2"/>
    <n v="0.875"/>
    <n v="0.875"/>
    <n v="0.9375"/>
    <n v="0.9375"/>
    <n v="192"/>
    <s v="N/A"/>
    <s v="GL-07T"/>
    <n v="10"/>
    <s v="TO-1116GLT07-10-1767"/>
    <n v="34.25"/>
    <m/>
    <m/>
    <n v="70.125"/>
    <n v="16.679036458333332"/>
    <n v="200.1484375"/>
    <s v="NOT RELEASED"/>
    <s v="NOT CHECKED"/>
    <x v="217"/>
    <x v="0"/>
  </r>
  <r>
    <x v="40"/>
    <n v="3"/>
    <n v="29"/>
    <n v="44"/>
    <s v="1116L-029-044"/>
    <n v="0"/>
    <s v="WT-02.1"/>
    <s v="West"/>
    <n v="36"/>
    <n v="264"/>
    <s v="WT-02.1, REC., SBX-L, COPING, TYP."/>
    <s v="Rec."/>
    <s v="SBX-L"/>
    <s v="Infill 3"/>
    <n v="0.875"/>
    <n v="0.875"/>
    <n v="0.9375"/>
    <n v="3.6875"/>
    <n v="176"/>
    <s v="N/A"/>
    <s v="GL-02Z"/>
    <n v="10"/>
    <s v="TO-1116GLZ02-10-2083"/>
    <n v="34.25"/>
    <m/>
    <m/>
    <n v="83.375"/>
    <n v="19.830512152777779"/>
    <n v="237.96614583333334"/>
    <s v="NOT RELEASED"/>
    <s v="NOT CHECKED"/>
    <x v="77"/>
    <x v="0"/>
  </r>
  <r>
    <x v="40"/>
    <n v="3"/>
    <n v="29"/>
    <n v="45"/>
    <s v="1116L-029-045"/>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5"/>
    <s v="1116L-029-045"/>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5"/>
    <s v="1116L-029-045"/>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6"/>
    <s v="1116L-029-046"/>
    <n v="0"/>
    <s v="WT-02.1"/>
    <s v="West"/>
    <n v="36"/>
    <n v="264"/>
    <s v="WT-02.1, REC., SBX-R, COPING, TYP."/>
    <s v="Rec."/>
    <s v="SBX-R"/>
    <s v="Infill 1"/>
    <n v="0.875"/>
    <n v="0.875"/>
    <n v="1.1875"/>
    <n v="0.9375"/>
    <n v="160"/>
    <s v="N/A"/>
    <s v="GL-07T"/>
    <n v="10"/>
    <s v="TO-1116GLT07-10-2423"/>
    <n v="34.25"/>
    <m/>
    <m/>
    <n v="101.875"/>
    <n v="24.230685763888889"/>
    <n v="290.76822916666669"/>
    <s v="NOT RELEASED"/>
    <s v="NOT CHECKED"/>
    <x v="123"/>
    <x v="0"/>
  </r>
  <r>
    <x v="40"/>
    <n v="3"/>
    <n v="29"/>
    <n v="46"/>
    <s v="1116L-029-046"/>
    <n v="0"/>
    <s v="WT-02.1"/>
    <s v="West"/>
    <n v="36"/>
    <n v="264"/>
    <s v="WT-02.1, REC., SBX-R, COPING, TYP."/>
    <s v="Rec."/>
    <s v="SBX-R"/>
    <s v="Infill 2"/>
    <n v="0.875"/>
    <n v="0.875"/>
    <n v="0.9375"/>
    <n v="0.9375"/>
    <n v="192"/>
    <s v="N/A"/>
    <s v="GL-07T"/>
    <n v="10"/>
    <s v="TO-1116GLT07-10-1767"/>
    <n v="34.25"/>
    <m/>
    <m/>
    <n v="70.125"/>
    <n v="16.679036458333332"/>
    <n v="200.1484375"/>
    <s v="NOT RELEASED"/>
    <s v="NOT CHECKED"/>
    <x v="217"/>
    <x v="0"/>
  </r>
  <r>
    <x v="40"/>
    <n v="3"/>
    <n v="29"/>
    <n v="46"/>
    <s v="1116L-029-046"/>
    <n v="0"/>
    <s v="WT-02.1"/>
    <s v="West"/>
    <n v="36"/>
    <n v="264"/>
    <s v="WT-02.1, REC., SBX-R, COPING, TYP."/>
    <s v="Rec."/>
    <s v="SBX-R"/>
    <s v="Infill 3"/>
    <n v="0.875"/>
    <n v="0.875"/>
    <n v="0.9375"/>
    <n v="3.6875"/>
    <n v="176"/>
    <s v="N/A"/>
    <s v="GL-02Z"/>
    <n v="10"/>
    <s v="TO-1116GLZ02-10-2083"/>
    <n v="34.25"/>
    <m/>
    <m/>
    <n v="83.375"/>
    <n v="19.830512152777779"/>
    <n v="237.96614583333334"/>
    <s v="NOT RELEASED"/>
    <s v="NOT CHECKED"/>
    <x v="77"/>
    <x v="0"/>
  </r>
  <r>
    <x v="40"/>
    <n v="3"/>
    <n v="29"/>
    <n v="47"/>
    <s v="1116L-029-047"/>
    <n v="0"/>
    <s v="WT-01.2"/>
    <s v="West"/>
    <n v="105"/>
    <n v="264"/>
    <s v="WT-01.2, REC., SBX, COPING, TYP."/>
    <s v="Rec."/>
    <s v="SBX"/>
    <s v="Infill 1"/>
    <n v="0.875"/>
    <n v="0.875"/>
    <n v="1.1875"/>
    <n v="0.9375"/>
    <n v="160"/>
    <s v="N/A"/>
    <s v="GL-01T"/>
    <n v="10"/>
    <s v="TO-1116GLT01-10-7304"/>
    <n v="103.25"/>
    <m/>
    <m/>
    <n v="101.875"/>
    <n v="73.045789930555557"/>
    <n v="876.54947916666674"/>
    <s v="NOT RELEASED"/>
    <s v="NOT CHECKED"/>
    <x v="212"/>
    <x v="0"/>
  </r>
  <r>
    <x v="40"/>
    <n v="3"/>
    <n v="29"/>
    <n v="47"/>
    <s v="1116L-029-047"/>
    <n v="0"/>
    <s v="WT-01.2"/>
    <s v="West"/>
    <n v="105"/>
    <n v="264"/>
    <s v="WT-01.2, REC., SBX, COPING, TYP."/>
    <s v="Rec."/>
    <s v="SBX"/>
    <s v="Infill 2"/>
    <n v="0.875"/>
    <n v="0.875"/>
    <n v="0.9375"/>
    <n v="0.9375"/>
    <n v="192"/>
    <s v="N/A"/>
    <s v="GL-19A"/>
    <n v="10"/>
    <s v="TO-1116GLA19-10-5028"/>
    <n v="103.25"/>
    <m/>
    <m/>
    <n v="70.125"/>
    <n v="50.280598958333336"/>
    <n v="603.3671875"/>
    <s v="NOT RELEASED"/>
    <s v="NOT CHECKED"/>
    <x v="220"/>
    <x v="0"/>
  </r>
  <r>
    <x v="40"/>
    <n v="3"/>
    <n v="29"/>
    <n v="47"/>
    <s v="1116L-029-047"/>
    <n v="0"/>
    <s v="WT-01.2"/>
    <s v="West"/>
    <n v="105"/>
    <n v="264"/>
    <s v="WT-01.2, REC., SBX, COPING, TYP."/>
    <s v="Rec."/>
    <s v="SBX"/>
    <s v="Infill 3"/>
    <n v="0.875"/>
    <n v="0.875"/>
    <n v="0.9375"/>
    <n v="3.6875"/>
    <n v="176"/>
    <s v="N/A"/>
    <s v="GL-02Z"/>
    <n v="10"/>
    <s v="TO-1116GLZ02-10-6078"/>
    <n v="103.25"/>
    <m/>
    <m/>
    <n v="83.375"/>
    <n v="59.781032986111114"/>
    <n v="717.37239583333337"/>
    <s v="NOT RELEASED"/>
    <s v="NOT CHECKED"/>
    <x v="221"/>
    <x v="0"/>
  </r>
  <r>
    <x v="40"/>
    <n v="3"/>
    <n v="29"/>
    <n v="48"/>
    <s v="1116L-029-048"/>
    <n v="0"/>
    <s v="WT-02.1"/>
    <s v="West"/>
    <n v="36"/>
    <n v="264"/>
    <s v="WT-02.1, REC., SBX-L, COPING, HEAVY, TYP."/>
    <s v="Rec."/>
    <s v="SBX-L"/>
    <s v="Infill 1"/>
    <n v="0.875"/>
    <n v="0.875"/>
    <n v="1.1875"/>
    <n v="0.9375"/>
    <n v="160"/>
    <s v="N/A"/>
    <s v="GL-07T"/>
    <n v="10"/>
    <s v="TO-1116GLT07-10-2423"/>
    <n v="34.25"/>
    <m/>
    <m/>
    <n v="101.875"/>
    <n v="24.230685763888889"/>
    <n v="290.76822916666669"/>
    <s v="NOT RELEASED"/>
    <s v="NOT CHECKED"/>
    <x v="123"/>
    <x v="0"/>
  </r>
  <r>
    <x v="40"/>
    <n v="3"/>
    <n v="29"/>
    <n v="48"/>
    <s v="1116L-029-048"/>
    <n v="0"/>
    <s v="WT-02.1"/>
    <s v="West"/>
    <n v="36"/>
    <n v="264"/>
    <s v="WT-02.1, REC., SBX-L, COPING, HEAVY, TYP."/>
    <s v="Rec."/>
    <s v="SBX-L"/>
    <s v="Infill 2"/>
    <n v="0.875"/>
    <n v="0.875"/>
    <n v="0.9375"/>
    <n v="0.9375"/>
    <n v="192"/>
    <s v="N/A"/>
    <s v="GL-07T"/>
    <n v="10"/>
    <s v="TO-1116GLT07-10-1767"/>
    <n v="34.25"/>
    <m/>
    <m/>
    <n v="70.125"/>
    <n v="16.679036458333332"/>
    <n v="200.1484375"/>
    <s v="NOT RELEASED"/>
    <s v="NOT CHECKED"/>
    <x v="217"/>
    <x v="0"/>
  </r>
  <r>
    <x v="40"/>
    <n v="3"/>
    <n v="29"/>
    <n v="48"/>
    <s v="1116L-029-048"/>
    <n v="0"/>
    <s v="WT-02.1"/>
    <s v="West"/>
    <n v="36"/>
    <n v="264"/>
    <s v="WT-02.1, REC., SBX-L, COPING, HEAVY, TYP."/>
    <s v="Rec."/>
    <s v="SBX-L"/>
    <s v="Infill 3"/>
    <n v="0.875"/>
    <n v="0.875"/>
    <n v="0.9375"/>
    <n v="3.6875"/>
    <n v="176"/>
    <s v="N/A"/>
    <s v="GL-02Z"/>
    <n v="10"/>
    <s v="TO-1116GLZ02-10-2083"/>
    <n v="34.25"/>
    <m/>
    <m/>
    <n v="83.375"/>
    <n v="19.830512152777779"/>
    <n v="237.96614583333334"/>
    <s v="NOT RELEASED"/>
    <s v="NOT CHECKED"/>
    <x v="7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2">
  <r>
    <x v="0"/>
    <x v="0"/>
    <n v="2394164"/>
    <n v="1"/>
    <x v="0"/>
    <s v="PO 40535 1116_Chop NPT Phase 2 Sublot 2.01 GLA01"/>
    <n v="2486"/>
    <n v="2496"/>
    <n v="98"/>
    <n v="98"/>
    <n v="342"/>
    <n v="1"/>
    <x v="0"/>
    <s v="L 2920 W 390 H 2680"/>
    <n v="753.98093603999996"/>
    <d v="2025-03-20T00:00:00"/>
    <d v="2025-04-10T00:00:00"/>
    <x v="0"/>
    <x v="0"/>
    <n v="5"/>
    <n v="473.99386329999999"/>
    <n v="6613.8678599999994"/>
    <n v="9.5800528000000007"/>
    <n v="1.1942257599999999"/>
    <n v="8.7926511999999999"/>
    <n v="832.97991325666658"/>
    <s v="2.01 GLA01"/>
    <s v="GLA01"/>
    <x v="0"/>
    <s v="PO 40535"/>
    <n v="1"/>
    <s v=""/>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0"/>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0"/>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1"/>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2"/>
    <n v="2394175"/>
    <n v="1"/>
    <x v="2"/>
    <s v="PO 40535 1116_Chop NPT Phase 2 Sublot 2.01 GLZ02"/>
    <n v="2651"/>
    <n v="2496"/>
    <n v="104"/>
    <n v="98"/>
    <n v="364"/>
    <n v="1"/>
    <x v="0"/>
    <s v="L 2920 W 390 H 2680"/>
    <n v="802.48263367999994"/>
    <d v="2025-03-20T00:00:00"/>
    <d v="2025-04-10T00:00:00"/>
    <x v="0"/>
    <x v="0"/>
    <n v="5"/>
    <n v="473.99386329999999"/>
    <n v="6613.8678599999994"/>
    <n v="9.5800528000000007"/>
    <n v="1.1942257599999999"/>
    <n v="8.7926511999999999"/>
    <n v="881.48161089666655"/>
    <s v="2.01 GLZ02"/>
    <s v="GLZ02"/>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3"/>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4"/>
    <n v="2394164"/>
    <n v="2"/>
    <x v="1"/>
    <s v="PO 40535 1116_Chop NPT Phase 2 Sublot 2.01 GLA01"/>
    <n v="2696"/>
    <n v="2496"/>
    <n v="106"/>
    <n v="98"/>
    <n v="370"/>
    <n v="1"/>
    <x v="0"/>
    <s v="L 2920 W 390 H 2680"/>
    <n v="815.71036939999999"/>
    <d v="2025-03-20T00:00:00"/>
    <d v="2025-04-10T00:00:00"/>
    <x v="0"/>
    <x v="0"/>
    <n v="5"/>
    <n v="473.99386329999999"/>
    <n v="6613.8678599999994"/>
    <n v="9.5800528000000007"/>
    <n v="1.1942257599999999"/>
    <n v="8.7926511999999999"/>
    <n v="894.70934661666661"/>
    <s v="2.01 GLA01"/>
    <s v="GLA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5"/>
    <n v="2394172"/>
    <n v="1"/>
    <x v="5"/>
    <s v="PO 40535 1116_Chop NPT Phase 2 Sublot 2.01 GLB01"/>
    <n v="2689"/>
    <n v="2496"/>
    <n v="106"/>
    <n v="98"/>
    <n v="369"/>
    <n v="1"/>
    <x v="0"/>
    <s v="L 2920 W 390 H 2680"/>
    <n v="813.50574677999998"/>
    <d v="2025-03-20T00:00:00"/>
    <d v="2025-04-10T00:00:00"/>
    <x v="0"/>
    <x v="0"/>
    <n v="5"/>
    <n v="473.99386329999999"/>
    <n v="6613.8678599999994"/>
    <n v="9.5800528000000007"/>
    <n v="1.1942257599999999"/>
    <n v="8.7926511999999999"/>
    <n v="908.30451943999992"/>
    <s v="2.01 GLB01"/>
    <s v="GLB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5"/>
    <n v="2394172"/>
    <n v="2"/>
    <x v="4"/>
    <s v="PO 40535 1116_Chop NPT Phase 2 Sublot 2.01 GLB01"/>
    <n v="2696"/>
    <n v="2496"/>
    <n v="106"/>
    <n v="98"/>
    <n v="370"/>
    <n v="1"/>
    <x v="0"/>
    <s v="L 2920 W 390 H 2680"/>
    <n v="815.71036939999999"/>
    <d v="2025-03-20T00:00:00"/>
    <d v="2025-04-10T00:00:00"/>
    <x v="0"/>
    <x v="0"/>
    <n v="5"/>
    <n v="473.99386329999999"/>
    <n v="6613.8678599999994"/>
    <n v="9.5800528000000007"/>
    <n v="1.1942257599999999"/>
    <n v="8.7926511999999999"/>
    <n v="910.50914205999993"/>
    <s v="2.01 GLB01"/>
    <s v="GLB01"/>
    <x v="0"/>
    <s v="PO 40535"/>
    <n v="1"/>
    <s v=""/>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6"/>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6"/>
    <n v="2394174"/>
    <n v="1"/>
    <x v="3"/>
    <s v="PO 40535 1116_Chop NPT Phase 2 Sublot 2.01 GLZ01"/>
    <n v="3743"/>
    <n v="2496"/>
    <n v="147"/>
    <n v="98"/>
    <n v="514"/>
    <n v="1"/>
    <x v="1"/>
    <s v="L 3960 W 360 H 2680"/>
    <n v="1133.1760266799999"/>
    <d v="2025-03-20T00:00:00"/>
    <d v="2025-04-10T00:00:00"/>
    <x v="0"/>
    <x v="0"/>
    <n v="4"/>
    <n v="582.02037167999993"/>
    <n v="6613.8678599999994"/>
    <n v="12.992126400000002"/>
    <n v="1.09580056"/>
    <n v="8.7926511999999999"/>
    <n v="1278.6811195999999"/>
    <s v="2.01 GLZ01"/>
    <s v="GLZ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0"/>
    <x v="7"/>
    <n v="2394173"/>
    <n v="1"/>
    <x v="6"/>
    <s v="PO 40535 1116_Chop NPT Phase 2 Sublot 2.01 GLT01"/>
    <n v="3743"/>
    <n v="2496"/>
    <n v="147"/>
    <n v="98"/>
    <n v="514"/>
    <n v="1"/>
    <x v="1"/>
    <s v="L 3960 W 360 H 2680"/>
    <n v="1133.1760266799999"/>
    <d v="2025-03-20T00:00:00"/>
    <d v="2025-04-10T00:00:00"/>
    <x v="0"/>
    <x v="0"/>
    <n v="4"/>
    <n v="582.02037167999993"/>
    <n v="6613.8678599999994"/>
    <n v="12.992126400000002"/>
    <n v="1.09580056"/>
    <n v="8.7926511999999999"/>
    <n v="1278.6811195999999"/>
    <s v="2.01 GLT01"/>
    <s v="GLT01"/>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8"/>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9"/>
    <n v="2394169"/>
    <n v="2"/>
    <x v="7"/>
    <s v="PO 40535 1116_Chop NPT Phase 2 Sublot 2.01 GLA02"/>
    <n v="2181"/>
    <n v="2496"/>
    <n v="86"/>
    <n v="98"/>
    <n v="299"/>
    <n v="1"/>
    <x v="2"/>
    <s v="L 2760 W 480 H 2360"/>
    <n v="659.18216337999991"/>
    <d v="2025-03-31T00:00:00"/>
    <d v="2025-04-23T00:00:00"/>
    <x v="1"/>
    <x v="0"/>
    <n v="7"/>
    <n v="471.78924067999998"/>
    <n v="6613.8678599999994"/>
    <n v="9.0551183999999996"/>
    <n v="1.5091863999999999"/>
    <n v="7.7427824000000003"/>
    <n v="726.58062633428563"/>
    <s v="2.01 GLA02"/>
    <s v="GLA02"/>
    <x v="0"/>
    <s v="PO 40535"/>
    <n v="1"/>
    <s v=""/>
    <x v="0"/>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0"/>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1"/>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1"/>
    <s v=""/>
    <x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n v="2"/>
    <s v="2.02"/>
    <x v="1"/>
  </r>
  <r>
    <x v="1"/>
    <x v="12"/>
    <n v="2394733"/>
    <n v="1"/>
    <x v="9"/>
    <s v="PO 40536 1116_Chop NPT Phase 2 Sublot 2.05 &amp; 2.09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5 &amp; 2.09 GLZ01"/>
    <s v="GLZ01"/>
    <x v="2"/>
    <s v="PO 40536"/>
    <n v="2"/>
    <s v="2.02"/>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2"/>
    <s v="2.02"/>
    <x v="1"/>
  </r>
  <r>
    <x v="1"/>
    <x v="12"/>
    <n v="2394176"/>
    <n v="1"/>
    <x v="8"/>
    <s v="PO 40538 1116_Chop NPT Phase 2 Sublot 2.02 GLB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B01"/>
    <s v="GLB01"/>
    <x v="1"/>
    <s v="PO 40538"/>
    <n v="2"/>
    <s v="2.02"/>
    <x v="1"/>
  </r>
  <r>
    <x v="1"/>
    <x v="12"/>
    <n v="2394178"/>
    <n v="1"/>
    <x v="9"/>
    <s v="PO 40538 1116_Chop NPT Phase 2 Sublot 2.02 GLZ01"/>
    <n v="2892"/>
    <n v="2496"/>
    <n v="114"/>
    <n v="98"/>
    <n v="397"/>
    <n v="1"/>
    <x v="3"/>
    <s v="L 3160 W 390 H 2680"/>
    <n v="875.2351801399999"/>
    <d v="2025-03-31T00:00:00"/>
    <d v="2025-04-23T00:00:00"/>
    <x v="1"/>
    <x v="0"/>
    <n v="5"/>
    <n v="500.44933473999998"/>
    <n v="6613.8678599999994"/>
    <n v="10.367454400000002"/>
    <n v="1.2139108000000001"/>
    <n v="8.7926511999999999"/>
    <n v="975.32504708799991"/>
    <s v="2.02 GLZ01"/>
    <s v="GLZ01"/>
    <x v="1"/>
    <s v="PO 40538"/>
    <n v="2"/>
    <s v="2.02"/>
    <x v="1"/>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8"/>
    <n v="9"/>
    <x v="10"/>
    <s v="PO 40536 1116_Chop NPT Phase 2 Sublot 2.05 &amp; 2.09 GLA02"/>
    <n v="2645"/>
    <n v="2496"/>
    <n v="104"/>
    <n v="98"/>
    <n v="363"/>
    <n v="1"/>
    <x v="0"/>
    <s v="L 2920 W 390 H 2680"/>
    <n v="800.27801105999993"/>
    <d v="2025-03-31T00:00:00"/>
    <d v="2025-04-23T00:00:00"/>
    <x v="1"/>
    <x v="0"/>
    <n v="5"/>
    <n v="473.99386329999999"/>
    <n v="6613.8678599999994"/>
    <n v="9.5800528000000007"/>
    <n v="1.1942257599999999"/>
    <n v="8.7926511999999999"/>
    <n v="895.07678371999987"/>
    <s v="2.05 &amp; 2.09 GLA02"/>
    <s v="GLA02"/>
    <x v="2"/>
    <s v="PO 40536"/>
    <n v="1"/>
    <s v=""/>
    <x v="2"/>
  </r>
  <r>
    <x v="1"/>
    <x v="13"/>
    <n v="2394727"/>
    <n v="3"/>
    <x v="11"/>
    <s v="PO 40536 1116_Chop NPT Phase 2 Sublot 2.05 &amp; 2.09 GLA01"/>
    <n v="2551"/>
    <n v="2496"/>
    <n v="100"/>
    <n v="98"/>
    <n v="350"/>
    <n v="1"/>
    <x v="0"/>
    <s v="L 2920 W 390 H 2680"/>
    <n v="771.61791699999992"/>
    <d v="2025-03-31T00:00:00"/>
    <d v="2025-04-23T00:00:00"/>
    <x v="1"/>
    <x v="0"/>
    <n v="5"/>
    <n v="473.99386329999999"/>
    <n v="6613.8678599999994"/>
    <n v="9.5800528000000007"/>
    <n v="1.1942257599999999"/>
    <n v="8.7926511999999999"/>
    <n v="866.41668965999997"/>
    <s v="2.05 &amp; 2.09 GLA01"/>
    <s v="GLA01"/>
    <x v="2"/>
    <s v="PO 40536"/>
    <n v="1"/>
    <s v=""/>
    <x v="2"/>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179"/>
    <n v="1"/>
    <x v="12"/>
    <s v="PO 40538 1116_Chop NPT Phase 2 Sublot 2.02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2 GLZ02"/>
    <s v="GLZ02"/>
    <x v="1"/>
    <s v="PO 40538"/>
    <n v="2"/>
    <s v="2.03"/>
    <x v="3"/>
  </r>
  <r>
    <x v="1"/>
    <x v="14"/>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2"/>
    <s v="2.03"/>
    <x v="3"/>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1"/>
    <x v="12"/>
    <s v="PO 40536 1116_Chop NPT Phase 2 Sublot 2.05 &amp; 2.09 GLZ02"/>
    <n v="2181"/>
    <n v="2496"/>
    <n v="86"/>
    <n v="98"/>
    <n v="299"/>
    <n v="1"/>
    <x v="2"/>
    <s v="L 2760 W 480 H 2360"/>
    <n v="659.18216337999991"/>
    <d v="2025-03-31T00:00:00"/>
    <d v="2025-04-23T00:00:00"/>
    <x v="1"/>
    <x v="0"/>
    <n v="7"/>
    <n v="471.78924067999998"/>
    <n v="6613.8678599999994"/>
    <n v="9.0551183999999996"/>
    <n v="1.5091863999999999"/>
    <n v="7.7427824000000003"/>
    <n v="726.58062633428563"/>
    <s v="2.05 &amp; 2.09 GLZ02"/>
    <s v="GLZ02"/>
    <x v="2"/>
    <s v="PO 40536"/>
    <n v="1"/>
    <s v=""/>
    <x v="2"/>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n v="1"/>
    <s v=""/>
    <x v="2"/>
  </r>
  <r>
    <x v="1"/>
    <x v="15"/>
    <n v="2394734"/>
    <n v="2"/>
    <x v="13"/>
    <s v="PO 40536 1116_Chop NPT Phase 2 Sublot 2.05 &amp; 2.09 GLZ02"/>
    <n v="2118"/>
    <n v="2496"/>
    <n v="83"/>
    <n v="98"/>
    <n v="291"/>
    <n v="1"/>
    <x v="2"/>
    <s v="L 2760 W 480 H 2360"/>
    <n v="641.54518241999995"/>
    <d v="2025-03-31T00:00:00"/>
    <d v="2025-04-23T00:00:00"/>
    <x v="1"/>
    <x v="0"/>
    <n v="7"/>
    <n v="471.78924067999998"/>
    <n v="6613.8678599999994"/>
    <n v="9.0551183999999996"/>
    <n v="1.5091863999999999"/>
    <n v="7.7427824000000003"/>
    <n v="708.94364537428567"/>
    <s v="2.05 &amp; 2.09 GLZ02"/>
    <s v="GLZ02"/>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6"/>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7"/>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A02"/>
    <s v="GLA02"/>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2"/>
    <x v="17"/>
    <s v="PO 40536 1116_Chop NPT Phase 2 Sublot 2.05 &amp; 2.09 GLA07"/>
    <n v="2689"/>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8"/>
    <n v="2394729"/>
    <n v="1"/>
    <x v="16"/>
    <s v="PO 40536 1116_Chop NPT Phase 2 Sublot 2.05 &amp; 2.09 GLA07"/>
    <n v="2696"/>
    <n v="870"/>
    <n v="106"/>
    <n v="34"/>
    <n v="129"/>
    <n v="1"/>
    <x v="5"/>
    <s v="L 3110 W 760 H 2110"/>
    <n v="284.39631797999999"/>
    <d v="2025-03-26T00:00:00"/>
    <d v="2025-04-15T00:00:00"/>
    <x v="2"/>
    <x v="1"/>
    <n v="10"/>
    <n v="429.90141089999997"/>
    <n v="6613.8678599999994"/>
    <n v="10.203412399999999"/>
    <n v="2.4934384000000001"/>
    <n v="6.9028873600000002"/>
    <n v="313.05641204"/>
    <s v="2.05 &amp; 2.09 GLA07"/>
    <s v="GLA07"/>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5"/>
    <x v="19"/>
    <s v="PO 40536 1116_Chop NPT Phase 2 Sublot 2.05 &amp; 2.09 GLZ02"/>
    <n v="2645"/>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19"/>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10.69431637571427"/>
    <s v="2.05 &amp; 2.09 GLZ02"/>
    <s v="GLZ02"/>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s v=""/>
    <x v="2"/>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s v=""/>
    <x v="2"/>
  </r>
  <r>
    <x v="2"/>
    <x v="20"/>
    <n v="2394731"/>
    <n v="1"/>
    <x v="20"/>
    <s v="PO 40536 1116_Chop NPT Phase 2 Sublot 2.05 &amp; 2.09 GLT01"/>
    <n v="860"/>
    <n v="2496"/>
    <n v="34"/>
    <n v="98"/>
    <n v="118"/>
    <n v="1"/>
    <x v="6"/>
    <s v="L 2770 W 760 H 1310"/>
    <n v="260.14546916"/>
    <d v="2025-03-26T00:00:00"/>
    <d v="2025-04-15T00:00:00"/>
    <x v="2"/>
    <x v="1"/>
    <n v="10"/>
    <n v="324.07952513999999"/>
    <n v="6613.8678599999994"/>
    <n v="9.0682417600000012"/>
    <n v="2.4803150400000002"/>
    <n v="4.2782153599999999"/>
    <n v="287.152096255"/>
    <s v="2.05 &amp; 2.09 GLT01"/>
    <s v="GLT01"/>
    <x v="2"/>
    <s v="PO 40536"/>
    <n v="1"/>
    <s v=""/>
    <x v="2"/>
  </r>
  <r>
    <x v="2"/>
    <x v="20"/>
    <n v="2394729"/>
    <n v="3"/>
    <x v="21"/>
    <s v="PO 40536 1116_Chop NPT Phase 2 Sublot 2.05 &amp; 2.09 GLA07"/>
    <n v="2551"/>
    <n v="870"/>
    <n v="100"/>
    <n v="34"/>
    <n v="122"/>
    <n v="1"/>
    <x v="6"/>
    <s v="L 2770 W 760 H 1310"/>
    <n v="268.96395963999998"/>
    <d v="2025-03-26T00:00:00"/>
    <d v="2025-04-15T00:00:00"/>
    <x v="2"/>
    <x v="1"/>
    <n v="10"/>
    <n v="324.07952513999999"/>
    <n v="6613.8678599999994"/>
    <n v="9.0682417600000012"/>
    <n v="2.4803150400000002"/>
    <n v="4.2782153599999999"/>
    <n v="295.97058673499998"/>
    <s v="2.05 &amp; 2.09 GLA07"/>
    <s v="GLA07"/>
    <x v="2"/>
    <s v="PO 40536"/>
    <n v="1"/>
    <s v=""/>
    <x v="2"/>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6"/>
    <n v="2"/>
    <x v="23"/>
    <s v="PO 40536 1116_Chop NPT Phase 2 Sublot 2.05 &amp; 2.09 GLZ19"/>
    <n v="1076"/>
    <n v="2496"/>
    <n v="42"/>
    <n v="98"/>
    <n v="148"/>
    <n v="1"/>
    <x v="4"/>
    <s v="L 3910 W 760 H 1510"/>
    <n v="326.28414776"/>
    <d v="2025-03-26T00:00:00"/>
    <d v="2025-04-15T00:00:00"/>
    <x v="2"/>
    <x v="1"/>
    <n v="10"/>
    <n v="467.37999543999996"/>
    <n v="6613.8678599999994"/>
    <n v="12.828084400000002"/>
    <n v="2.4934384000000001"/>
    <n v="4.9540683999999997"/>
    <n v="378.21525836444442"/>
    <s v="2.05 &amp; 2.09 GLZ19"/>
    <s v="GLZ19"/>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1"/>
    <n v="2394736"/>
    <n v="1"/>
    <x v="22"/>
    <s v="PO 40536 1116_Chop NPT Phase 2 Sublot 2.05 &amp; 2.09 GLZ19"/>
    <n v="1076"/>
    <n v="870"/>
    <n v="42"/>
    <n v="34"/>
    <n v="52"/>
    <n v="1"/>
    <x v="4"/>
    <s v="L 3910 W 760 H 1510"/>
    <n v="114.64037623999999"/>
    <d v="2025-03-26T00:00:00"/>
    <d v="2025-04-15T00:00:00"/>
    <x v="2"/>
    <x v="1"/>
    <n v="10"/>
    <n v="467.37999543999996"/>
    <n v="6613.8678599999994"/>
    <n v="12.828084400000002"/>
    <n v="2.4934384000000001"/>
    <n v="4.9540683999999997"/>
    <n v="166.57148684444445"/>
    <s v="2.05 &amp; 2.09 GLZ19"/>
    <s v="GLZ19"/>
    <x v="2"/>
    <s v="PO 40536"/>
    <n v="1"/>
    <s v=""/>
    <x v="2"/>
  </r>
  <r>
    <x v="2"/>
    <x v="21"/>
    <n v="2394732"/>
    <n v="1"/>
    <x v="14"/>
    <s v="PO 40536 1116_Chop NPT Phase 2 Sublot 2.05 &amp; 2.09 GLT07"/>
    <n v="3743"/>
    <n v="870"/>
    <n v="147"/>
    <n v="34"/>
    <n v="179"/>
    <n v="1"/>
    <x v="4"/>
    <s v="L 3910 W 760 H 1510"/>
    <n v="394.62744898"/>
    <d v="2025-03-26T00:00:00"/>
    <d v="2025-04-15T00:00:00"/>
    <x v="2"/>
    <x v="1"/>
    <n v="10"/>
    <n v="467.37999543999996"/>
    <n v="6613.8678599999994"/>
    <n v="12.828084400000002"/>
    <n v="2.4934384000000001"/>
    <n v="4.9540683999999997"/>
    <n v="446.55855958444442"/>
    <s v="2.05 &amp; 2.09 GLT07"/>
    <s v="GLT07"/>
    <x v="2"/>
    <s v="PO 40536"/>
    <n v="1"/>
    <s v=""/>
    <x v="2"/>
  </r>
  <r>
    <x v="2"/>
    <x v="22"/>
    <n v="2394727"/>
    <n v="2"/>
    <x v="24"/>
    <s v="PO 40536 1116_Chop NPT Phase 2 Sublot 2.05 &amp; 2.09 GLA01"/>
    <n v="2551"/>
    <n v="1099"/>
    <n v="100"/>
    <n v="43"/>
    <n v="154"/>
    <n v="1"/>
    <x v="7"/>
    <s v="L 2730 W 760 H 2340"/>
    <n v="339.51188347999999"/>
    <d v="2025-03-26T00:00:00"/>
    <d v="2025-04-15T00:00:00"/>
    <x v="2"/>
    <x v="1"/>
    <n v="10"/>
    <n v="423.28754303999995"/>
    <n v="6613.8678599999994"/>
    <n v="8.9566932000000001"/>
    <n v="2.4934384000000001"/>
    <n v="7.6902889600000002"/>
    <n v="381.84063778399997"/>
    <s v="2.05 &amp; 2.09 GLA01"/>
    <s v="GLA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2"/>
    <n v="2394733"/>
    <n v="4"/>
    <x v="25"/>
    <s v="PO 40536 1116_Chop NPT Phase 2 Sublot 2.05 &amp; 2.09 GLZ01"/>
    <n v="1984"/>
    <n v="2496"/>
    <n v="78"/>
    <n v="98"/>
    <n v="272"/>
    <n v="1"/>
    <x v="7"/>
    <s v="L 2730 W 760 H 2340"/>
    <n v="599.65735264"/>
    <d v="2025-03-26T00:00:00"/>
    <d v="2025-04-15T00:00:00"/>
    <x v="2"/>
    <x v="1"/>
    <n v="10"/>
    <n v="423.28754303999995"/>
    <n v="6613.8678599999994"/>
    <n v="8.9566932000000001"/>
    <n v="2.4934384000000001"/>
    <n v="7.6902889600000002"/>
    <n v="641.98610694399997"/>
    <s v="2.05 &amp; 2.09 GLZ01"/>
    <s v="GLZ01"/>
    <x v="2"/>
    <s v="PO 40536"/>
    <n v="1"/>
    <s v=""/>
    <x v="2"/>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3"/>
    <n v="2394169"/>
    <n v="1"/>
    <x v="26"/>
    <s v="PO 40535 1116_Chop NPT Phase 2 Sublot 2.01 GLA02"/>
    <n v="1781"/>
    <n v="2496"/>
    <n v="70"/>
    <n v="98"/>
    <n v="245"/>
    <n v="1"/>
    <x v="8"/>
    <s v="L 2670 W 760 H 2230"/>
    <n v="540.13254189999998"/>
    <d v="2025-03-26T00:00:00"/>
    <d v="2025-04-15T00:00:00"/>
    <x v="2"/>
    <x v="1"/>
    <n v="11"/>
    <n v="390.21820373999998"/>
    <n v="6613.8678599999994"/>
    <n v="8.7401577600000007"/>
    <n v="2.4803150400000002"/>
    <n v="7.3293965600000002"/>
    <n v="575.60692405818179"/>
    <s v="2.01 GLA02"/>
    <s v="GLA02"/>
    <x v="0"/>
    <s v="PO 40535"/>
    <n v="1"/>
    <s v=""/>
    <x v="0"/>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s v=""/>
    <x v="2"/>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s v=""/>
    <x v="2"/>
  </r>
  <r>
    <x v="2"/>
    <x v="24"/>
    <n v="2394728"/>
    <n v="1"/>
    <x v="27"/>
    <s v="PO 40536 1116_Chop NPT Phase 2 Sublot 2.05 &amp; 2.09 GLA02"/>
    <n v="1781"/>
    <n v="870"/>
    <n v="70"/>
    <n v="34"/>
    <n v="85"/>
    <n v="1"/>
    <x v="5"/>
    <s v="L 3110 W 760 H 2110"/>
    <n v="187.39292269999999"/>
    <d v="2025-03-26T00:00:00"/>
    <d v="2025-04-15T00:00:00"/>
    <x v="2"/>
    <x v="1"/>
    <n v="10"/>
    <n v="429.90141089999997"/>
    <n v="6613.8678599999994"/>
    <n v="10.203412399999999"/>
    <n v="2.4934384000000001"/>
    <n v="6.9028873600000002"/>
    <n v="230.38306378999999"/>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28"/>
    <n v="8"/>
    <x v="15"/>
    <s v="PO 40536 1116_Chop NPT Phase 2 Sublot 2.05 &amp; 2.09 GLA02"/>
    <n v="2645"/>
    <n v="870"/>
    <n v="104"/>
    <n v="34"/>
    <n v="127"/>
    <n v="1"/>
    <x v="5"/>
    <s v="L 3110 W 760 H 2110"/>
    <n v="279.98707273999997"/>
    <d v="2025-03-26T00:00:00"/>
    <d v="2025-04-15T00:00:00"/>
    <x v="2"/>
    <x v="1"/>
    <n v="10"/>
    <n v="429.90141089999997"/>
    <n v="6613.8678599999994"/>
    <n v="10.203412399999999"/>
    <n v="2.4934384000000001"/>
    <n v="6.9028873600000002"/>
    <n v="322.97721382999998"/>
    <s v="2.05 &amp; 2.09 GLA02"/>
    <s v="GLA02"/>
    <x v="2"/>
    <s v="PO 40536"/>
    <n v="1"/>
    <s v=""/>
    <x v="2"/>
  </r>
  <r>
    <x v="2"/>
    <x v="24"/>
    <n v="2394734"/>
    <n v="3"/>
    <x v="18"/>
    <s v="PO 40536 1116_Chop NPT Phase 2 Sublot 2.05 &amp; 2.09 GLZ02"/>
    <n v="2651"/>
    <n v="870"/>
    <n v="104"/>
    <n v="34"/>
    <n v="127"/>
    <n v="1"/>
    <x v="5"/>
    <s v="L 3110 W 760 H 2110"/>
    <n v="279.98707273999997"/>
    <d v="2025-03-26T00:00:00"/>
    <d v="2025-04-15T00:00:00"/>
    <x v="2"/>
    <x v="1"/>
    <n v="10"/>
    <n v="429.90141089999997"/>
    <n v="6613.8678599999994"/>
    <n v="10.203412399999999"/>
    <n v="2.4934384000000001"/>
    <n v="6.9028873600000002"/>
    <n v="322.97721382999998"/>
    <s v="2.05 &amp; 2.09 GLZ02"/>
    <s v="GLZ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2"/>
    <x v="25"/>
    <n v="2394728"/>
    <n v="1"/>
    <x v="27"/>
    <s v="PO 40536 1116_Chop NPT Phase 2 Sublot 2.05 &amp; 2.09 GLA02"/>
    <n v="1781"/>
    <n v="870"/>
    <n v="70"/>
    <n v="34"/>
    <n v="85"/>
    <n v="1"/>
    <x v="9"/>
    <s v="L 2040 W 760 H 1310"/>
    <n v="187.39292269999999"/>
    <d v="2025-03-26T00:00:00"/>
    <d v="2025-04-15T00:00:00"/>
    <x v="2"/>
    <x v="1"/>
    <n v="10"/>
    <n v="242.50848819999999"/>
    <n v="6613.8678599999994"/>
    <n v="6.673228560000001"/>
    <n v="2.4803150400000002"/>
    <n v="4.2782153599999999"/>
    <n v="203.56015524666665"/>
    <s v="2.05 &amp; 2.09 GLA02"/>
    <s v="GLA02"/>
    <x v="2"/>
    <s v="PO 40536"/>
    <n v="1"/>
    <s v=""/>
    <x v="2"/>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6"/>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7"/>
    <n v="2394728"/>
    <n v="9"/>
    <x v="10"/>
    <s v="PO 40536 1116_Chop NPT Phase 2 Sublot 2.05 &amp; 2.09 GLA02"/>
    <n v="2645"/>
    <n v="2496"/>
    <n v="104"/>
    <n v="98"/>
    <n v="363"/>
    <n v="1"/>
    <x v="0"/>
    <s v="L 2920 W 390 H 2680"/>
    <n v="800.27801105999993"/>
    <d v="2025-04-01T00:00:00"/>
    <d v="2025-04-23T00:00:00"/>
    <x v="1"/>
    <x v="0"/>
    <n v="5"/>
    <n v="473.99386329999999"/>
    <n v="6613.8678599999994"/>
    <n v="9.5800528000000007"/>
    <n v="1.1942257599999999"/>
    <n v="8.7926511999999999"/>
    <n v="895.07678371999987"/>
    <s v="2.05 &amp; 2.09 GLA02"/>
    <s v="GLA02"/>
    <x v="2"/>
    <s v="PO 40536"/>
    <n v="1"/>
    <s v=""/>
    <x v="2"/>
  </r>
  <r>
    <x v="3"/>
    <x v="28"/>
    <n v="2394734"/>
    <n v="1"/>
    <x v="12"/>
    <s v="PO 40536 1116_Chop NPT Phase 2 Sublot 2.05 &amp; 2.09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5 &amp; 2.09 GLZ02"/>
    <s v="GLZ02"/>
    <x v="2"/>
    <s v="PO 40536"/>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2"/>
    <s v="2.03"/>
    <x v="3"/>
  </r>
  <r>
    <x v="3"/>
    <x v="29"/>
    <n v="2394174"/>
    <n v="1"/>
    <x v="3"/>
    <s v="PO 40535 1116_Chop NPT Phase 2 Sublot 2.01 GLZ01"/>
    <n v="3743"/>
    <n v="2496"/>
    <n v="147"/>
    <n v="98"/>
    <n v="514"/>
    <n v="1"/>
    <x v="1"/>
    <s v="L 3960 W 360 H 2680"/>
    <n v="1133.1760266799999"/>
    <d v="2025-04-01T00:00:00"/>
    <d v="2025-04-23T00:00:00"/>
    <x v="1"/>
    <x v="0"/>
    <n v="4"/>
    <n v="582.02037167999993"/>
    <n v="6613.8678599999994"/>
    <n v="12.992126400000002"/>
    <n v="1.09580056"/>
    <n v="8.7926511999999999"/>
    <n v="1249.5801010159998"/>
    <s v="2.01 GLZ01"/>
    <s v="GLZ01"/>
    <x v="0"/>
    <s v="PO 40535"/>
    <n v="2"/>
    <s v="2.05&amp;2.09"/>
    <x v="2"/>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n v="2"/>
    <s v="2.05&amp;2.09"/>
    <x v="2"/>
  </r>
  <r>
    <x v="3"/>
    <x v="29"/>
    <n v="2394733"/>
    <n v="2"/>
    <x v="28"/>
    <s v="PO 40536 1116_Chop NPT Phase 2 Sublot 2.05 &amp; 2.09 GLZ01"/>
    <n v="3680"/>
    <n v="2242"/>
    <n v="145"/>
    <n v="88"/>
    <n v="454"/>
    <n v="1"/>
    <x v="1"/>
    <s v="L 3960 W 360 H 2680"/>
    <n v="1000.89866948"/>
    <d v="2025-04-01T00:00:00"/>
    <d v="2025-04-23T00:00:00"/>
    <x v="1"/>
    <x v="0"/>
    <n v="4"/>
    <n v="582.02037167999993"/>
    <n v="6613.8678599999994"/>
    <n v="12.992126400000002"/>
    <n v="1.09580056"/>
    <n v="8.7926511999999999"/>
    <n v="1117.302743816"/>
    <s v="2.05 &amp; 2.09 GLZ01"/>
    <s v="GLZ01"/>
    <x v="2"/>
    <s v="PO 40536"/>
    <n v="2"/>
    <s v="2.05&amp;2.09"/>
    <x v="2"/>
  </r>
  <r>
    <x v="3"/>
    <x v="29"/>
    <n v="2394728"/>
    <n v="6"/>
    <x v="29"/>
    <s v="PO 40536 1116_Chop NPT Phase 2 Sublot 2.05 &amp; 2.09 GLA02"/>
    <n v="2181"/>
    <n v="2242"/>
    <n v="86"/>
    <n v="88"/>
    <n v="269"/>
    <n v="1"/>
    <x v="1"/>
    <s v="L 3960 W 360 H 2680"/>
    <n v="593.04348477999997"/>
    <d v="2025-04-01T00:00:00"/>
    <d v="2025-04-23T00:00:00"/>
    <x v="1"/>
    <x v="0"/>
    <n v="4"/>
    <n v="582.02037167999993"/>
    <n v="6613.8678599999994"/>
    <n v="12.992126400000002"/>
    <n v="1.09580056"/>
    <n v="8.7926511999999999"/>
    <n v="709.44755911599998"/>
    <s v="2.05 &amp; 2.09 GLA02"/>
    <s v="GLA02"/>
    <x v="2"/>
    <s v="PO 40536"/>
    <n v="2"/>
    <s v="2.05&amp;2.09"/>
    <x v="2"/>
  </r>
  <r>
    <x v="3"/>
    <x v="29"/>
    <n v="2394728"/>
    <n v="10"/>
    <x v="30"/>
    <s v="PO 40536 1116_Chop NPT Phase 2 Sublot 2.05 &amp; 2.09 GLA02"/>
    <n v="2188"/>
    <n v="2242"/>
    <n v="86"/>
    <n v="88"/>
    <n v="270"/>
    <n v="1"/>
    <x v="1"/>
    <s v="L 3960 W 360 H 2680"/>
    <n v="595.24810739999998"/>
    <d v="2025-04-01T00:00:00"/>
    <d v="2025-04-23T00:00:00"/>
    <x v="1"/>
    <x v="0"/>
    <n v="4"/>
    <n v="582.02037167999993"/>
    <n v="6613.8678599999994"/>
    <n v="12.992126400000002"/>
    <n v="1.09580056"/>
    <n v="8.7926511999999999"/>
    <n v="711.65218173599999"/>
    <s v="2.05 &amp; 2.09 GLA02"/>
    <s v="GLA02"/>
    <x v="2"/>
    <s v="PO 40536"/>
    <n v="2"/>
    <s v="2.05&amp;2.09"/>
    <x v="2"/>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3"/>
    <x v="3"/>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n v="2"/>
    <s v="2.03"/>
    <x v="3"/>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3"/>
    <x v="3"/>
  </r>
  <r>
    <x v="3"/>
    <x v="30"/>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3"/>
    <x v="3"/>
  </r>
  <r>
    <x v="3"/>
    <x v="30"/>
    <n v="2394733"/>
    <n v="1"/>
    <x v="9"/>
    <s v="PO 40536 1116_Chop NPT Phase 2 Sublot 2.05 &amp; 2.09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5 &amp; 2.09 GLZ01"/>
    <s v="GLZ01"/>
    <x v="2"/>
    <s v="PO 40536"/>
    <n v="2"/>
    <s v="2.03"/>
    <x v="3"/>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1"/>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2"/>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1"/>
    <s v=""/>
    <x v="1"/>
  </r>
  <r>
    <x v="3"/>
    <x v="32"/>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3"/>
    <x v="33"/>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4"/>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1"/>
    <s v=""/>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5"/>
    <n v="2394178"/>
    <n v="1"/>
    <x v="9"/>
    <s v="PO 40538 1116_Chop NPT Phase 2 Sublot 2.02 GLZ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Z01"/>
    <s v="GLZ01"/>
    <x v="1"/>
    <s v="PO 40538"/>
    <n v="2"/>
    <s v="2.02"/>
    <x v="1"/>
  </r>
  <r>
    <x v="4"/>
    <x v="35"/>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2"/>
    <x v="1"/>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6"/>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6"/>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7"/>
    <n v="2394738"/>
    <n v="1"/>
    <x v="31"/>
    <s v="PO 40540 1116_Chop NPT Phase 2 Sublot 2.03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3 GLT01"/>
    <s v="GLT01"/>
    <x v="3"/>
    <s v="PO 40540"/>
    <n v="2"/>
    <s v="2.03"/>
    <x v="3"/>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7"/>
    <n v="2394177"/>
    <n v="1"/>
    <x v="31"/>
    <s v="PO 40538 1116_Chop NPT Phase 2 Sublot 2.02 GLT01"/>
    <n v="2892"/>
    <n v="2496"/>
    <n v="114"/>
    <n v="98"/>
    <n v="397"/>
    <n v="1"/>
    <x v="3"/>
    <s v="L 3160 W 390 H 2680"/>
    <n v="875.2351801399999"/>
    <d v="2025-04-01T00:00:00"/>
    <d v="2025-04-23T00:00:00"/>
    <x v="1"/>
    <x v="0"/>
    <n v="5"/>
    <n v="500.44933473999998"/>
    <n v="6613.8678599999994"/>
    <n v="10.367454400000002"/>
    <n v="1.2139108000000001"/>
    <n v="8.7926511999999999"/>
    <n v="975.32504708799991"/>
    <s v="2.02 GLT01"/>
    <s v="GLT01"/>
    <x v="1"/>
    <s v="PO 40538"/>
    <n v="2"/>
    <s v="2.03"/>
    <x v="3"/>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8"/>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39"/>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0"/>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4"/>
    <x v="41"/>
    <n v="2394179"/>
    <n v="1"/>
    <x v="12"/>
    <s v="PO 40538 1116_Chop NPT Phase 2 Sublot 2.02 GLZ02"/>
    <n v="2181"/>
    <n v="2496"/>
    <n v="86"/>
    <n v="98"/>
    <n v="299"/>
    <n v="1"/>
    <x v="2"/>
    <s v="L 2760 W 480 H 2360"/>
    <n v="659.18216337999991"/>
    <d v="2025-04-01T00:00:00"/>
    <d v="2025-04-23T00:00:00"/>
    <x v="1"/>
    <x v="0"/>
    <n v="7"/>
    <n v="471.78924067999998"/>
    <n v="6613.8678599999994"/>
    <n v="9.0551183999999996"/>
    <n v="1.5091863999999999"/>
    <n v="7.7427824000000003"/>
    <n v="726.58062633428563"/>
    <s v="2.02 GLZ02"/>
    <s v="GLZ02"/>
    <x v="1"/>
    <s v="PO 40538"/>
    <n v="1"/>
    <s v=""/>
    <x v="1"/>
  </r>
  <r>
    <x v="5"/>
    <x v="42"/>
    <n v="2394727"/>
    <n v="1"/>
    <x v="32"/>
    <s v="PO 40536 1116_Chop NPT Phase 2 Sublot 2.05 &amp; 2.09 GLA01"/>
    <n v="2551"/>
    <n v="2248"/>
    <n v="100"/>
    <n v="89"/>
    <n v="315"/>
    <n v="1"/>
    <x v="0"/>
    <s v="L 2920 W 390 H 2680"/>
    <n v="694.45612529999994"/>
    <d v="2025-04-07T00:00:00"/>
    <d v="2025-04-30T00:00:00"/>
    <x v="3"/>
    <x v="0"/>
    <n v="5"/>
    <n v="473.99386329999999"/>
    <n v="6613.8678599999994"/>
    <n v="9.5800528000000007"/>
    <n v="1.1942257599999999"/>
    <n v="8.7926511999999999"/>
    <n v="789.25489795999988"/>
    <s v="2.05 &amp; 2.09 GLA01"/>
    <s v="GLA01"/>
    <x v="2"/>
    <s v="PO 40536"/>
    <n v="1"/>
    <s v=""/>
    <x v="2"/>
  </r>
  <r>
    <x v="5"/>
    <x v="42"/>
    <n v="2394730"/>
    <n v="1"/>
    <x v="4"/>
    <s v="PO 40536 1116_Chop NPT Phase 2 Sublot 2.05 &amp; 2.09 GLB01"/>
    <n v="2696"/>
    <n v="2496"/>
    <n v="106"/>
    <n v="98"/>
    <n v="370"/>
    <n v="1"/>
    <x v="0"/>
    <s v="L 2920 W 390 H 2680"/>
    <n v="815.71036939999999"/>
    <d v="2025-04-07T00:00:00"/>
    <d v="2025-04-30T00:00:00"/>
    <x v="3"/>
    <x v="0"/>
    <n v="5"/>
    <n v="473.99386329999999"/>
    <n v="6613.8678599999994"/>
    <n v="9.5800528000000007"/>
    <n v="1.1942257599999999"/>
    <n v="8.7926511999999999"/>
    <n v="910.50914205999993"/>
    <s v="2.05 &amp; 2.09 GLB01"/>
    <s v="GLB01"/>
    <x v="2"/>
    <s v="PO 40536"/>
    <n v="1"/>
    <s v=""/>
    <x v="2"/>
  </r>
  <r>
    <x v="5"/>
    <x v="42"/>
    <n v="2394730"/>
    <n v="2"/>
    <x v="33"/>
    <s v="PO 40536 1116_Chop NPT Phase 2 Sublot 2.05 &amp; 2.09 GLB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B01"/>
    <s v="GLB01"/>
    <x v="2"/>
    <s v="PO 40536"/>
    <n v="1"/>
    <s v=""/>
    <x v="2"/>
  </r>
  <r>
    <x v="5"/>
    <x v="42"/>
    <n v="2394727"/>
    <n v="3"/>
    <x v="11"/>
    <s v="PO 40536 1116_Chop NPT Phase 2 Sublot 2.05 &amp; 2.09 GLA01"/>
    <n v="2551"/>
    <n v="2496"/>
    <n v="100"/>
    <n v="98"/>
    <n v="350"/>
    <n v="1"/>
    <x v="0"/>
    <s v="L 2920 W 390 H 2680"/>
    <n v="771.61791699999992"/>
    <d v="2025-04-07T00:00:00"/>
    <d v="2025-04-30T00:00:00"/>
    <x v="3"/>
    <x v="0"/>
    <n v="5"/>
    <n v="473.99386329999999"/>
    <n v="6613.8678599999994"/>
    <n v="9.5800528000000007"/>
    <n v="1.1942257599999999"/>
    <n v="8.7926511999999999"/>
    <n v="866.41668965999997"/>
    <s v="2.05 &amp; 2.09 GLA01"/>
    <s v="GLA01"/>
    <x v="2"/>
    <s v="PO 40536"/>
    <n v="1"/>
    <s v=""/>
    <x v="2"/>
  </r>
  <r>
    <x v="5"/>
    <x v="42"/>
    <n v="2394734"/>
    <n v="4"/>
    <x v="2"/>
    <s v="PO 40536 1116_Chop NPT Phase 2 Sublot 2.05 &amp; 2.09 GLZ02"/>
    <n v="2651"/>
    <n v="2496"/>
    <n v="104"/>
    <n v="98"/>
    <n v="364"/>
    <n v="1"/>
    <x v="0"/>
    <s v="L 2920 W 390 H 2680"/>
    <n v="802.48263367999994"/>
    <d v="2025-04-07T00:00:00"/>
    <d v="2025-04-30T00:00:00"/>
    <x v="3"/>
    <x v="0"/>
    <n v="5"/>
    <n v="473.99386329999999"/>
    <n v="6613.8678599999994"/>
    <n v="9.5800528000000007"/>
    <n v="1.1942257599999999"/>
    <n v="8.7926511999999999"/>
    <n v="897.28140633999988"/>
    <s v="2.05 &amp; 2.09 GLZ02"/>
    <s v="GLZ02"/>
    <x v="2"/>
    <s v="PO 40536"/>
    <n v="1"/>
    <s v=""/>
    <x v="2"/>
  </r>
  <r>
    <x v="5"/>
    <x v="43"/>
    <n v="2394728"/>
    <n v="11"/>
    <x v="7"/>
    <s v="PO 40536 1116_Chop NPT Phase 2 Sublot 2.05 &amp; 2.09 GLA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A02"/>
    <s v="GLA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3"/>
    <n v="2394734"/>
    <n v="1"/>
    <x v="12"/>
    <s v="PO 40536 1116_Chop NPT Phase 2 Sublot 2.05 &amp; 2.09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5 &amp; 2.09 GLZ02"/>
    <s v="GLZ02"/>
    <x v="2"/>
    <s v="PO 40536"/>
    <n v="1"/>
    <s v=""/>
    <x v="2"/>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n v="2"/>
    <s v="2.04"/>
    <x v="4"/>
  </r>
  <r>
    <x v="5"/>
    <x v="44"/>
    <n v="2394177"/>
    <n v="1"/>
    <x v="31"/>
    <s v="PO 40538 1116_Chop NPT Phase 2 Sublot 2.02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T01"/>
    <s v="GLT01"/>
    <x v="1"/>
    <s v="PO 40538"/>
    <n v="2"/>
    <s v="2.04"/>
    <x v="4"/>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s v="2.04"/>
    <x v="4"/>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s v="2.04"/>
    <x v="4"/>
  </r>
  <r>
    <x v="5"/>
    <x v="44"/>
    <n v="2394739"/>
    <n v="1"/>
    <x v="9"/>
    <s v="PO 40540 1116_Chop NPT Phase 2 Sublot 2.03 GLZ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Z01"/>
    <s v="GLZ01"/>
    <x v="3"/>
    <s v="PO 40540"/>
    <n v="2"/>
    <s v="2.04"/>
    <x v="4"/>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5"/>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6"/>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7"/>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8"/>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5"/>
    <x v="49"/>
    <n v="2394179"/>
    <n v="1"/>
    <x v="12"/>
    <s v="PO 40538 1116_Chop NPT Phase 2 Sublot 2.02 GLZ02"/>
    <n v="2181"/>
    <n v="2496"/>
    <n v="86"/>
    <n v="98"/>
    <n v="299"/>
    <n v="1"/>
    <x v="2"/>
    <s v="L 2760 W 480 H 2360"/>
    <n v="659.18216337999991"/>
    <d v="2025-04-07T00:00:00"/>
    <d v="2025-04-30T00:00:00"/>
    <x v="3"/>
    <x v="0"/>
    <n v="7"/>
    <n v="471.78924067999998"/>
    <n v="6613.8678599999994"/>
    <n v="9.0551183999999996"/>
    <n v="1.5091863999999999"/>
    <n v="7.7427824000000003"/>
    <n v="726.58062633428563"/>
    <s v="2.02 GLZ02"/>
    <s v="GLZ02"/>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0"/>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1"/>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2"/>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3"/>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4"/>
    <n v="2394737"/>
    <n v="1"/>
    <x v="34"/>
    <s v="PO 40538 1116_Chop NPT Phase 2 Sublot 2.02 GLA01"/>
    <n v="2892"/>
    <n v="2496"/>
    <n v="114"/>
    <n v="98"/>
    <n v="397"/>
    <n v="1"/>
    <x v="3"/>
    <s v="L 3160 W 390 H 2680"/>
    <n v="875.2351801399999"/>
    <d v="2025-04-07T00:00:00"/>
    <d v="2025-04-30T00:00:00"/>
    <x v="3"/>
    <x v="0"/>
    <n v="5"/>
    <n v="500.44933473999998"/>
    <n v="6613.8678599999994"/>
    <n v="10.367454400000002"/>
    <n v="1.2139108000000001"/>
    <n v="8.7926511999999999"/>
    <n v="975.32504708799991"/>
    <s v="2.02 GLA01"/>
    <s v="GLA01"/>
    <x v="1"/>
    <s v="PO 40538"/>
    <n v="1"/>
    <s v=""/>
    <x v="1"/>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5"/>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6"/>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6"/>
    <x v="57"/>
    <n v="2394738"/>
    <n v="1"/>
    <x v="31"/>
    <s v="PO 40540 1116_Chop NPT Phase 2 Sublot 2.03 GLT01"/>
    <n v="2892"/>
    <n v="2496"/>
    <n v="114"/>
    <n v="98"/>
    <n v="397"/>
    <n v="1"/>
    <x v="3"/>
    <s v="L 3160 W 390 H 2680"/>
    <n v="875.2351801399999"/>
    <d v="2025-04-07T00:00:00"/>
    <d v="2025-04-30T00:00:00"/>
    <x v="3"/>
    <x v="0"/>
    <n v="5"/>
    <n v="500.44933473999998"/>
    <n v="6613.8678599999994"/>
    <n v="10.367454400000002"/>
    <n v="1.2139108000000001"/>
    <n v="8.7926511999999999"/>
    <n v="975.32504708799991"/>
    <s v="2.03 GLT01"/>
    <s v="GLT01"/>
    <x v="3"/>
    <s v="PO 40540"/>
    <n v="1"/>
    <s v=""/>
    <x v="3"/>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2"/>
    <x v="26"/>
    <s v="PO 40536 1116_Chop NPT Phase 2 Sublot 2.05 &amp; 2.09 GLA02"/>
    <n v="1781"/>
    <n v="2496"/>
    <n v="70"/>
    <n v="98"/>
    <n v="245"/>
    <n v="1"/>
    <x v="8"/>
    <s v="L 2670 W 760 H 2230"/>
    <n v="540.13254189999998"/>
    <d v="2025-04-16T00:00:00"/>
    <d v="2025-05-06T00:00:00"/>
    <x v="4"/>
    <x v="1"/>
    <n v="11"/>
    <n v="390.21820373999998"/>
    <n v="6613.8678599999994"/>
    <n v="8.7401577600000007"/>
    <n v="2.4803150400000002"/>
    <n v="7.3293965600000002"/>
    <n v="579.15436227399994"/>
    <s v="2.05 &amp; 2.09 GLA02"/>
    <s v="GLA02"/>
    <x v="2"/>
    <s v="PO 40536"/>
    <n v="2"/>
    <s v="2.05&amp;2.09"/>
    <x v="2"/>
  </r>
  <r>
    <x v="7"/>
    <x v="58"/>
    <n v="2394728"/>
    <n v="3"/>
    <x v="35"/>
    <s v="PO 40536 1116_Chop NPT Phase 2 Sublot 2.05 &amp; 2.09 GLA02"/>
    <n v="1781"/>
    <n v="2248"/>
    <n v="70"/>
    <n v="89"/>
    <n v="220"/>
    <n v="1"/>
    <x v="8"/>
    <s v="L 2670 W 760 H 2230"/>
    <n v="485.01697639999998"/>
    <d v="2025-04-16T00:00:00"/>
    <d v="2025-05-06T00:00:00"/>
    <x v="4"/>
    <x v="1"/>
    <n v="11"/>
    <n v="390.21820373999998"/>
    <n v="6613.8678599999994"/>
    <n v="8.7401577600000007"/>
    <n v="2.4803150400000002"/>
    <n v="7.3293965600000002"/>
    <n v="524.03879677399993"/>
    <s v="2.05 &amp; 2.09 GLA02"/>
    <s v="GLA02"/>
    <x v="2"/>
    <s v="PO 40536"/>
    <n v="2"/>
    <s v="2.05&amp;2.09"/>
    <x v="2"/>
  </r>
  <r>
    <x v="7"/>
    <x v="58"/>
    <n v="2394728"/>
    <n v="4"/>
    <x v="36"/>
    <s v="PO 40536 1116_Chop NPT Phase 2 Sublot 2.05 &amp; 2.09 GLA02"/>
    <n v="1781"/>
    <n v="1099"/>
    <n v="70"/>
    <n v="43"/>
    <n v="108"/>
    <n v="1"/>
    <x v="8"/>
    <s v="L 2670 W 760 H 2230"/>
    <n v="238.09924296"/>
    <d v="2025-04-16T00:00:00"/>
    <d v="2025-05-06T00:00:00"/>
    <x v="4"/>
    <x v="1"/>
    <n v="11"/>
    <n v="390.21820373999998"/>
    <n v="6613.8678599999994"/>
    <n v="8.7401577600000007"/>
    <n v="2.4803150400000002"/>
    <n v="7.3293965600000002"/>
    <n v="277.12106333399998"/>
    <s v="2.05 &amp; 2.09 GLA02"/>
    <s v="GLA02"/>
    <x v="2"/>
    <s v="PO 40536"/>
    <n v="2"/>
    <s v="2.05&amp;2.09"/>
    <x v="2"/>
  </r>
  <r>
    <x v="7"/>
    <x v="58"/>
    <n v="2394728"/>
    <n v="7"/>
    <x v="37"/>
    <s v="PO 40536 1116_Chop NPT Phase 2 Sublot 2.05 &amp; 2.09 GLA02"/>
    <n v="2188"/>
    <n v="1099"/>
    <n v="86"/>
    <n v="43"/>
    <n v="132"/>
    <n v="1"/>
    <x v="8"/>
    <s v="L 2670 W 760 H 2230"/>
    <n v="291.01018583999996"/>
    <d v="2025-04-16T00:00:00"/>
    <d v="2025-05-06T00:00:00"/>
    <x v="4"/>
    <x v="1"/>
    <n v="11"/>
    <n v="390.21820373999998"/>
    <n v="6613.8678599999994"/>
    <n v="8.7401577600000007"/>
    <n v="2.4803150400000002"/>
    <n v="7.3293965600000002"/>
    <n v="330.03200621399998"/>
    <s v="2.05 &amp; 2.09 GLA02"/>
    <s v="GLA02"/>
    <x v="2"/>
    <s v="PO 40536"/>
    <n v="2"/>
    <s v="2.05&amp;2.09"/>
    <x v="2"/>
  </r>
  <r>
    <x v="7"/>
    <x v="58"/>
    <n v="2394728"/>
    <n v="7"/>
    <x v="37"/>
    <s v="PO 40536 1116_Chop NPT Phase 2 Sublot 2.05 &amp; 2.09 GLA02"/>
    <n v="2188"/>
    <n v="1099"/>
    <n v="86"/>
    <n v="43"/>
    <n v="132"/>
    <n v="1"/>
    <x v="8"/>
    <s v="L 2670 W 760 H 2230"/>
    <n v="291.01018583999996"/>
    <d v="2025-04-16T00:00:00"/>
    <d v="2025-05-06T00:00:00"/>
    <x v="4"/>
    <x v="1"/>
    <n v="11"/>
    <n v="390.21820373999998"/>
    <n v="6613.8678599999994"/>
    <n v="8.7401577600000007"/>
    <n v="2.4803150400000002"/>
    <n v="7.3293965600000002"/>
    <n v="330.03200621399998"/>
    <s v="2.05 &amp; 2.09 GLA02"/>
    <s v="GLA02"/>
    <x v="2"/>
    <s v="PO 40536"/>
    <n v="2"/>
    <s v="2.05&amp;2.09"/>
    <x v="2"/>
  </r>
  <r>
    <x v="7"/>
    <x v="58"/>
    <n v="2394179"/>
    <n v="2"/>
    <x v="38"/>
    <s v="PO 40538 1116_Chop NPT Phase 2 Sublot 2.02 GLZ02"/>
    <n v="2181"/>
    <n v="1683"/>
    <n v="86"/>
    <n v="66"/>
    <n v="202"/>
    <n v="1"/>
    <x v="8"/>
    <s v="L 2670 W 760 H 2230"/>
    <n v="445.33376923999998"/>
    <d v="2025-04-16T00:00:00"/>
    <d v="2025-05-06T00:00:00"/>
    <x v="4"/>
    <x v="1"/>
    <n v="11"/>
    <n v="390.21820373999998"/>
    <n v="6613.8678599999994"/>
    <n v="8.7401577600000007"/>
    <n v="2.4803150400000002"/>
    <n v="7.3293965600000002"/>
    <n v="484.355589614"/>
    <s v="2.02 GLZ02"/>
    <s v="GLZ02"/>
    <x v="1"/>
    <s v="PO 40538"/>
    <n v="2"/>
    <s v="2.05&amp;2.09"/>
    <x v="2"/>
  </r>
  <r>
    <x v="7"/>
    <x v="58"/>
    <n v="2394179"/>
    <n v="2"/>
    <x v="38"/>
    <s v="PO 40538 1116_Chop NPT Phase 2 Sublot 2.02 GLZ02"/>
    <n v="2181"/>
    <n v="1683"/>
    <n v="86"/>
    <n v="66"/>
    <n v="202"/>
    <n v="1"/>
    <x v="8"/>
    <s v="L 2670 W 760 H 2230"/>
    <n v="445.33376923999998"/>
    <d v="2025-04-16T00:00:00"/>
    <d v="2025-05-06T00:00:00"/>
    <x v="4"/>
    <x v="1"/>
    <n v="11"/>
    <n v="390.21820373999998"/>
    <n v="6613.8678599999994"/>
    <n v="8.7401577600000007"/>
    <n v="2.4803150400000002"/>
    <n v="7.3293965600000002"/>
    <n v="484.355589614"/>
    <s v="2.02 GLZ02"/>
    <s v="GLZ02"/>
    <x v="1"/>
    <s v="PO 40538"/>
    <n v="2"/>
    <s v="2.05&amp;2.09"/>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59"/>
    <n v="2394728"/>
    <n v="5"/>
    <x v="39"/>
    <s v="PO 40536 1116_Chop NPT Phase 2 Sublot 2.05 &amp; 2.09 GLA02"/>
    <n v="2181"/>
    <n v="870"/>
    <n v="86"/>
    <n v="34"/>
    <n v="105"/>
    <n v="1"/>
    <x v="6"/>
    <s v="L 2770 W 760 H 1310"/>
    <n v="231.4853751"/>
    <d v="2025-04-16T00:00:00"/>
    <d v="2025-05-06T00:00:00"/>
    <x v="4"/>
    <x v="1"/>
    <n v="10"/>
    <n v="324.07952513999999"/>
    <n v="6613.8678599999994"/>
    <n v="9.0682417600000012"/>
    <n v="2.4803150400000002"/>
    <n v="4.2782153599999999"/>
    <n v="253.09067677600001"/>
    <s v="2.05 &amp; 2.09 GLA02"/>
    <s v="GLA02"/>
    <x v="2"/>
    <s v="PO 40536"/>
    <n v="1"/>
    <s v=""/>
    <x v="2"/>
  </r>
  <r>
    <x v="7"/>
    <x v="60"/>
    <n v="2394737"/>
    <n v="2"/>
    <x v="40"/>
    <s v="PO 40538 1116_Chop NPT Phase 2 Sublot 2.02 GLA01"/>
    <n v="2892"/>
    <n v="1683"/>
    <n v="114"/>
    <n v="66"/>
    <n v="268"/>
    <n v="1"/>
    <x v="5"/>
    <s v="L 3110 W 760 H 2110"/>
    <n v="590.83886215999996"/>
    <d v="2025-04-16T00:00:00"/>
    <d v="2025-05-06T00:00:00"/>
    <x v="4"/>
    <x v="1"/>
    <n v="10"/>
    <n v="429.90141089999997"/>
    <n v="6613.8678599999994"/>
    <n v="10.203412399999999"/>
    <n v="2.4934384000000001"/>
    <n v="6.9028873600000002"/>
    <n v="662.48909730999992"/>
    <s v="2.02 GLA01"/>
    <s v="GLA01"/>
    <x v="1"/>
    <s v="PO 40538"/>
    <n v="2"/>
    <s v="2.03"/>
    <x v="3"/>
  </r>
  <r>
    <x v="7"/>
    <x v="60"/>
    <n v="2394739"/>
    <n v="2"/>
    <x v="41"/>
    <s v="PO 40540 1116_Chop NPT Phase 2 Sublot 2.03 GLZ01"/>
    <n v="2892"/>
    <n v="1683"/>
    <n v="114"/>
    <n v="66"/>
    <n v="268"/>
    <n v="1"/>
    <x v="5"/>
    <s v="L 3110 W 760 H 2110"/>
    <n v="590.83886215999996"/>
    <d v="2025-04-16T00:00:00"/>
    <d v="2025-05-06T00:00:00"/>
    <x v="4"/>
    <x v="1"/>
    <n v="10"/>
    <n v="429.90141089999997"/>
    <n v="6613.8678599999994"/>
    <n v="10.203412399999999"/>
    <n v="2.4934384000000001"/>
    <n v="6.9028873600000002"/>
    <n v="662.48909730999992"/>
    <s v="2.03 GLZ01"/>
    <s v="GLZ01"/>
    <x v="3"/>
    <s v="PO 40540"/>
    <n v="2"/>
    <s v="2.03"/>
    <x v="3"/>
  </r>
  <r>
    <x v="7"/>
    <x v="60"/>
    <n v="2394737"/>
    <n v="2"/>
    <x v="40"/>
    <s v="PO 40538 1116_Chop NPT Phase 2 Sublot 2.02 GLA01"/>
    <n v="2892"/>
    <n v="1683"/>
    <n v="114"/>
    <n v="66"/>
    <n v="268"/>
    <n v="1"/>
    <x v="5"/>
    <s v="L 3110 W 760 H 2110"/>
    <n v="590.83886215999996"/>
    <d v="2025-04-16T00:00:00"/>
    <d v="2025-05-06T00:00:00"/>
    <x v="4"/>
    <x v="1"/>
    <n v="10"/>
    <n v="429.90141089999997"/>
    <n v="6613.8678599999994"/>
    <n v="10.203412399999999"/>
    <n v="2.4934384000000001"/>
    <n v="6.9028873600000002"/>
    <n v="662.48909730999992"/>
    <s v="2.02 GLA01"/>
    <s v="GLA01"/>
    <x v="1"/>
    <s v="PO 40538"/>
    <n v="2"/>
    <s v="2.03"/>
    <x v="3"/>
  </r>
  <r>
    <x v="7"/>
    <x v="60"/>
    <n v="2394739"/>
    <n v="2"/>
    <x v="41"/>
    <s v="PO 40540 1116_Chop NPT Phase 2 Sublot 2.03 GLZ01"/>
    <n v="2892"/>
    <n v="1683"/>
    <n v="114"/>
    <n v="66"/>
    <n v="268"/>
    <n v="1"/>
    <x v="5"/>
    <s v="L 3110 W 760 H 2110"/>
    <n v="590.83886215999996"/>
    <d v="2025-04-16T00:00:00"/>
    <d v="2025-05-06T00:00:00"/>
    <x v="4"/>
    <x v="1"/>
    <n v="10"/>
    <n v="429.90141089999997"/>
    <n v="6613.8678599999994"/>
    <n v="10.203412399999999"/>
    <n v="2.4934384000000001"/>
    <n v="6.9028873600000002"/>
    <n v="662.48909730999992"/>
    <s v="2.03 GLZ01"/>
    <s v="GLZ01"/>
    <x v="3"/>
    <s v="PO 40540"/>
    <n v="2"/>
    <s v="2.03"/>
    <x v="3"/>
  </r>
  <r>
    <x v="7"/>
    <x v="60"/>
    <n v="2394740"/>
    <n v="2"/>
    <x v="38"/>
    <s v="PO 40540 1116_Chop NPT Phase 2 Sublot 2.03 GLZ02"/>
    <n v="2181"/>
    <n v="1683"/>
    <n v="86"/>
    <n v="66"/>
    <n v="202"/>
    <n v="1"/>
    <x v="5"/>
    <s v="L 3110 W 760 H 2110"/>
    <n v="445.33376923999998"/>
    <d v="2025-04-16T00:00:00"/>
    <d v="2025-05-06T00:00:00"/>
    <x v="4"/>
    <x v="1"/>
    <n v="10"/>
    <n v="429.90141089999997"/>
    <n v="6613.8678599999994"/>
    <n v="10.203412399999999"/>
    <n v="2.4934384000000001"/>
    <n v="6.9028873600000002"/>
    <n v="516.98400439"/>
    <s v="2.03 GLZ02"/>
    <s v="GLZ02"/>
    <x v="3"/>
    <s v="PO 40540"/>
    <n v="2"/>
    <s v="2.03"/>
    <x v="3"/>
  </r>
  <r>
    <x v="7"/>
    <x v="60"/>
    <n v="2394740"/>
    <n v="2"/>
    <x v="38"/>
    <s v="PO 40540 1116_Chop NPT Phase 2 Sublot 2.03 GLZ02"/>
    <n v="2181"/>
    <n v="1683"/>
    <n v="86"/>
    <n v="66"/>
    <n v="202"/>
    <n v="1"/>
    <x v="5"/>
    <s v="L 3110 W 760 H 2110"/>
    <n v="445.33376923999998"/>
    <d v="2025-04-16T00:00:00"/>
    <d v="2025-05-06T00:00:00"/>
    <x v="4"/>
    <x v="1"/>
    <n v="10"/>
    <n v="429.90141089999997"/>
    <n v="6613.8678599999994"/>
    <n v="10.203412399999999"/>
    <n v="2.4934384000000001"/>
    <n v="6.9028873600000002"/>
    <n v="516.98400439"/>
    <s v="2.03 GLZ02"/>
    <s v="GLZ02"/>
    <x v="3"/>
    <s v="PO 40540"/>
    <n v="2"/>
    <s v="2.03"/>
    <x v="3"/>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1"/>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2"/>
    <n v="2398362"/>
    <n v="1"/>
    <x v="43"/>
    <s v="PO 41545 Project 1098 - 270 FNCR 25-112"/>
    <n v="4661"/>
    <n v="1461"/>
    <n v="184"/>
    <n v="58"/>
    <n v="477"/>
    <n v="1"/>
    <x v="11"/>
    <s v="L 5210 W 560 H 1870"/>
    <n v="1051.6049897399998"/>
    <d v="2025-04-16T00:00:00"/>
    <d v="2025-05-06T00:00:00"/>
    <x v="4"/>
    <x v="2"/>
    <m/>
    <m/>
    <m/>
    <m/>
    <m/>
    <m/>
    <n v="1051.6049897399998"/>
    <s v=""/>
    <s v=""/>
    <x v="5"/>
    <s v="PO 41545"/>
    <n v="1"/>
    <s v=""/>
    <x v="0"/>
  </r>
  <r>
    <x v="7"/>
    <x v="63"/>
    <n v="2394733"/>
    <n v="3"/>
    <x v="44"/>
    <s v="PO 40536 1116_Chop NPT Phase 2 Sublot 2.05 &amp; 2.09 GLZ01"/>
    <n v="3680"/>
    <n v="1099"/>
    <n v="145"/>
    <n v="43"/>
    <n v="222"/>
    <n v="1"/>
    <x v="12"/>
    <s v="L 4160 W 760 H 1910"/>
    <n v="489.42622163999999"/>
    <d v="2025-04-16T00:00:00"/>
    <d v="2025-05-06T00:00:00"/>
    <x v="4"/>
    <x v="2"/>
    <m/>
    <m/>
    <m/>
    <m/>
    <m/>
    <m/>
    <n v="489.42622163999999"/>
    <s v="2.05 &amp; 2.09 GLZ01"/>
    <s v="GLZ01"/>
    <x v="2"/>
    <s v="PO 40536"/>
    <n v="1"/>
    <s v=""/>
    <x v="2"/>
  </r>
  <r>
    <x v="7"/>
    <x v="63"/>
    <n v="2394733"/>
    <n v="3"/>
    <x v="44"/>
    <s v="PO 40536 1116_Chop NPT Phase 2 Sublot 2.05 &amp; 2.09 GLZ01"/>
    <n v="3680"/>
    <n v="1099"/>
    <n v="145"/>
    <n v="43"/>
    <n v="222"/>
    <n v="1"/>
    <x v="12"/>
    <s v="L 4160 W 760 H 1910"/>
    <n v="489.42622163999999"/>
    <d v="2025-04-16T00:00:00"/>
    <d v="2025-05-06T00:00:00"/>
    <x v="4"/>
    <x v="2"/>
    <m/>
    <m/>
    <m/>
    <m/>
    <m/>
    <m/>
    <n v="489.42622163999999"/>
    <s v="2.05 &amp; 2.09 GLZ01"/>
    <s v="GLZ01"/>
    <x v="2"/>
    <s v="PO 40536"/>
    <n v="1"/>
    <s v=""/>
    <x v="2"/>
  </r>
  <r>
    <x v="7"/>
    <x v="64"/>
    <n v="2394169"/>
    <n v="1"/>
    <x v="26"/>
    <s v="PO 40535 1116_Chop NPT Phase 2 Sublot 2.01 GLA02"/>
    <n v="1781"/>
    <n v="2496"/>
    <n v="70"/>
    <n v="98"/>
    <n v="245"/>
    <n v="1"/>
    <x v="8"/>
    <s v="L 2670 W 760 H 2240"/>
    <n v="540.13254189999998"/>
    <d v="2025-04-16T00:00:00"/>
    <d v="2025-05-06T00:00:00"/>
    <x v="4"/>
    <x v="1"/>
    <n v="11"/>
    <n v="390.21820373999998"/>
    <n v="6613.8678599999994"/>
    <n v="8.7401577600000007"/>
    <n v="2.4803150400000002"/>
    <n v="7.3293965600000002"/>
    <n v="670.20527647999995"/>
    <s v="2.01 GLA02"/>
    <s v="GLA02"/>
    <x v="0"/>
    <s v="PO 40535"/>
    <n v="1"/>
    <s v=""/>
    <x v="0"/>
  </r>
  <r>
    <x v="7"/>
    <x v="64"/>
    <n v="2394169"/>
    <n v="1"/>
    <x v="26"/>
    <s v="PO 40535 1116_Chop NPT Phase 2 Sublot 2.01 GLA02"/>
    <n v="1781"/>
    <n v="2496"/>
    <n v="70"/>
    <n v="98"/>
    <n v="245"/>
    <n v="1"/>
    <x v="8"/>
    <s v="L 2670 W 760 H 2240"/>
    <n v="540.13254189999998"/>
    <d v="2025-04-16T00:00:00"/>
    <d v="2025-05-06T00:00:00"/>
    <x v="4"/>
    <x v="1"/>
    <n v="11"/>
    <n v="390.21820373999998"/>
    <n v="6613.8678599999994"/>
    <n v="8.7401577600000007"/>
    <n v="2.4803150400000002"/>
    <n v="7.3293965600000002"/>
    <n v="670.20527647999995"/>
    <s v="2.01 GLA02"/>
    <s v="GLA02"/>
    <x v="0"/>
    <s v="PO 40535"/>
    <n v="1"/>
    <s v=""/>
    <x v="0"/>
  </r>
  <r>
    <x v="7"/>
    <x v="64"/>
    <n v="2394169"/>
    <n v="3"/>
    <x v="45"/>
    <s v="PO 40535 1116_Chop NPT Phase 2 Sublot 2.01 GLA02"/>
    <n v="1775"/>
    <n v="2496"/>
    <n v="70"/>
    <n v="98"/>
    <n v="244"/>
    <n v="1"/>
    <x v="8"/>
    <s v="L 2670 W 760 H 2240"/>
    <n v="537.92791927999997"/>
    <d v="2025-04-16T00:00:00"/>
    <d v="2025-05-06T00:00:00"/>
    <x v="4"/>
    <x v="1"/>
    <n v="11"/>
    <n v="390.21820373999998"/>
    <n v="6613.8678599999994"/>
    <n v="8.7401577600000007"/>
    <n v="2.4803150400000002"/>
    <n v="7.3293965600000002"/>
    <n v="668.00065385999994"/>
    <s v="2.01 GLA02"/>
    <s v="GLA02"/>
    <x v="0"/>
    <s v="PO 40535"/>
    <n v="1"/>
    <s v=""/>
    <x v="0"/>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5"/>
    <n v="2394817"/>
    <n v="1"/>
    <x v="42"/>
    <s v="PO 40545 1116_Chop NPT Phase 2 Sublot 2.07 GLZ02"/>
    <n v="2181"/>
    <n v="870"/>
    <n v="86"/>
    <n v="34"/>
    <n v="105"/>
    <n v="1"/>
    <x v="10"/>
    <s v="L 2410 W 760 H 1310"/>
    <n v="231.4853751"/>
    <d v="2025-04-16T00:00:00"/>
    <d v="2025-05-06T00:00:00"/>
    <x v="4"/>
    <x v="1"/>
    <n v="13"/>
    <n v="282.19169535999998"/>
    <n v="6613.8678599999994"/>
    <n v="7.9068244000000005"/>
    <n v="2.4934384000000001"/>
    <n v="4.2782153599999999"/>
    <n v="251.64192476857141"/>
    <s v="2.07 GLZ02"/>
    <s v="GLZ02"/>
    <x v="6"/>
    <s v="PO 40545"/>
    <n v="1"/>
    <s v=""/>
    <x v="6"/>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6"/>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7"/>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7"/>
    <x v="68"/>
    <n v="2394815"/>
    <n v="1"/>
    <x v="42"/>
    <s v="PO 40544 1116_Chop NPT Phase 2 Sublot 2.06 GLZ02"/>
    <n v="2181"/>
    <n v="870"/>
    <n v="86"/>
    <n v="34"/>
    <n v="105"/>
    <n v="1"/>
    <x v="10"/>
    <s v="L 2410 W 760 H 1310"/>
    <n v="231.4853751"/>
    <d v="2025-04-16T00:00:00"/>
    <d v="2025-05-06T00:00:00"/>
    <x v="4"/>
    <x v="1"/>
    <n v="13"/>
    <n v="282.19169535999998"/>
    <n v="6613.8678599999994"/>
    <n v="7.9068244000000005"/>
    <n v="2.4934384000000001"/>
    <n v="4.2782153599999999"/>
    <n v="251.64192476857141"/>
    <s v="2.06 GLZ02"/>
    <s v="GLZ02"/>
    <x v="4"/>
    <s v="PO 40544"/>
    <n v="1"/>
    <s v=""/>
    <x v="5"/>
  </r>
  <r>
    <x v="8"/>
    <x v="69"/>
    <n v="2397843"/>
    <n v="8"/>
    <x v="46"/>
    <s v="PO 41399 - 1239_383 Madison - PMU Glass Order - GL Z04"/>
    <n v="1297"/>
    <n v="1624"/>
    <n v="51"/>
    <n v="64"/>
    <n v="116"/>
    <n v="1"/>
    <x v="13"/>
    <s v="L 1810 W 560 H 1670"/>
    <n v="255.73622391999999"/>
    <d v="2025-04-29T00:00:00"/>
    <d v="2025-04-21T00:00:00"/>
    <x v="5"/>
    <x v="2"/>
    <m/>
    <m/>
    <m/>
    <m/>
    <m/>
    <m/>
    <n v="255.73622391999999"/>
    <s v=""/>
    <s v=""/>
    <x v="5"/>
    <s v="PO 41399"/>
    <n v="1"/>
    <s v=""/>
    <x v="0"/>
  </r>
  <r>
    <x v="8"/>
    <x v="70"/>
    <n v="2394174"/>
    <n v="1"/>
    <x v="3"/>
    <s v="PO 40535 1116_Chop NPT Phase 2 Sublot 2.01 GLZ01"/>
    <n v="3743"/>
    <n v="2496"/>
    <n v="147"/>
    <n v="98"/>
    <n v="514"/>
    <n v="1"/>
    <x v="1"/>
    <s v="L 3960 W 360 H 2680"/>
    <n v="1133.1760266799999"/>
    <d v="2025-04-29T00:00:00"/>
    <d v="2025-04-21T00:00:00"/>
    <x v="5"/>
    <x v="0"/>
    <n v="4"/>
    <n v="582.02037167999993"/>
    <n v="6613.8678599999994"/>
    <n v="12.992126400000002"/>
    <n v="1.09580056"/>
    <n v="8.7926511999999999"/>
    <n v="1715.1963983599999"/>
    <s v="2.01 GLZ01"/>
    <s v="GLZ01"/>
    <x v="0"/>
    <s v="PO 40535"/>
    <n v="1"/>
    <s v=""/>
    <x v="0"/>
  </r>
  <r>
    <x v="8"/>
    <x v="71"/>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1"/>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1"/>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1"/>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1"/>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1"/>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2"/>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2"/>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2"/>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2"/>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2"/>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2"/>
    <n v="2394728"/>
    <n v="9"/>
    <x v="10"/>
    <s v="PO 40536 1116_Chop NPT Phase 2 Sublot 2.05 &amp; 2.09 GLA02"/>
    <n v="2645"/>
    <n v="2496"/>
    <n v="104"/>
    <n v="98"/>
    <n v="363"/>
    <n v="1"/>
    <x v="0"/>
    <s v="L 2920 W 390 H 2680"/>
    <n v="800.27801105999993"/>
    <d v="2025-04-29T00:00:00"/>
    <d v="2025-04-21T00:00:00"/>
    <x v="5"/>
    <x v="0"/>
    <n v="5"/>
    <n v="473.99386329999999"/>
    <n v="6613.8678599999994"/>
    <n v="9.5800528000000007"/>
    <n v="1.1942257599999999"/>
    <n v="8.7926511999999999"/>
    <n v="879.27698827666654"/>
    <s v="2.05 &amp; 2.09 GLA02"/>
    <s v="GLA02"/>
    <x v="2"/>
    <s v="PO 40536"/>
    <n v="1"/>
    <s v=""/>
    <x v="2"/>
  </r>
  <r>
    <x v="8"/>
    <x v="73"/>
    <n v="2394179"/>
    <n v="1"/>
    <x v="12"/>
    <s v="PO 40538 1116_Chop NPT Phase 2 Sublot 2.02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2 GLZ02"/>
    <s v="GLZ02"/>
    <x v="1"/>
    <s v="PO 40538"/>
    <n v="3"/>
    <s v="2.04"/>
    <x v="4"/>
  </r>
  <r>
    <x v="8"/>
    <x v="73"/>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3"/>
    <s v="2.04"/>
    <x v="4"/>
  </r>
  <r>
    <x v="8"/>
    <x v="73"/>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3"/>
    <s v="2.04"/>
    <x v="4"/>
  </r>
  <r>
    <x v="8"/>
    <x v="73"/>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3"/>
    <s v="2.04"/>
    <x v="4"/>
  </r>
  <r>
    <x v="8"/>
    <x v="73"/>
    <n v="2394812"/>
    <n v="1"/>
    <x v="12"/>
    <s v="PO 40542 1116_Chop NPT Phase 2 Sublot 2.04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4 GLZ02"/>
    <s v="GLZ02"/>
    <x v="7"/>
    <s v="PO 40542"/>
    <n v="3"/>
    <s v="2.04"/>
    <x v="4"/>
  </r>
  <r>
    <x v="8"/>
    <x v="73"/>
    <n v="2394812"/>
    <n v="1"/>
    <x v="12"/>
    <s v="PO 40542 1116_Chop NPT Phase 2 Sublot 2.04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4 GLZ02"/>
    <s v="GLZ02"/>
    <x v="7"/>
    <s v="PO 40542"/>
    <n v="3"/>
    <s v="2.04"/>
    <x v="4"/>
  </r>
  <r>
    <x v="8"/>
    <x v="73"/>
    <n v="2394812"/>
    <n v="1"/>
    <x v="12"/>
    <s v="PO 40542 1116_Chop NPT Phase 2 Sublot 2.04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4 GLZ02"/>
    <s v="GLZ02"/>
    <x v="7"/>
    <s v="PO 40542"/>
    <n v="3"/>
    <s v="2.04"/>
    <x v="4"/>
  </r>
  <r>
    <x v="8"/>
    <x v="73"/>
    <n v="2394812"/>
    <n v="2"/>
    <x v="13"/>
    <s v="PO 40542 1116_Chop NPT Phase 2 Sublot 2.04 GLZ02"/>
    <n v="2118"/>
    <n v="2496"/>
    <n v="83"/>
    <n v="98"/>
    <n v="291"/>
    <n v="1"/>
    <x v="2"/>
    <s v="L 2760 W 480 H 2360"/>
    <n v="641.54518241999995"/>
    <d v="2025-04-29T00:00:00"/>
    <d v="2025-04-21T00:00:00"/>
    <x v="5"/>
    <x v="0"/>
    <n v="7"/>
    <n v="471.78924067999998"/>
    <n v="6613.8678599999994"/>
    <n v="9.0551183999999996"/>
    <n v="1.5091863999999999"/>
    <n v="7.7427824000000003"/>
    <n v="700.51883750499996"/>
    <s v="2.04 GLZ02"/>
    <s v="GLZ02"/>
    <x v="7"/>
    <s v="PO 40542"/>
    <n v="3"/>
    <s v="2.04"/>
    <x v="4"/>
  </r>
  <r>
    <x v="8"/>
    <x v="74"/>
    <n v="2394737"/>
    <n v="1"/>
    <x v="34"/>
    <s v="PO 40538 1116_Chop NPT Phase 2 Sublot 2.02 GLA01"/>
    <n v="2892"/>
    <n v="2496"/>
    <n v="114"/>
    <n v="98"/>
    <n v="397"/>
    <n v="1"/>
    <x v="3"/>
    <s v="L 3160 W 390 H 2680"/>
    <n v="875.2351801399999"/>
    <d v="2025-04-29T00:00:00"/>
    <d v="2025-04-21T00:00:00"/>
    <x v="5"/>
    <x v="0"/>
    <n v="5"/>
    <n v="500.44933473999998"/>
    <n v="6613.8678599999994"/>
    <n v="10.367454400000002"/>
    <n v="1.2139108000000001"/>
    <n v="8.7926511999999999"/>
    <n v="975.32504708799991"/>
    <s v="2.02 GLA01"/>
    <s v="GLA01"/>
    <x v="1"/>
    <s v="PO 40538"/>
    <n v="2"/>
    <s v="2.04"/>
    <x v="4"/>
  </r>
  <r>
    <x v="8"/>
    <x v="7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4 GLZ01"/>
    <s v="GLZ01"/>
    <x v="7"/>
    <s v="PO 40542"/>
    <n v="2"/>
    <s v="2.04"/>
    <x v="4"/>
  </r>
  <r>
    <x v="8"/>
    <x v="7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4 GLZ01"/>
    <s v="GLZ01"/>
    <x v="7"/>
    <s v="PO 40542"/>
    <n v="2"/>
    <s v="2.04"/>
    <x v="4"/>
  </r>
  <r>
    <x v="8"/>
    <x v="7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4 GLZ01"/>
    <s v="GLZ01"/>
    <x v="7"/>
    <s v="PO 40542"/>
    <n v="2"/>
    <s v="2.04"/>
    <x v="4"/>
  </r>
  <r>
    <x v="8"/>
    <x v="7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4 GLZ01"/>
    <s v="GLZ01"/>
    <x v="7"/>
    <s v="PO 40542"/>
    <n v="2"/>
    <s v="2.04"/>
    <x v="4"/>
  </r>
  <r>
    <x v="8"/>
    <x v="75"/>
    <n v="2394737"/>
    <n v="1"/>
    <x v="34"/>
    <s v="PO 40538 1116_Chop NPT Phase 2 Sublot 2.02 GLA01"/>
    <n v="2892"/>
    <n v="2496"/>
    <n v="114"/>
    <n v="98"/>
    <n v="397"/>
    <n v="1"/>
    <x v="3"/>
    <s v="L 3160 W 390 H 2680"/>
    <n v="875.2351801399999"/>
    <d v="2025-04-29T00:00:00"/>
    <d v="2025-04-21T00:00:00"/>
    <x v="5"/>
    <x v="0"/>
    <n v="5"/>
    <n v="500.44933473999998"/>
    <n v="6613.8678599999994"/>
    <n v="10.367454400000002"/>
    <n v="1.2139108000000001"/>
    <n v="8.7926511999999999"/>
    <n v="975.32504708799991"/>
    <s v="2.02 GLA01"/>
    <s v="GLA01"/>
    <x v="1"/>
    <s v="PO 40538"/>
    <n v="2"/>
    <s v="2.04"/>
    <x v="4"/>
  </r>
  <r>
    <x v="8"/>
    <x v="75"/>
    <n v="2394737"/>
    <n v="1"/>
    <x v="34"/>
    <s v="PO 40538 1116_Chop NPT Phase 2 Sublot 2.02 GLA01"/>
    <n v="2892"/>
    <n v="2496"/>
    <n v="114"/>
    <n v="98"/>
    <n v="397"/>
    <n v="1"/>
    <x v="3"/>
    <s v="L 3160 W 390 H 2680"/>
    <n v="875.2351801399999"/>
    <d v="2025-04-29T00:00:00"/>
    <d v="2025-04-21T00:00:00"/>
    <x v="5"/>
    <x v="0"/>
    <n v="5"/>
    <n v="500.44933473999998"/>
    <n v="6613.8678599999994"/>
    <n v="10.367454400000002"/>
    <n v="1.2139108000000001"/>
    <n v="8.7926511999999999"/>
    <n v="975.32504708799991"/>
    <s v="2.02 GLA01"/>
    <s v="GLA01"/>
    <x v="1"/>
    <s v="PO 40538"/>
    <n v="2"/>
    <s v="2.04"/>
    <x v="4"/>
  </r>
  <r>
    <x v="8"/>
    <x v="75"/>
    <n v="2394738"/>
    <n v="1"/>
    <x v="31"/>
    <s v="PO 40540 1116_Chop NPT Phase 2 Sublot 2.03 GLT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T01"/>
    <s v="GLT01"/>
    <x v="3"/>
    <s v="PO 40540"/>
    <n v="2"/>
    <s v="2.04"/>
    <x v="4"/>
  </r>
  <r>
    <x v="8"/>
    <x v="75"/>
    <n v="2394738"/>
    <n v="1"/>
    <x v="31"/>
    <s v="PO 40540 1116_Chop NPT Phase 2 Sublot 2.03 GLT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T01"/>
    <s v="GLT01"/>
    <x v="3"/>
    <s v="PO 40540"/>
    <n v="2"/>
    <s v="2.04"/>
    <x v="4"/>
  </r>
  <r>
    <x v="8"/>
    <x v="75"/>
    <n v="2394738"/>
    <n v="1"/>
    <x v="31"/>
    <s v="PO 40540 1116_Chop NPT Phase 2 Sublot 2.03 GLT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T01"/>
    <s v="GLT01"/>
    <x v="3"/>
    <s v="PO 40540"/>
    <n v="2"/>
    <s v="2.04"/>
    <x v="4"/>
  </r>
  <r>
    <x v="8"/>
    <x v="76"/>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6"/>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6"/>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6"/>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6"/>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7"/>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7"/>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7"/>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7"/>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7"/>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8"/>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8"/>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8"/>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8"/>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8"/>
    <x v="78"/>
    <n v="2394739"/>
    <n v="1"/>
    <x v="9"/>
    <s v="PO 40540 1116_Chop NPT Phase 2 Sublot 2.03 GLZ01"/>
    <n v="2892"/>
    <n v="2496"/>
    <n v="114"/>
    <n v="98"/>
    <n v="397"/>
    <n v="1"/>
    <x v="3"/>
    <s v="L 3160 W 390 H 2680"/>
    <n v="875.2351801399999"/>
    <d v="2025-04-29T00:00:00"/>
    <d v="2025-04-21T00:00:00"/>
    <x v="5"/>
    <x v="0"/>
    <n v="5"/>
    <n v="500.44933473999998"/>
    <n v="6613.8678599999994"/>
    <n v="10.367454400000002"/>
    <n v="1.2139108000000001"/>
    <n v="8.7926511999999999"/>
    <n v="975.32504708799991"/>
    <s v="2.03 GLZ01"/>
    <s v="GLZ01"/>
    <x v="3"/>
    <s v="PO 40540"/>
    <n v="1"/>
    <s v=""/>
    <x v="3"/>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79"/>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0"/>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1"/>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1"/>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2"/>
    <n v="2394740"/>
    <n v="1"/>
    <x v="12"/>
    <s v="PO 40540 1116_Chop NPT Phase 2 Sublot 2.03 GLZ02"/>
    <n v="2181"/>
    <n v="2496"/>
    <n v="86"/>
    <n v="98"/>
    <n v="299"/>
    <n v="1"/>
    <x v="2"/>
    <s v="L 2760 W 480 H 2360"/>
    <n v="659.18216337999991"/>
    <d v="2025-04-29T00:00:00"/>
    <d v="2025-04-21T00:00:00"/>
    <x v="5"/>
    <x v="0"/>
    <n v="7"/>
    <n v="471.78924067999998"/>
    <n v="6613.8678599999994"/>
    <n v="9.0551183999999996"/>
    <n v="1.5091863999999999"/>
    <n v="7.7427824000000003"/>
    <n v="718.15581846499992"/>
    <s v="2.03 GLZ02"/>
    <s v="GLZ02"/>
    <x v="3"/>
    <s v="PO 40540"/>
    <n v="1"/>
    <s v=""/>
    <x v="3"/>
  </r>
  <r>
    <x v="9"/>
    <x v="83"/>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3"/>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3"/>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3"/>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3"/>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3"/>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4"/>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9"/>
    <x v="8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4"/>
    <n v="2394811"/>
    <n v="1"/>
    <x v="9"/>
    <s v="PO 40542 1116_Chop NPT Phase 2 Sublot 2.04 GLZ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Z01"/>
    <s v="GLZ01"/>
    <x v="7"/>
    <s v="PO 40542"/>
    <n v="1"/>
    <s v=""/>
    <x v="4"/>
  </r>
  <r>
    <x v="9"/>
    <x v="85"/>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9"/>
    <x v="85"/>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9"/>
    <x v="85"/>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9"/>
    <x v="85"/>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9"/>
    <x v="85"/>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9"/>
    <x v="85"/>
    <n v="2394810"/>
    <n v="1"/>
    <x v="31"/>
    <s v="PO 40542 1116_Chop NPT Phase 2 Sublot 2.04 GLT01"/>
    <n v="2892"/>
    <n v="2496"/>
    <n v="114"/>
    <n v="98"/>
    <n v="397"/>
    <n v="1"/>
    <x v="3"/>
    <s v="L 3160 W 390 H 2680"/>
    <n v="875.2351801399999"/>
    <d v="2025-04-29T00:00:00"/>
    <d v="2025-04-21T00:00:00"/>
    <x v="5"/>
    <x v="0"/>
    <n v="5"/>
    <n v="500.44933473999998"/>
    <n v="6613.8678599999994"/>
    <n v="10.367454400000002"/>
    <n v="1.2139108000000001"/>
    <n v="8.7926511999999999"/>
    <n v="958.64340259666653"/>
    <s v="2.04 GLT01"/>
    <s v="GLT01"/>
    <x v="7"/>
    <s v="PO 40542"/>
    <n v="1"/>
    <s v=""/>
    <x v="4"/>
  </r>
  <r>
    <x v="10"/>
    <x v="86"/>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6"/>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6"/>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6"/>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6"/>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7"/>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7"/>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7"/>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7"/>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7"/>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8"/>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8"/>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8"/>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8"/>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8"/>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9"/>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9"/>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9"/>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9"/>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89"/>
    <n v="2394739"/>
    <n v="1"/>
    <x v="9"/>
    <s v="PO 40540 1116_Chop NPT Phase 2 Sublot 2.03 GLZ01"/>
    <n v="2892"/>
    <n v="2496"/>
    <n v="114"/>
    <n v="98"/>
    <n v="397"/>
    <n v="1"/>
    <x v="3"/>
    <s v="L 3160 W 390 H 2680"/>
    <n v="875.2351801399999"/>
    <d v="2025-04-28T00:00:00"/>
    <d v="2025-04-21T00:00:00"/>
    <x v="5"/>
    <x v="0"/>
    <n v="5"/>
    <n v="500.44933473999998"/>
    <n v="6613.8678599999994"/>
    <n v="10.367454400000002"/>
    <n v="1.2139108000000001"/>
    <n v="8.7926511999999999"/>
    <n v="975.32504708799991"/>
    <s v="2.03 GLZ01"/>
    <s v="GLZ01"/>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0"/>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1"/>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2"/>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0"/>
    <x v="93"/>
    <n v="2394740"/>
    <n v="1"/>
    <x v="12"/>
    <s v="PO 40540 1116_Chop NPT Phase 2 Sublot 2.03 GLZ02"/>
    <n v="2181"/>
    <n v="2496"/>
    <n v="86"/>
    <n v="98"/>
    <n v="299"/>
    <n v="1"/>
    <x v="2"/>
    <s v="L 2760 W 480 H 2360"/>
    <n v="659.18216337999991"/>
    <d v="2025-04-28T00:00:00"/>
    <d v="2025-04-21T00:00:00"/>
    <x v="5"/>
    <x v="0"/>
    <n v="7"/>
    <n v="471.78924067999998"/>
    <n v="6613.8678599999994"/>
    <n v="9.0551183999999996"/>
    <n v="1.5091863999999999"/>
    <n v="7.7427824000000003"/>
    <n v="718.15581846499992"/>
    <s v="2.03 GLZ02"/>
    <s v="GLZ02"/>
    <x v="3"/>
    <s v="PO 40540"/>
    <n v="1"/>
    <s v=""/>
    <x v="3"/>
  </r>
  <r>
    <x v="11"/>
    <x v="94"/>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4"/>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4"/>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4"/>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4"/>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4"/>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5"/>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5"/>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5"/>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5"/>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5"/>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5"/>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1"/>
    <x v="96"/>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6"/>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6"/>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6"/>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6"/>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6"/>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7"/>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7"/>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7"/>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7"/>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7"/>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7"/>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8"/>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8"/>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8"/>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8"/>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8"/>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8"/>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9"/>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9"/>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9"/>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9"/>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9"/>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99"/>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100"/>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100"/>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100"/>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100"/>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100"/>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1"/>
    <x v="100"/>
    <n v="2394811"/>
    <n v="1"/>
    <x v="9"/>
    <s v="PO 40542 1116_Chop NPT Phase 2 Sublot 2.04 GLZ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Z01"/>
    <s v="GLZ01"/>
    <x v="7"/>
    <s v="PO 40542"/>
    <n v="1"/>
    <s v=""/>
    <x v="4"/>
  </r>
  <r>
    <x v="12"/>
    <x v="101"/>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2"/>
    <x v="101"/>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2"/>
    <x v="101"/>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2"/>
    <x v="101"/>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2"/>
    <x v="101"/>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2"/>
    <x v="101"/>
    <n v="2394810"/>
    <n v="1"/>
    <x v="31"/>
    <s v="PO 40542 1116_Chop NPT Phase 2 Sublot 2.04 GLT01"/>
    <n v="2892"/>
    <n v="2496"/>
    <n v="114"/>
    <n v="98"/>
    <n v="397"/>
    <n v="1"/>
    <x v="3"/>
    <s v="L 3160 W 390 H 2680"/>
    <n v="875.2351801399999"/>
    <d v="2025-05-05T00:00:00"/>
    <d v="2025-05-20T00:00:00"/>
    <x v="5"/>
    <x v="0"/>
    <n v="5"/>
    <n v="500.44933473999998"/>
    <n v="6613.8678599999994"/>
    <n v="10.367454400000002"/>
    <n v="1.2139108000000001"/>
    <n v="8.7926511999999999"/>
    <n v="958.64340259666653"/>
    <s v="2.04 GLT01"/>
    <s v="GLT01"/>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2"/>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3"/>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4"/>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5"/>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6"/>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7"/>
    <n v="2394812"/>
    <n v="1"/>
    <x v="12"/>
    <s v="PO 40542 1116_Chop NPT Phase 2 Sublot 2.04 GLZ02"/>
    <n v="2181"/>
    <n v="2496"/>
    <n v="86"/>
    <n v="98"/>
    <n v="299"/>
    <n v="1"/>
    <x v="2"/>
    <s v="L 2760 W 480 H 2360"/>
    <n v="659.18216337999991"/>
    <d v="2025-05-05T00:00:00"/>
    <d v="2025-05-20T00:00:00"/>
    <x v="5"/>
    <x v="0"/>
    <n v="7"/>
    <n v="471.78924067999998"/>
    <n v="6613.8678599999994"/>
    <n v="9.0551183999999996"/>
    <n v="1.5091863999999999"/>
    <n v="7.7427824000000003"/>
    <n v="726.58062633428563"/>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2"/>
    <x v="108"/>
    <n v="2394812"/>
    <n v="2"/>
    <x v="13"/>
    <s v="PO 40542 1116_Chop NPT Phase 2 Sublot 2.04 GLZ02"/>
    <n v="2118"/>
    <n v="2496"/>
    <n v="83"/>
    <n v="98"/>
    <n v="291"/>
    <n v="1"/>
    <x v="2"/>
    <s v="L 2760 W 480 H 2360"/>
    <n v="641.54518241999995"/>
    <d v="2025-05-05T00:00:00"/>
    <d v="2025-05-20T00:00:00"/>
    <x v="5"/>
    <x v="0"/>
    <n v="7"/>
    <n v="471.78924067999998"/>
    <n v="6613.8678599999994"/>
    <n v="9.0551183999999996"/>
    <n v="1.5091863999999999"/>
    <n v="7.7427824000000003"/>
    <n v="708.94364537428567"/>
    <s v="2.04 GLZ02"/>
    <s v="GLZ02"/>
    <x v="7"/>
    <s v="PO 40542"/>
    <n v="1"/>
    <s v=""/>
    <x v="4"/>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09"/>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1.63823126571424"/>
    <s v="2.06 GLT07"/>
    <s v="GLT07"/>
    <x v="4"/>
    <s v="PO 40544"/>
    <n v="1"/>
    <s v=""/>
    <x v="5"/>
  </r>
  <r>
    <x v="13"/>
    <x v="110"/>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33.57636104153841"/>
    <s v="2.07 GLT07"/>
    <s v="GLT07"/>
    <x v="6"/>
    <s v="PO 40545"/>
    <n v="2"/>
    <s v="2.07"/>
    <x v="6"/>
  </r>
  <r>
    <x v="13"/>
    <x v="110"/>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33.57636104153841"/>
    <s v="2.07 GLT07"/>
    <s v="GLT07"/>
    <x v="6"/>
    <s v="PO 40545"/>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33.57636104153841"/>
    <s v="2.07 GLT07"/>
    <s v="GLT07"/>
    <x v="6"/>
    <s v="PO 40545"/>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33.57636104153841"/>
    <s v="2.07 GLT07"/>
    <s v="GLT07"/>
    <x v="6"/>
    <s v="PO 40545"/>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33.57636104153841"/>
    <s v="2.06 GLT07"/>
    <s v="GLT07"/>
    <x v="4"/>
    <s v="PO 40544"/>
    <n v="2"/>
    <s v="2.07"/>
    <x v="6"/>
  </r>
  <r>
    <x v="13"/>
    <x v="110"/>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33.57636104153841"/>
    <s v="2.07 GLT07"/>
    <s v="GLT07"/>
    <x v="6"/>
    <s v="PO 40545"/>
    <n v="2"/>
    <s v="2.07"/>
    <x v="6"/>
  </r>
  <r>
    <x v="13"/>
    <x v="110"/>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33.57636104153841"/>
    <s v="2.07 GLT07"/>
    <s v="GLT07"/>
    <x v="6"/>
    <s v="PO 40545"/>
    <n v="2"/>
    <s v="2.07"/>
    <x v="6"/>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1"/>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1"/>
    <s v=""/>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20"/>
    <n v="1"/>
    <x v="48"/>
    <s v="PO 40546 1116_Chop NPT Phase 2 Sublot 2.08 GLA07"/>
    <n v="2892"/>
    <n v="870"/>
    <n v="114"/>
    <n v="34"/>
    <n v="139"/>
    <n v="1"/>
    <x v="14"/>
    <s v="L 3110 W 760 H 1310"/>
    <n v="306.44254417999997"/>
    <m/>
    <m/>
    <x v="6"/>
    <x v="1"/>
    <n v="10"/>
    <n v="352.73961919999999"/>
    <n v="6613.8678599999994"/>
    <n v="10.203412399999999"/>
    <n v="2.4934384000000001"/>
    <n v="4.2782153599999999"/>
    <n v="329.95851879333333"/>
    <s v="2.08 GLA07"/>
    <s v="GLA07"/>
    <x v="8"/>
    <s v="PO 40546"/>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20"/>
    <n v="1"/>
    <x v="48"/>
    <s v="PO 40546 1116_Chop NPT Phase 2 Sublot 2.08 GLA07"/>
    <n v="2892"/>
    <n v="870"/>
    <n v="114"/>
    <n v="34"/>
    <n v="139"/>
    <n v="1"/>
    <x v="14"/>
    <s v="L 3110 W 760 H 1310"/>
    <n v="306.44254417999997"/>
    <m/>
    <m/>
    <x v="6"/>
    <x v="1"/>
    <n v="10"/>
    <n v="352.73961919999999"/>
    <n v="6613.8678599999994"/>
    <n v="10.203412399999999"/>
    <n v="2.4934384000000001"/>
    <n v="4.2782153599999999"/>
    <n v="329.95851879333333"/>
    <s v="2.08 GLA07"/>
    <s v="GLA07"/>
    <x v="8"/>
    <s v="PO 40546"/>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2"/>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29.95851879333333"/>
    <s v="2.06 GLA07"/>
    <s v="GLA07"/>
    <x v="4"/>
    <s v="PO 40544"/>
    <n v="2"/>
    <s v="2.06"/>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3"/>
    <n v="2394813"/>
    <n v="1"/>
    <x v="48"/>
    <s v="PO 40544 1116_Chop NPT Phase 2 Sublot 2.06 GLA07"/>
    <n v="2892"/>
    <n v="870"/>
    <n v="114"/>
    <n v="34"/>
    <n v="139"/>
    <n v="1"/>
    <x v="14"/>
    <s v="L 3110 W 760 H 1310"/>
    <n v="306.44254417999997"/>
    <m/>
    <m/>
    <x v="6"/>
    <x v="1"/>
    <n v="10"/>
    <n v="352.73961919999999"/>
    <n v="6613.8678599999994"/>
    <n v="10.203412399999999"/>
    <n v="2.4934384000000001"/>
    <n v="4.2782153599999999"/>
    <n v="331.63823126571424"/>
    <s v="2.06 GLA07"/>
    <s v="GLA07"/>
    <x v="4"/>
    <s v="PO 40544"/>
    <n v="1"/>
    <s v=""/>
    <x v="5"/>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4"/>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5"/>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6"/>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3"/>
    <x v="117"/>
    <n v="2394816"/>
    <n v="1"/>
    <x v="47"/>
    <s v="PO 40545 1116_Chop NPT Phase 2 Sublot 2.07 GLT07"/>
    <n v="2892"/>
    <n v="870"/>
    <n v="114"/>
    <n v="34"/>
    <n v="139"/>
    <n v="1"/>
    <x v="14"/>
    <s v="L 3110 W 760 H 1310"/>
    <n v="306.44254417999997"/>
    <m/>
    <m/>
    <x v="6"/>
    <x v="1"/>
    <n v="10"/>
    <n v="352.73961919999999"/>
    <n v="6613.8678599999994"/>
    <n v="10.203412399999999"/>
    <n v="2.4934384000000001"/>
    <n v="4.2782153599999999"/>
    <n v="329.95851879333333"/>
    <s v="2.07 GLT07"/>
    <s v="GLT07"/>
    <x v="6"/>
    <s v="PO 40545"/>
    <n v="1"/>
    <s v=""/>
    <x v="6"/>
  </r>
  <r>
    <x v="14"/>
    <x v="118"/>
    <n v="2394812"/>
    <n v="3"/>
    <x v="49"/>
    <s v="PO 40542 1116_Chop NPT Phase 2 Sublot 2.04 GLZ02"/>
    <n v="2118"/>
    <n v="1683"/>
    <n v="83"/>
    <n v="66"/>
    <n v="196"/>
    <n v="1"/>
    <x v="5"/>
    <s v="L 3110 W 760 H 2110"/>
    <n v="432.10603351999998"/>
    <m/>
    <m/>
    <x v="6"/>
    <x v="1"/>
    <n v="10"/>
    <n v="429.90141089999997"/>
    <n v="6613.8678599999994"/>
    <n v="10.203412399999999"/>
    <n v="2.4934384000000001"/>
    <n v="6.9028873600000002"/>
    <n v="539.58138624499998"/>
    <s v="2.04 GLZ02"/>
    <s v="GLZ02"/>
    <x v="7"/>
    <s v="PO 40542"/>
    <n v="1"/>
    <s v=""/>
    <x v="4"/>
  </r>
  <r>
    <x v="14"/>
    <x v="118"/>
    <n v="2394812"/>
    <n v="3"/>
    <x v="49"/>
    <s v="PO 40542 1116_Chop NPT Phase 2 Sublot 2.04 GLZ02"/>
    <n v="2118"/>
    <n v="1683"/>
    <n v="83"/>
    <n v="66"/>
    <n v="196"/>
    <n v="1"/>
    <x v="5"/>
    <s v="L 3110 W 760 H 2110"/>
    <n v="432.10603351999998"/>
    <m/>
    <m/>
    <x v="6"/>
    <x v="1"/>
    <n v="10"/>
    <n v="429.90141089999997"/>
    <n v="6613.8678599999994"/>
    <n v="10.203412399999999"/>
    <n v="2.4934384000000001"/>
    <n v="6.9028873600000002"/>
    <n v="539.58138624499998"/>
    <s v="2.04 GLZ02"/>
    <s v="GLZ02"/>
    <x v="7"/>
    <s v="PO 40542"/>
    <n v="1"/>
    <s v=""/>
    <x v="4"/>
  </r>
  <r>
    <x v="14"/>
    <x v="118"/>
    <n v="2394811"/>
    <n v="2"/>
    <x v="41"/>
    <s v="PO 40542 1116_Chop NPT Phase 2 Sublot 2.04 GLZ01"/>
    <n v="2892"/>
    <n v="1683"/>
    <n v="114"/>
    <n v="66"/>
    <n v="268"/>
    <n v="1"/>
    <x v="5"/>
    <s v="L 3110 W 760 H 2110"/>
    <n v="590.83886215999996"/>
    <m/>
    <m/>
    <x v="6"/>
    <x v="1"/>
    <n v="10"/>
    <n v="429.90141089999997"/>
    <n v="6613.8678599999994"/>
    <n v="10.203412399999999"/>
    <n v="2.4934384000000001"/>
    <n v="6.9028873600000002"/>
    <n v="698.31421488499996"/>
    <s v="2.04 GLZ01"/>
    <s v="GLZ01"/>
    <x v="7"/>
    <s v="PO 40542"/>
    <n v="1"/>
    <s v=""/>
    <x v="4"/>
  </r>
  <r>
    <x v="14"/>
    <x v="118"/>
    <n v="2394811"/>
    <n v="2"/>
    <x v="41"/>
    <s v="PO 40542 1116_Chop NPT Phase 2 Sublot 2.04 GLZ01"/>
    <n v="2892"/>
    <n v="1683"/>
    <n v="114"/>
    <n v="66"/>
    <n v="268"/>
    <n v="1"/>
    <x v="5"/>
    <s v="L 3110 W 760 H 2110"/>
    <n v="590.83886215999996"/>
    <m/>
    <m/>
    <x v="6"/>
    <x v="1"/>
    <n v="10"/>
    <n v="429.90141089999997"/>
    <n v="6613.8678599999994"/>
    <n v="10.203412399999999"/>
    <n v="2.4934384000000001"/>
    <n v="6.9028873600000002"/>
    <n v="698.31421488499996"/>
    <s v="2.04 GLZ01"/>
    <s v="GLZ01"/>
    <x v="7"/>
    <s v="PO 40542"/>
    <n v="1"/>
    <s v=""/>
    <x v="4"/>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1.64192476857141"/>
    <s v="2.07 GLZ02"/>
    <s v="GLZ02"/>
    <x v="6"/>
    <s v="PO 40545"/>
    <n v="3"/>
    <s v="2.07"/>
    <x v="6"/>
  </r>
  <r>
    <x v="14"/>
    <x v="119"/>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1.64192476857141"/>
    <s v="2.07 GLZ02"/>
    <s v="GLZ02"/>
    <x v="6"/>
    <s v="PO 40545"/>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3"/>
    <s v="2.07"/>
    <x v="6"/>
  </r>
  <r>
    <x v="14"/>
    <x v="119"/>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19"/>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1.64192476857141"/>
    <s v="2.06 GLZ02"/>
    <s v="GLZ02"/>
    <x v="4"/>
    <s v="PO 40544"/>
    <n v="3"/>
    <s v="2.07"/>
    <x v="6"/>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0"/>
    <n v="2394815"/>
    <n v="1"/>
    <x v="42"/>
    <s v="PO 40544 1116_Chop NPT Phase 2 Sublot 2.06 GLZ02"/>
    <n v="2181"/>
    <n v="870"/>
    <n v="86"/>
    <n v="34"/>
    <n v="105"/>
    <n v="1"/>
    <x v="10"/>
    <s v="L 2410 W 760 H 1310"/>
    <n v="231.4853751"/>
    <m/>
    <m/>
    <x v="6"/>
    <x v="1"/>
    <n v="13"/>
    <n v="282.19169535999998"/>
    <n v="6613.8678599999994"/>
    <n v="7.9068244000000005"/>
    <n v="2.4934384000000001"/>
    <n v="4.2782153599999999"/>
    <n v="250.29815479066667"/>
    <s v="2.06 GLZ02"/>
    <s v="GLZ02"/>
    <x v="4"/>
    <s v="PO 40544"/>
    <n v="1"/>
    <s v=""/>
    <x v="5"/>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1"/>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2"/>
    <n v="2394817"/>
    <n v="1"/>
    <x v="42"/>
    <s v="PO 40545 1116_Chop NPT Phase 2 Sublot 2.07 GLZ02"/>
    <n v="2181"/>
    <n v="870"/>
    <n v="86"/>
    <n v="34"/>
    <n v="105"/>
    <n v="1"/>
    <x v="10"/>
    <s v="L 2410 W 760 H 1310"/>
    <n v="231.4853751"/>
    <m/>
    <m/>
    <x v="6"/>
    <x v="1"/>
    <n v="13"/>
    <n v="282.19169535999998"/>
    <n v="6613.8678599999994"/>
    <n v="7.9068244000000005"/>
    <n v="2.4934384000000001"/>
    <n v="4.2782153599999999"/>
    <n v="250.29815479066667"/>
    <s v="2.07 GLZ02"/>
    <s v="GLZ02"/>
    <x v="6"/>
    <s v="PO 40545"/>
    <n v="1"/>
    <s v=""/>
    <x v="6"/>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3"/>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4"/>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5"/>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6"/>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2"/>
    <x v="50"/>
    <s v="PO 40546 1116_Chop NPT Phase 2 Sublot 2.08 GLZ02"/>
    <n v="2118"/>
    <n v="870"/>
    <n v="83"/>
    <n v="34"/>
    <n v="101"/>
    <n v="1"/>
    <x v="10"/>
    <s v="L 2410 W 760 H 1310"/>
    <n v="222.66688461999999"/>
    <m/>
    <m/>
    <x v="6"/>
    <x v="1"/>
    <n v="13"/>
    <n v="282.19169535999998"/>
    <n v="6613.8678599999994"/>
    <n v="7.9068244000000005"/>
    <n v="2.4934384000000001"/>
    <n v="4.2782153599999999"/>
    <n v="242.82343428857141"/>
    <s v="2.08 GLZ02"/>
    <s v="GLZ02"/>
    <x v="8"/>
    <s v="PO 40546"/>
    <n v="1"/>
    <s v=""/>
    <x v="7"/>
  </r>
  <r>
    <x v="14"/>
    <x v="127"/>
    <n v="2394819"/>
    <n v="1"/>
    <x v="42"/>
    <s v="PO 40546 1116_Chop NPT Phase 2 Sublot 2.08 GLZ02"/>
    <n v="2181"/>
    <n v="870"/>
    <n v="86"/>
    <n v="34"/>
    <n v="105"/>
    <n v="1"/>
    <x v="10"/>
    <s v="L 2410 W 760 H 1310"/>
    <n v="231.4853751"/>
    <m/>
    <m/>
    <x v="6"/>
    <x v="1"/>
    <n v="13"/>
    <n v="282.19169535999998"/>
    <n v="6613.8678599999994"/>
    <n v="7.9068244000000005"/>
    <n v="2.4934384000000001"/>
    <n v="4.2782153599999999"/>
    <n v="251.64192476857141"/>
    <s v="2.08 GLZ02"/>
    <s v="GLZ02"/>
    <x v="8"/>
    <s v="PO 40546"/>
    <n v="1"/>
    <s v=""/>
    <x v="7"/>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r>
    <x v="14"/>
    <x v="128"/>
    <n v="2394814"/>
    <n v="1"/>
    <x v="47"/>
    <s v="PO 40544 1116_Chop NPT Phase 2 Sublot 2.06 GLT07"/>
    <n v="2892"/>
    <n v="870"/>
    <n v="114"/>
    <n v="34"/>
    <n v="139"/>
    <n v="1"/>
    <x v="14"/>
    <s v="L 3110 W 760 H 1310"/>
    <n v="306.44254417999997"/>
    <m/>
    <m/>
    <x v="6"/>
    <x v="1"/>
    <n v="10"/>
    <n v="352.73961919999999"/>
    <n v="6613.8678599999994"/>
    <n v="10.203412399999999"/>
    <n v="2.4934384000000001"/>
    <n v="4.2782153599999999"/>
    <n v="329.95851879333333"/>
    <s v="2.06 GLT07"/>
    <s v="GLT07"/>
    <x v="4"/>
    <s v="PO 40544"/>
    <n v="1"/>
    <s v=""/>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C2CF21-D19D-4BF7-940C-830FBDF168E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J50" firstHeaderRow="1" firstDataRow="2" firstDataCol="1"/>
  <pivotFields count="33">
    <pivotField showAll="0"/>
    <pivotField showAll="0"/>
    <pivotField showAll="0"/>
    <pivotField showAll="0"/>
    <pivotField axis="axisRow" showAll="0" sortType="ascending">
      <items count="52">
        <item h="1" x="43"/>
        <item x="34"/>
        <item x="0"/>
        <item x="40"/>
        <item x="1"/>
        <item x="32"/>
        <item x="24"/>
        <item x="11"/>
        <item x="27"/>
        <item x="26"/>
        <item x="35"/>
        <item x="36"/>
        <item x="39"/>
        <item x="29"/>
        <item x="37"/>
        <item x="15"/>
        <item x="10"/>
        <item x="30"/>
        <item x="7"/>
        <item x="45"/>
        <item h="1" x="48"/>
        <item x="16"/>
        <item x="17"/>
        <item x="21"/>
        <item x="8"/>
        <item x="5"/>
        <item x="4"/>
        <item x="33"/>
        <item x="31"/>
        <item x="6"/>
        <item x="20"/>
        <item h="1" x="47"/>
        <item x="14"/>
        <item x="9"/>
        <item x="3"/>
        <item x="41"/>
        <item x="28"/>
        <item x="44"/>
        <item x="25"/>
        <item x="12"/>
        <item x="42"/>
        <item x="13"/>
        <item h="1" x="50"/>
        <item h="1" x="49"/>
        <item x="18"/>
        <item x="2"/>
        <item x="38"/>
        <item x="19"/>
        <item x="22"/>
        <item x="23"/>
        <item h="1" x="46"/>
        <item t="default"/>
      </items>
    </pivotField>
    <pivotField showAll="0"/>
    <pivotField showAll="0"/>
    <pivotField showAll="0"/>
    <pivotField showAll="0"/>
    <pivotField showAll="0"/>
    <pivotField showAll="0"/>
    <pivotField dataField="1" showAll="0"/>
    <pivotField showAll="0"/>
    <pivotField showAll="0"/>
    <pivotField numFmtId="3" showAll="0"/>
    <pivotField numFmtId="14" showAll="0"/>
    <pivotField numFmtId="14" showAll="0"/>
    <pivotField numFmtId="14" showAll="0"/>
    <pivotField showAll="0"/>
    <pivotField showAll="0"/>
    <pivotField showAll="0"/>
    <pivotField showAll="0"/>
    <pivotField showAll="0"/>
    <pivotField showAll="0"/>
    <pivotField showAll="0"/>
    <pivotField numFmtId="3" showAll="0"/>
    <pivotField showAll="0"/>
    <pivotField showAll="0"/>
    <pivotField showAll="0"/>
    <pivotField showAll="0"/>
    <pivotField numFmtId="3" showAll="0"/>
    <pivotField showAll="0"/>
    <pivotField axis="axisCol" showAll="0">
      <items count="12">
        <item m="1" x="8"/>
        <item x="0"/>
        <item x="1"/>
        <item x="3"/>
        <item x="5"/>
        <item x="6"/>
        <item x="2"/>
        <item m="1" x="10"/>
        <item m="1" x="9"/>
        <item x="4"/>
        <item x="7"/>
        <item t="default"/>
      </items>
    </pivotField>
  </pivotFields>
  <rowFields count="1">
    <field x="4"/>
  </rowFields>
  <rowItems count="46">
    <i>
      <x v="1"/>
    </i>
    <i>
      <x v="2"/>
    </i>
    <i>
      <x v="3"/>
    </i>
    <i>
      <x v="4"/>
    </i>
    <i>
      <x v="5"/>
    </i>
    <i>
      <x v="6"/>
    </i>
    <i>
      <x v="7"/>
    </i>
    <i>
      <x v="8"/>
    </i>
    <i>
      <x v="9"/>
    </i>
    <i>
      <x v="10"/>
    </i>
    <i>
      <x v="11"/>
    </i>
    <i>
      <x v="12"/>
    </i>
    <i>
      <x v="13"/>
    </i>
    <i>
      <x v="14"/>
    </i>
    <i>
      <x v="15"/>
    </i>
    <i>
      <x v="16"/>
    </i>
    <i>
      <x v="17"/>
    </i>
    <i>
      <x v="18"/>
    </i>
    <i>
      <x v="19"/>
    </i>
    <i>
      <x v="21"/>
    </i>
    <i>
      <x v="22"/>
    </i>
    <i>
      <x v="23"/>
    </i>
    <i>
      <x v="24"/>
    </i>
    <i>
      <x v="25"/>
    </i>
    <i>
      <x v="26"/>
    </i>
    <i>
      <x v="27"/>
    </i>
    <i>
      <x v="28"/>
    </i>
    <i>
      <x v="29"/>
    </i>
    <i>
      <x v="30"/>
    </i>
    <i>
      <x v="32"/>
    </i>
    <i>
      <x v="33"/>
    </i>
    <i>
      <x v="34"/>
    </i>
    <i>
      <x v="35"/>
    </i>
    <i>
      <x v="36"/>
    </i>
    <i>
      <x v="37"/>
    </i>
    <i>
      <x v="38"/>
    </i>
    <i>
      <x v="39"/>
    </i>
    <i>
      <x v="40"/>
    </i>
    <i>
      <x v="41"/>
    </i>
    <i>
      <x v="44"/>
    </i>
    <i>
      <x v="45"/>
    </i>
    <i>
      <x v="46"/>
    </i>
    <i>
      <x v="47"/>
    </i>
    <i>
      <x v="48"/>
    </i>
    <i>
      <x v="49"/>
    </i>
    <i t="grand">
      <x/>
    </i>
  </rowItems>
  <colFields count="1">
    <field x="32"/>
  </colFields>
  <colItems count="9">
    <i>
      <x v="1"/>
    </i>
    <i>
      <x v="2"/>
    </i>
    <i>
      <x v="3"/>
    </i>
    <i>
      <x v="4"/>
    </i>
    <i>
      <x v="5"/>
    </i>
    <i>
      <x v="6"/>
    </i>
    <i>
      <x v="9"/>
    </i>
    <i>
      <x v="10"/>
    </i>
    <i t="grand">
      <x/>
    </i>
  </colItems>
  <dataFields count="1">
    <dataField name="Sum of q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FC897E-E0C3-436A-95F0-B28E4330AD5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T50" firstHeaderRow="1" firstDataRow="2" firstDataCol="1" rowPageCount="1" colPageCount="1"/>
  <pivotFields count="33">
    <pivotField axis="axisCol" showAll="0">
      <items count="42">
        <item h="1" x="13"/>
        <item h="1" x="20"/>
        <item h="1" x="22"/>
        <item h="1" x="24"/>
        <item h="1" x="25"/>
        <item h="1" x="27"/>
        <item h="1" x="29"/>
        <item h="1" x="31"/>
        <item h="1" x="34"/>
        <item h="1" x="36"/>
        <item h="1" x="37"/>
        <item h="1" x="39"/>
        <item h="1" x="15"/>
        <item h="1" x="12"/>
        <item h="1" x="17"/>
        <item h="1" x="21"/>
        <item h="1" x="23"/>
        <item h="1" x="26"/>
        <item h="1" x="30"/>
        <item h="1" x="32"/>
        <item h="1" x="35"/>
        <item h="1" x="38"/>
        <item h="1" x="14"/>
        <item h="1" x="11"/>
        <item h="1" x="28"/>
        <item h="1" x="16"/>
        <item h="1" x="18"/>
        <item h="1" x="19"/>
        <item h="1" x="33"/>
        <item x="2"/>
        <item x="6"/>
        <item x="8"/>
        <item h="1" x="10"/>
        <item x="5"/>
        <item x="7"/>
        <item h="1" x="9"/>
        <item x="3"/>
        <item x="4"/>
        <item h="1" x="1"/>
        <item h="1" x="40"/>
        <item h="1"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axis="axisRow" showAll="0">
      <items count="223">
        <item x="58"/>
        <item x="96"/>
        <item x="4"/>
        <item x="64"/>
        <item x="21"/>
        <item x="26"/>
        <item x="28"/>
        <item x="23"/>
        <item x="61"/>
        <item x="95"/>
        <item x="1"/>
        <item x="18"/>
        <item x="20"/>
        <item x="27"/>
        <item x="29"/>
        <item x="17"/>
        <item x="44"/>
        <item x="47"/>
        <item x="50"/>
        <item x="49"/>
        <item x="45"/>
        <item x="15"/>
        <item x="5"/>
        <item x="82"/>
        <item x="2"/>
        <item x="12"/>
        <item x="54"/>
        <item x="72"/>
        <item x="172"/>
        <item x="176"/>
        <item x="182"/>
        <item x="51"/>
        <item x="3"/>
        <item x="13"/>
        <item x="84"/>
        <item x="56"/>
        <item x="16"/>
        <item x="22"/>
        <item x="24"/>
        <item x="169"/>
        <item x="178"/>
        <item x="180"/>
        <item x="30"/>
        <item x="6"/>
        <item x="7"/>
        <item x="220"/>
        <item x="218"/>
        <item x="208"/>
        <item x="60"/>
        <item x="87"/>
        <item x="90"/>
        <item x="14"/>
        <item x="19"/>
        <item x="25"/>
        <item x="170"/>
        <item x="174"/>
        <item x="179"/>
        <item x="171"/>
        <item x="105"/>
        <item x="110"/>
        <item x="144"/>
        <item x="146"/>
        <item x="163"/>
        <item x="183"/>
        <item x="185"/>
        <item x="188"/>
        <item x="191"/>
        <item x="193"/>
        <item x="197"/>
        <item x="203"/>
        <item x="204"/>
        <item x="55"/>
        <item x="106"/>
        <item x="125"/>
        <item x="151"/>
        <item x="154"/>
        <item x="159"/>
        <item x="86"/>
        <item x="89"/>
        <item x="79"/>
        <item x="93"/>
        <item x="120"/>
        <item x="160"/>
        <item x="158"/>
        <item x="205"/>
        <item x="70"/>
        <item x="101"/>
        <item x="102"/>
        <item x="104"/>
        <item x="127"/>
        <item x="129"/>
        <item x="134"/>
        <item x="141"/>
        <item x="143"/>
        <item x="38"/>
        <item x="75"/>
        <item x="194"/>
        <item x="199"/>
        <item x="206"/>
        <item x="209"/>
        <item x="212"/>
        <item x="214"/>
        <item x="187"/>
        <item x="97"/>
        <item x="99"/>
        <item x="122"/>
        <item x="124"/>
        <item x="137"/>
        <item x="139"/>
        <item x="184"/>
        <item x="190"/>
        <item x="192"/>
        <item x="196"/>
        <item x="202"/>
        <item x="210"/>
        <item x="69"/>
        <item x="98"/>
        <item x="100"/>
        <item x="123"/>
        <item x="126"/>
        <item x="138"/>
        <item x="140"/>
        <item x="40"/>
        <item x="165"/>
        <item x="198"/>
        <item x="200"/>
        <item x="186"/>
        <item x="217"/>
        <item x="92"/>
        <item x="103"/>
        <item x="128"/>
        <item x="142"/>
        <item x="35"/>
        <item x="34"/>
        <item x="33"/>
        <item x="32"/>
        <item x="31"/>
        <item x="10"/>
        <item x="8"/>
        <item x="11"/>
        <item x="9"/>
        <item x="68"/>
        <item x="131"/>
        <item x="136"/>
        <item x="42"/>
        <item x="73"/>
        <item x="43"/>
        <item x="46"/>
        <item x="74"/>
        <item x="109"/>
        <item x="114"/>
        <item x="116"/>
        <item x="59"/>
        <item x="88"/>
        <item x="91"/>
        <item x="118"/>
        <item x="57"/>
        <item x="85"/>
        <item x="108"/>
        <item x="113"/>
        <item x="76"/>
        <item x="77"/>
        <item x="78"/>
        <item x="41"/>
        <item x="39"/>
        <item x="65"/>
        <item x="48"/>
        <item x="166"/>
        <item x="167"/>
        <item x="175"/>
        <item x="213"/>
        <item x="162"/>
        <item x="161"/>
        <item x="152"/>
        <item x="153"/>
        <item x="155"/>
        <item x="181"/>
        <item x="156"/>
        <item x="157"/>
        <item x="201"/>
        <item x="207"/>
        <item x="219"/>
        <item x="221"/>
        <item x="115"/>
        <item x="117"/>
        <item x="121"/>
        <item x="148"/>
        <item x="150"/>
        <item x="164"/>
        <item x="195"/>
        <item x="189"/>
        <item x="71"/>
        <item x="130"/>
        <item x="133"/>
        <item x="36"/>
        <item x="66"/>
        <item x="83"/>
        <item x="111"/>
        <item x="37"/>
        <item x="67"/>
        <item x="80"/>
        <item x="168"/>
        <item x="173"/>
        <item x="177"/>
        <item x="211"/>
        <item x="216"/>
        <item x="81"/>
        <item x="132"/>
        <item x="135"/>
        <item x="52"/>
        <item x="53"/>
        <item x="215"/>
        <item x="107"/>
        <item x="112"/>
        <item x="145"/>
        <item x="147"/>
        <item x="119"/>
        <item x="149"/>
        <item x="62"/>
        <item x="63"/>
        <item x="94"/>
        <item x="0"/>
        <item t="default"/>
      </items>
    </pivotField>
    <pivotField axis="axisPage" showAll="0">
      <items count="3">
        <item x="0"/>
        <item x="1"/>
        <item t="default"/>
      </items>
    </pivotField>
  </pivotFields>
  <rowFields count="1">
    <field x="31"/>
  </rowFields>
  <rowItems count="46">
    <i>
      <x/>
    </i>
    <i>
      <x v="2"/>
    </i>
    <i>
      <x v="3"/>
    </i>
    <i>
      <x v="4"/>
    </i>
    <i>
      <x v="5"/>
    </i>
    <i>
      <x v="6"/>
    </i>
    <i>
      <x v="7"/>
    </i>
    <i>
      <x v="11"/>
    </i>
    <i>
      <x v="12"/>
    </i>
    <i>
      <x v="13"/>
    </i>
    <i>
      <x v="14"/>
    </i>
    <i>
      <x v="15"/>
    </i>
    <i>
      <x v="16"/>
    </i>
    <i>
      <x v="17"/>
    </i>
    <i>
      <x v="18"/>
    </i>
    <i>
      <x v="19"/>
    </i>
    <i>
      <x v="20"/>
    </i>
    <i>
      <x v="21"/>
    </i>
    <i>
      <x v="22"/>
    </i>
    <i>
      <x v="36"/>
    </i>
    <i>
      <x v="37"/>
    </i>
    <i>
      <x v="38"/>
    </i>
    <i>
      <x v="48"/>
    </i>
    <i>
      <x v="51"/>
    </i>
    <i>
      <x v="52"/>
    </i>
    <i>
      <x v="53"/>
    </i>
    <i>
      <x v="85"/>
    </i>
    <i>
      <x v="94"/>
    </i>
    <i>
      <x v="95"/>
    </i>
    <i>
      <x v="122"/>
    </i>
    <i>
      <x v="141"/>
    </i>
    <i>
      <x v="144"/>
    </i>
    <i>
      <x v="145"/>
    </i>
    <i>
      <x v="146"/>
    </i>
    <i>
      <x v="147"/>
    </i>
    <i>
      <x v="148"/>
    </i>
    <i>
      <x v="152"/>
    </i>
    <i>
      <x v="156"/>
    </i>
    <i>
      <x v="160"/>
    </i>
    <i>
      <x v="163"/>
    </i>
    <i>
      <x v="164"/>
    </i>
    <i>
      <x v="165"/>
    </i>
    <i>
      <x v="166"/>
    </i>
    <i>
      <x v="209"/>
    </i>
    <i>
      <x v="210"/>
    </i>
    <i t="grand">
      <x/>
    </i>
  </rowItems>
  <colFields count="1">
    <field x="0"/>
  </colFields>
  <colItems count="8">
    <i>
      <x v="29"/>
    </i>
    <i>
      <x v="30"/>
    </i>
    <i>
      <x v="31"/>
    </i>
    <i>
      <x v="33"/>
    </i>
    <i>
      <x v="34"/>
    </i>
    <i>
      <x v="36"/>
    </i>
    <i>
      <x v="37"/>
    </i>
    <i t="grand">
      <x/>
    </i>
  </colItems>
  <pageFields count="1">
    <pageField fld="32" item="1" hier="-1"/>
  </pageFields>
  <dataFields count="1">
    <dataField name="Count of BUILDING ADDRES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2D61A6-133D-493D-903C-C4F707447E6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25" firstHeaderRow="1" firstDataRow="2" firstDataCol="1" rowPageCount="1" colPageCount="1"/>
  <pivotFields count="33">
    <pivotField axis="axisRow" showAll="0">
      <items count="16">
        <item x="0"/>
        <item x="1"/>
        <item x="2"/>
        <item x="3"/>
        <item x="4"/>
        <item x="5"/>
        <item x="6"/>
        <item x="7"/>
        <item x="8"/>
        <item x="9"/>
        <item x="10"/>
        <item x="11"/>
        <item x="12"/>
        <item x="13"/>
        <item x="14"/>
        <item t="default"/>
      </items>
    </pivotField>
    <pivotField axis="axisRow" showAll="0">
      <items count="130">
        <item x="58"/>
        <item x="14"/>
        <item x="30"/>
        <item x="8"/>
        <item x="17"/>
        <item x="57"/>
        <item x="25"/>
        <item x="61"/>
        <item x="22"/>
        <item x="21"/>
        <item x="64"/>
        <item x="33"/>
        <item x="18"/>
        <item x="12"/>
        <item x="26"/>
        <item x="31"/>
        <item x="42"/>
        <item x="62"/>
        <item x="19"/>
        <item x="2"/>
        <item x="20"/>
        <item x="16"/>
        <item x="65"/>
        <item x="50"/>
        <item x="38"/>
        <item x="9"/>
        <item x="39"/>
        <item x="54"/>
        <item x="23"/>
        <item x="13"/>
        <item x="53"/>
        <item x="40"/>
        <item x="29"/>
        <item x="36"/>
        <item x="35"/>
        <item x="24"/>
        <item x="68"/>
        <item x="11"/>
        <item x="59"/>
        <item x="41"/>
        <item x="7"/>
        <item x="37"/>
        <item x="4"/>
        <item x="3"/>
        <item x="5"/>
        <item x="0"/>
        <item x="55"/>
        <item x="44"/>
        <item x="1"/>
        <item x="6"/>
        <item x="43"/>
        <item x="27"/>
        <item x="66"/>
        <item x="34"/>
        <item x="45"/>
        <item x="67"/>
        <item x="46"/>
        <item x="60"/>
        <item x="47"/>
        <item x="15"/>
        <item x="52"/>
        <item x="48"/>
        <item x="10"/>
        <item x="51"/>
        <item x="28"/>
        <item x="49"/>
        <item x="63"/>
        <item x="32"/>
        <item x="56"/>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showAll="0"/>
    <pivotField showAll="0"/>
    <pivotField axis="axisCol" showAll="0">
      <items count="52">
        <item x="43"/>
        <item x="34"/>
        <item x="0"/>
        <item x="40"/>
        <item x="1"/>
        <item x="32"/>
        <item x="24"/>
        <item x="11"/>
        <item x="27"/>
        <item x="26"/>
        <item x="35"/>
        <item x="36"/>
        <item x="39"/>
        <item x="29"/>
        <item x="37"/>
        <item x="15"/>
        <item x="10"/>
        <item x="30"/>
        <item x="7"/>
        <item x="45"/>
        <item x="16"/>
        <item x="17"/>
        <item x="21"/>
        <item x="8"/>
        <item x="5"/>
        <item x="4"/>
        <item x="33"/>
        <item x="31"/>
        <item x="6"/>
        <item x="20"/>
        <item x="14"/>
        <item x="9"/>
        <item x="3"/>
        <item x="41"/>
        <item x="28"/>
        <item x="44"/>
        <item x="25"/>
        <item x="12"/>
        <item x="42"/>
        <item x="13"/>
        <item x="18"/>
        <item x="2"/>
        <item x="38"/>
        <item x="19"/>
        <item x="22"/>
        <item x="23"/>
        <item x="46"/>
        <item x="47"/>
        <item x="48"/>
        <item x="49"/>
        <item x="50"/>
        <item t="default"/>
      </items>
    </pivotField>
    <pivotField showAll="0"/>
    <pivotField showAll="0"/>
    <pivotField showAll="0"/>
    <pivotField showAll="0"/>
    <pivotField showAll="0"/>
    <pivotField showAll="0"/>
    <pivotField dataField="1" showAll="0"/>
    <pivotField showAll="0"/>
    <pivotField showAll="0"/>
    <pivotField numFmtId="3" showAll="0"/>
    <pivotField numFmtId="14" showAll="0"/>
    <pivotField numFmtId="14" showAll="0"/>
    <pivotField numFmtId="14" showAll="0"/>
    <pivotField showAll="0"/>
    <pivotField showAll="0"/>
    <pivotField showAll="0"/>
    <pivotField showAll="0"/>
    <pivotField showAll="0"/>
    <pivotField showAll="0"/>
    <pivotField showAll="0"/>
    <pivotField numFmtId="3" showAll="0"/>
    <pivotField showAll="0"/>
    <pivotField showAll="0"/>
    <pivotField showAll="0"/>
    <pivotField showAll="0"/>
    <pivotField numFmtId="3" showAll="0"/>
    <pivotField showAll="0"/>
    <pivotField axis="axisPage" showAll="0">
      <items count="12">
        <item m="1" x="8"/>
        <item x="0"/>
        <item x="1"/>
        <item x="3"/>
        <item x="2"/>
        <item x="5"/>
        <item x="6"/>
        <item m="1" x="10"/>
        <item m="1" x="9"/>
        <item x="4"/>
        <item x="7"/>
        <item t="default"/>
      </items>
    </pivotField>
  </pivotFields>
  <rowFields count="2">
    <field x="0"/>
    <field x="1"/>
  </rowFields>
  <rowItems count="21">
    <i>
      <x/>
    </i>
    <i r="1">
      <x v="19"/>
    </i>
    <i r="1">
      <x v="40"/>
    </i>
    <i r="1">
      <x v="42"/>
    </i>
    <i r="1">
      <x v="43"/>
    </i>
    <i r="1">
      <x v="44"/>
    </i>
    <i r="1">
      <x v="45"/>
    </i>
    <i r="1">
      <x v="48"/>
    </i>
    <i r="1">
      <x v="49"/>
    </i>
    <i>
      <x v="1"/>
    </i>
    <i r="1">
      <x v="3"/>
    </i>
    <i r="1">
      <x v="25"/>
    </i>
    <i>
      <x v="2"/>
    </i>
    <i r="1">
      <x v="28"/>
    </i>
    <i>
      <x v="7"/>
    </i>
    <i r="1">
      <x v="10"/>
    </i>
    <i r="1">
      <x v="17"/>
    </i>
    <i>
      <x v="8"/>
    </i>
    <i r="1">
      <x v="69"/>
    </i>
    <i r="1">
      <x v="70"/>
    </i>
    <i t="grand">
      <x/>
    </i>
  </rowItems>
  <colFields count="1">
    <field x="4"/>
  </colFields>
  <colItems count="13">
    <i>
      <x/>
    </i>
    <i>
      <x v="2"/>
    </i>
    <i>
      <x v="4"/>
    </i>
    <i>
      <x v="9"/>
    </i>
    <i>
      <x v="18"/>
    </i>
    <i>
      <x v="19"/>
    </i>
    <i>
      <x v="24"/>
    </i>
    <i>
      <x v="25"/>
    </i>
    <i>
      <x v="28"/>
    </i>
    <i>
      <x v="32"/>
    </i>
    <i>
      <x v="41"/>
    </i>
    <i>
      <x v="46"/>
    </i>
    <i t="grand">
      <x/>
    </i>
  </colItems>
  <pageFields count="1">
    <pageField fld="32" item="1" hier="-1"/>
  </pageFields>
  <dataFields count="1">
    <dataField name="Sum of q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E864B8-65CC-4410-8930-1754D9CC001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J44" firstHeaderRow="1" firstDataRow="2" firstDataCol="4" rowPageCount="1" colPageCount="1"/>
  <pivotFields count="33">
    <pivotField axis="axisRow" compact="0" showAll="0">
      <items count="16">
        <item x="0"/>
        <item x="1"/>
        <item x="2"/>
        <item x="3"/>
        <item x="4"/>
        <item x="5"/>
        <item x="6"/>
        <item x="7"/>
        <item x="8"/>
        <item x="9"/>
        <item x="10"/>
        <item x="11"/>
        <item x="12"/>
        <item x="13"/>
        <item x="14"/>
        <item t="default"/>
      </items>
    </pivotField>
    <pivotField axis="axisRow" compact="0" showAll="0">
      <items count="130">
        <item x="58"/>
        <item x="14"/>
        <item x="30"/>
        <item x="8"/>
        <item x="17"/>
        <item x="57"/>
        <item x="25"/>
        <item x="61"/>
        <item x="22"/>
        <item x="21"/>
        <item x="64"/>
        <item x="33"/>
        <item x="18"/>
        <item x="12"/>
        <item x="26"/>
        <item x="31"/>
        <item x="42"/>
        <item x="62"/>
        <item x="19"/>
        <item x="2"/>
        <item x="20"/>
        <item x="16"/>
        <item x="65"/>
        <item x="50"/>
        <item x="38"/>
        <item x="9"/>
        <item x="39"/>
        <item x="54"/>
        <item x="23"/>
        <item x="13"/>
        <item x="53"/>
        <item x="40"/>
        <item x="29"/>
        <item x="36"/>
        <item x="35"/>
        <item x="24"/>
        <item x="68"/>
        <item x="11"/>
        <item x="59"/>
        <item x="41"/>
        <item x="7"/>
        <item x="37"/>
        <item x="4"/>
        <item x="3"/>
        <item x="5"/>
        <item x="0"/>
        <item x="55"/>
        <item x="44"/>
        <item x="1"/>
        <item x="6"/>
        <item x="43"/>
        <item x="27"/>
        <item x="66"/>
        <item x="34"/>
        <item x="45"/>
        <item x="67"/>
        <item x="46"/>
        <item x="60"/>
        <item x="47"/>
        <item x="15"/>
        <item x="52"/>
        <item x="48"/>
        <item x="10"/>
        <item x="51"/>
        <item x="28"/>
        <item x="49"/>
        <item x="63"/>
        <item x="32"/>
        <item x="56"/>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compact="0" showAll="0"/>
    <pivotField compact="0" showAll="0"/>
    <pivotField axis="axisCol" compact="0" showAll="0">
      <items count="52">
        <item x="43"/>
        <item x="34"/>
        <item x="0"/>
        <item x="40"/>
        <item x="1"/>
        <item x="32"/>
        <item x="24"/>
        <item x="11"/>
        <item x="27"/>
        <item x="26"/>
        <item x="35"/>
        <item x="36"/>
        <item x="39"/>
        <item x="29"/>
        <item x="37"/>
        <item x="15"/>
        <item x="10"/>
        <item x="30"/>
        <item x="7"/>
        <item x="45"/>
        <item x="48"/>
        <item x="16"/>
        <item x="17"/>
        <item x="21"/>
        <item x="8"/>
        <item x="5"/>
        <item x="4"/>
        <item x="33"/>
        <item x="31"/>
        <item x="6"/>
        <item x="20"/>
        <item x="47"/>
        <item x="14"/>
        <item x="9"/>
        <item x="3"/>
        <item x="41"/>
        <item x="28"/>
        <item x="44"/>
        <item x="25"/>
        <item x="12"/>
        <item x="42"/>
        <item x="13"/>
        <item x="50"/>
        <item x="49"/>
        <item x="18"/>
        <item x="2"/>
        <item x="38"/>
        <item x="19"/>
        <item x="22"/>
        <item x="23"/>
        <item x="46"/>
        <item t="default"/>
      </items>
    </pivotField>
    <pivotField compact="0" showAll="0"/>
    <pivotField compact="0" showAll="0"/>
    <pivotField compact="0" showAll="0"/>
    <pivotField compact="0" showAll="0"/>
    <pivotField compact="0" showAll="0"/>
    <pivotField compact="0" showAll="0"/>
    <pivotField dataField="1" compact="0" showAll="0"/>
    <pivotField axis="axisRow" compact="0" showAll="0">
      <items count="16">
        <item x="12"/>
        <item x="5"/>
        <item x="7"/>
        <item x="10"/>
        <item x="0"/>
        <item x="8"/>
        <item x="6"/>
        <item x="9"/>
        <item x="1"/>
        <item x="11"/>
        <item x="2"/>
        <item x="3"/>
        <item x="4"/>
        <item x="13"/>
        <item x="14"/>
        <item t="default"/>
      </items>
    </pivotField>
    <pivotField compact="0" showAll="0"/>
    <pivotField compact="0" numFmtId="3"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showAll="0"/>
    <pivotField compact="0" showAll="0"/>
    <pivotField compact="0" showAll="0"/>
    <pivotField compact="0" showAll="0"/>
    <pivotField compact="0" showAll="0"/>
    <pivotField compact="0" numFmtId="3" showAll="0"/>
    <pivotField compact="0" showAll="0"/>
    <pivotField compact="0" showAll="0"/>
    <pivotField compact="0" showAll="0"/>
    <pivotField compact="0" showAll="0"/>
    <pivotField compact="0" numFmtId="3" showAll="0"/>
    <pivotField compact="0" showAll="0"/>
    <pivotField name="Sublot" axis="axisRow" compact="0" showAll="0">
      <items count="12">
        <item h="1" m="1" x="8"/>
        <item h="1" x="0"/>
        <item h="1" x="1"/>
        <item h="1" x="3"/>
        <item h="1" x="2"/>
        <item h="1" x="5"/>
        <item h="1" x="6"/>
        <item h="1" m="1" x="10"/>
        <item h="1" m="1" x="9"/>
        <item x="4"/>
        <item h="1" x="7"/>
        <item t="default"/>
      </items>
    </pivotField>
  </pivotFields>
  <rowFields count="4">
    <field x="0"/>
    <field x="32"/>
    <field x="12"/>
    <field x="1"/>
  </rowFields>
  <rowItems count="40">
    <i>
      <x v="5"/>
    </i>
    <i r="1">
      <x v="9"/>
    </i>
    <i r="2">
      <x v="11"/>
    </i>
    <i r="3">
      <x v="47"/>
    </i>
    <i>
      <x v="8"/>
    </i>
    <i r="1">
      <x v="9"/>
    </i>
    <i r="2">
      <x v="10"/>
    </i>
    <i r="3">
      <x v="73"/>
    </i>
    <i r="2">
      <x v="11"/>
    </i>
    <i r="3">
      <x v="74"/>
    </i>
    <i r="3">
      <x v="75"/>
    </i>
    <i>
      <x v="9"/>
    </i>
    <i r="1">
      <x v="9"/>
    </i>
    <i r="2">
      <x v="11"/>
    </i>
    <i r="3">
      <x v="83"/>
    </i>
    <i r="3">
      <x v="84"/>
    </i>
    <i r="3">
      <x v="85"/>
    </i>
    <i>
      <x v="11"/>
    </i>
    <i r="1">
      <x v="9"/>
    </i>
    <i r="2">
      <x v="11"/>
    </i>
    <i r="3">
      <x v="94"/>
    </i>
    <i r="3">
      <x v="95"/>
    </i>
    <i r="3">
      <x v="96"/>
    </i>
    <i r="3">
      <x v="97"/>
    </i>
    <i r="3">
      <x v="98"/>
    </i>
    <i r="3">
      <x v="99"/>
    </i>
    <i r="3">
      <x v="100"/>
    </i>
    <i>
      <x v="12"/>
    </i>
    <i r="1">
      <x v="9"/>
    </i>
    <i r="2">
      <x v="10"/>
    </i>
    <i r="3">
      <x v="102"/>
    </i>
    <i r="3">
      <x v="103"/>
    </i>
    <i r="3">
      <x v="104"/>
    </i>
    <i r="3">
      <x v="105"/>
    </i>
    <i r="3">
      <x v="106"/>
    </i>
    <i r="3">
      <x v="107"/>
    </i>
    <i r="3">
      <x v="108"/>
    </i>
    <i r="2">
      <x v="11"/>
    </i>
    <i r="3">
      <x v="101"/>
    </i>
    <i t="grand">
      <x/>
    </i>
  </rowItems>
  <colFields count="1">
    <field x="4"/>
  </colFields>
  <colItems count="6">
    <i>
      <x v="1"/>
    </i>
    <i>
      <x v="28"/>
    </i>
    <i>
      <x v="33"/>
    </i>
    <i>
      <x v="39"/>
    </i>
    <i>
      <x v="41"/>
    </i>
    <i t="grand">
      <x/>
    </i>
  </colItems>
  <pageFields count="1">
    <pageField fld="18" item="0" hier="-1"/>
  </pageFields>
  <dataFields count="1">
    <dataField name="Sum of qty" fld="11" baseField="0" baseItem="0"/>
  </dataFields>
  <formats count="31">
    <format dxfId="94">
      <pivotArea dataOnly="0" labelOnly="1" outline="0" fieldPosition="0">
        <references count="4">
          <reference field="0" count="0" selected="0"/>
          <reference field="1" count="2">
            <x v="3"/>
            <x v="25"/>
          </reference>
          <reference field="12" count="1" selected="0">
            <x v="10"/>
          </reference>
          <reference field="32" count="1" selected="0">
            <x v="1"/>
          </reference>
        </references>
      </pivotArea>
    </format>
    <format dxfId="93">
      <pivotArea dataOnly="0" labelOnly="1" outline="0" fieldPosition="0">
        <references count="4">
          <reference field="0" count="0" selected="0"/>
          <reference field="1" count="1">
            <x v="1"/>
          </reference>
          <reference field="12" count="1" selected="0">
            <x v="10"/>
          </reference>
          <reference field="32" count="1" selected="0">
            <x v="3"/>
          </reference>
        </references>
      </pivotArea>
    </format>
    <format dxfId="92">
      <pivotArea dataOnly="0" labelOnly="1" outline="0" fieldPosition="0">
        <references count="4">
          <reference field="0" count="0" selected="0"/>
          <reference field="1" count="1">
            <x v="59"/>
          </reference>
          <reference field="12" count="1" selected="0">
            <x v="10"/>
          </reference>
          <reference field="32" count="1" selected="0">
            <x v="4"/>
          </reference>
        </references>
      </pivotArea>
    </format>
    <format dxfId="91">
      <pivotArea dataOnly="0" labelOnly="1" outline="0" fieldPosition="0">
        <references count="4">
          <reference field="0" count="0" selected="0"/>
          <reference field="1" count="3">
            <x v="13"/>
            <x v="37"/>
            <x v="62"/>
          </reference>
          <reference field="12" count="1" selected="0">
            <x v="11"/>
          </reference>
          <reference field="32" count="1" selected="0">
            <x v="2"/>
          </reference>
        </references>
      </pivotArea>
    </format>
    <format dxfId="90">
      <pivotArea dataOnly="0" labelOnly="1" outline="0" fieldPosition="0">
        <references count="4">
          <reference field="0" count="0" selected="0"/>
          <reference field="1" count="1">
            <x v="29"/>
          </reference>
          <reference field="12" count="1" selected="0">
            <x v="4"/>
          </reference>
          <reference field="32" count="1" selected="0">
            <x v="4"/>
          </reference>
        </references>
      </pivotArea>
    </format>
    <format dxfId="89">
      <pivotArea dataOnly="0" labelOnly="1" outline="0" fieldPosition="0">
        <references count="4">
          <reference field="0" count="0" selected="0"/>
          <reference field="1" count="4">
            <x v="11"/>
            <x v="14"/>
            <x v="15"/>
            <x v="67"/>
          </reference>
          <reference field="12" count="1" selected="0">
            <x v="11"/>
          </reference>
          <reference field="32" count="1" selected="0">
            <x v="2"/>
          </reference>
        </references>
      </pivotArea>
    </format>
    <format dxfId="88">
      <pivotArea dataOnly="0" labelOnly="1" outline="0" fieldPosition="0">
        <references count="4">
          <reference field="0" count="0" selected="0"/>
          <reference field="1" count="1">
            <x v="51"/>
          </reference>
          <reference field="12" count="1" selected="0">
            <x v="4"/>
          </reference>
          <reference field="32" count="1" selected="0">
            <x v="4"/>
          </reference>
        </references>
      </pivotArea>
    </format>
    <format dxfId="87">
      <pivotArea dataOnly="0" labelOnly="1" outline="0" fieldPosition="0">
        <references count="4">
          <reference field="0" count="0" selected="0"/>
          <reference field="1" count="4">
            <x v="11"/>
            <x v="14"/>
            <x v="15"/>
            <x v="67"/>
          </reference>
          <reference field="12" count="1" selected="0">
            <x v="11"/>
          </reference>
          <reference field="32" count="1" selected="0">
            <x v="2"/>
          </reference>
        </references>
      </pivotArea>
    </format>
    <format dxfId="86">
      <pivotArea dataOnly="0" labelOnly="1" outline="0" fieldPosition="0">
        <references count="4">
          <reference field="0" count="0" selected="0"/>
          <reference field="1" count="1">
            <x v="2"/>
          </reference>
          <reference field="12" count="1" selected="0">
            <x v="11"/>
          </reference>
          <reference field="32" count="1" selected="0">
            <x v="3"/>
          </reference>
        </references>
      </pivotArea>
    </format>
    <format dxfId="85">
      <pivotArea dataOnly="0" labelOnly="1" outline="0" fieldPosition="0">
        <references count="4">
          <reference field="0" count="0" selected="0"/>
          <reference field="1" count="1">
            <x v="64"/>
          </reference>
          <reference field="12" count="1" selected="0">
            <x v="10"/>
          </reference>
          <reference field="32" count="1" selected="0">
            <x v="3"/>
          </reference>
        </references>
      </pivotArea>
    </format>
    <format dxfId="84">
      <pivotArea dataOnly="0" labelOnly="1" outline="0" fieldPosition="0">
        <references count="4">
          <reference field="0" count="0" selected="0"/>
          <reference field="1" count="1">
            <x v="32"/>
          </reference>
          <reference field="12" count="1" selected="0">
            <x v="8"/>
          </reference>
          <reference field="32" count="1" selected="0">
            <x v="4"/>
          </reference>
        </references>
      </pivotArea>
    </format>
    <format dxfId="83">
      <pivotArea dataOnly="0" labelOnly="1" outline="0" fieldPosition="0">
        <references count="4">
          <reference field="0" count="0" selected="0"/>
          <reference field="1" count="4">
            <x v="24"/>
            <x v="26"/>
            <x v="31"/>
            <x v="39"/>
          </reference>
          <reference field="12" count="1" selected="0">
            <x v="10"/>
          </reference>
          <reference field="32" count="1" selected="0">
            <x v="2"/>
          </reference>
        </references>
      </pivotArea>
    </format>
    <format dxfId="82">
      <pivotArea dataOnly="0" labelOnly="1" outline="0" fieldPosition="0">
        <references count="4">
          <reference field="0" count="0" selected="0"/>
          <reference field="1" count="2">
            <x v="34"/>
            <x v="53"/>
          </reference>
          <reference field="12" count="1" selected="0">
            <x v="11"/>
          </reference>
          <reference field="32" count="1" selected="0">
            <x v="2"/>
          </reference>
        </references>
      </pivotArea>
    </format>
    <format dxfId="81">
      <pivotArea dataOnly="0" labelOnly="1" outline="0" fieldPosition="0">
        <references count="4">
          <reference field="0" count="0" selected="0"/>
          <reference field="1" count="2">
            <x v="33"/>
            <x v="41"/>
          </reference>
          <reference field="12" count="1" selected="0">
            <x v="11"/>
          </reference>
          <reference field="32" count="1" selected="0">
            <x v="3"/>
          </reference>
        </references>
      </pivotArea>
    </format>
    <format dxfId="80">
      <pivotArea dataOnly="0" labelOnly="1" outline="0" fieldPosition="0">
        <references count="4">
          <reference field="0" count="0" selected="0"/>
          <reference field="1" count="1">
            <x v="47"/>
          </reference>
          <reference field="12" count="1" selected="0">
            <x v="11"/>
          </reference>
          <reference field="32" count="1" selected="0">
            <x v="3"/>
          </reference>
        </references>
      </pivotArea>
    </format>
    <format dxfId="79">
      <pivotArea dataOnly="0" labelOnly="1" outline="0" fieldPosition="0">
        <references count="4">
          <reference field="0" count="0" selected="0"/>
          <reference field="1" count="5">
            <x v="54"/>
            <x v="56"/>
            <x v="58"/>
            <x v="61"/>
            <x v="65"/>
          </reference>
          <reference field="12" count="1" selected="0">
            <x v="10"/>
          </reference>
          <reference field="32" count="1" selected="0">
            <x v="2"/>
          </reference>
        </references>
      </pivotArea>
    </format>
    <format dxfId="78">
      <pivotArea dataOnly="0" labelOnly="1" outline="0" fieldPosition="0">
        <references count="4">
          <reference field="0" count="0" selected="0"/>
          <reference field="1" count="1">
            <x v="50"/>
          </reference>
          <reference field="12" count="1" selected="0">
            <x v="10"/>
          </reference>
          <reference field="32" count="1" selected="0">
            <x v="4"/>
          </reference>
        </references>
      </pivotArea>
    </format>
    <format dxfId="77">
      <pivotArea dataOnly="0" labelOnly="1" outline="0" fieldPosition="0">
        <references count="4">
          <reference field="0" count="0" selected="0"/>
          <reference field="1" count="1">
            <x v="16"/>
          </reference>
          <reference field="12" count="1" selected="0">
            <x v="4"/>
          </reference>
          <reference field="32" count="1" selected="0">
            <x v="4"/>
          </reference>
        </references>
      </pivotArea>
    </format>
    <format dxfId="76">
      <pivotArea dataOnly="0" labelOnly="1" outline="0" fieldPosition="0">
        <references count="4">
          <reference field="0" count="0" selected="0"/>
          <reference field="1" count="5">
            <x v="23"/>
            <x v="27"/>
            <x v="30"/>
            <x v="60"/>
            <x v="63"/>
          </reference>
          <reference field="12" count="1" selected="0">
            <x v="11"/>
          </reference>
          <reference field="32" count="1" selected="0">
            <x v="2"/>
          </reference>
        </references>
      </pivotArea>
    </format>
    <format dxfId="75">
      <pivotArea dataOnly="0" labelOnly="1" outline="0" fieldPosition="0">
        <references count="4">
          <reference field="0" count="0" selected="0"/>
          <reference field="1" count="3">
            <x v="5"/>
            <x v="46"/>
            <x v="68"/>
          </reference>
          <reference field="12" count="1" selected="0">
            <x v="11"/>
          </reference>
          <reference field="32" count="1" selected="0">
            <x v="3"/>
          </reference>
        </references>
      </pivotArea>
    </format>
    <format dxfId="74">
      <pivotArea dataOnly="0" labelOnly="1" outline="0" fieldPosition="0">
        <references count="4">
          <reference field="0" count="1" selected="0">
            <x v="5"/>
          </reference>
          <reference field="1" count="1">
            <x v="47"/>
          </reference>
          <reference field="12" count="1" selected="0">
            <x v="11"/>
          </reference>
          <reference field="32" count="1" selected="0">
            <x v="9"/>
          </reference>
        </references>
      </pivotArea>
    </format>
    <format dxfId="73">
      <pivotArea dataOnly="0" labelOnly="1" outline="0" fieldPosition="0">
        <references count="4">
          <reference field="0" count="1" selected="0">
            <x v="8"/>
          </reference>
          <reference field="1" count="2">
            <x v="74"/>
            <x v="75"/>
          </reference>
          <reference field="12" count="1" selected="0">
            <x v="11"/>
          </reference>
          <reference field="32" count="1" selected="0">
            <x v="9"/>
          </reference>
        </references>
      </pivotArea>
    </format>
    <format dxfId="72">
      <pivotArea dataOnly="0" labelOnly="1" outline="0" fieldPosition="0">
        <references count="4">
          <reference field="0" count="1" selected="0">
            <x v="8"/>
          </reference>
          <reference field="1" count="3">
            <x v="76"/>
            <x v="77"/>
            <x v="78"/>
          </reference>
          <reference field="12" count="1" selected="0">
            <x v="11"/>
          </reference>
          <reference field="32" count="1" selected="0">
            <x v="3"/>
          </reference>
        </references>
      </pivotArea>
    </format>
    <format dxfId="71">
      <pivotArea dataOnly="0" labelOnly="1" outline="0" fieldPosition="0">
        <references count="4">
          <reference field="0" count="1" selected="0">
            <x v="8"/>
          </reference>
          <reference field="1" count="1">
            <x v="70"/>
          </reference>
          <reference field="12" count="1" selected="0">
            <x v="8"/>
          </reference>
          <reference field="32" count="1" selected="0">
            <x v="1"/>
          </reference>
        </references>
      </pivotArea>
    </format>
    <format dxfId="70">
      <pivotArea dataOnly="0" labelOnly="1" outline="0" fieldPosition="0">
        <references count="4">
          <reference field="0" count="1" selected="0">
            <x v="8"/>
          </reference>
          <reference field="1" count="2">
            <x v="71"/>
            <x v="72"/>
          </reference>
          <reference field="12" count="1" selected="0">
            <x v="4"/>
          </reference>
          <reference field="32" count="1" selected="0">
            <x v="4"/>
          </reference>
        </references>
      </pivotArea>
    </format>
    <format dxfId="69">
      <pivotArea dataOnly="0" labelOnly="1" outline="0" fieldPosition="0">
        <references count="4">
          <reference field="0" count="1" selected="0">
            <x v="8"/>
          </reference>
          <reference field="1" count="1">
            <x v="73"/>
          </reference>
          <reference field="12" count="1" selected="0">
            <x v="10"/>
          </reference>
          <reference field="32" count="1" selected="0">
            <x v="9"/>
          </reference>
        </references>
      </pivotArea>
    </format>
    <format dxfId="68">
      <pivotArea dataOnly="0" labelOnly="1" outline="0" fieldPosition="0">
        <references count="4">
          <reference field="0" count="0" selected="0"/>
          <reference field="1" count="2">
            <x v="79"/>
            <x v="80"/>
          </reference>
          <reference field="12" count="1" selected="0">
            <x v="10"/>
          </reference>
          <reference field="32" count="1" selected="0">
            <x v="2"/>
          </reference>
        </references>
      </pivotArea>
    </format>
    <format dxfId="67">
      <pivotArea dataOnly="0" labelOnly="1" outline="0" fieldPosition="0">
        <references count="4">
          <reference field="0" count="0" selected="0"/>
          <reference field="1" count="2">
            <x v="81"/>
            <x v="82"/>
          </reference>
          <reference field="12" count="1" selected="0">
            <x v="10"/>
          </reference>
          <reference field="32" count="1" selected="0">
            <x v="3"/>
          </reference>
        </references>
      </pivotArea>
    </format>
    <format dxfId="66">
      <pivotArea dataOnly="0" labelOnly="1" outline="0" fieldPosition="0">
        <references count="4">
          <reference field="0" count="0" selected="0"/>
          <reference field="1" count="3">
            <x v="83"/>
            <x v="84"/>
            <x v="85"/>
          </reference>
          <reference field="12" count="1" selected="0">
            <x v="11"/>
          </reference>
          <reference field="32" count="1" selected="0">
            <x v="9"/>
          </reference>
        </references>
      </pivotArea>
    </format>
    <format dxfId="65">
      <pivotArea dataOnly="0" labelOnly="1" outline="0" fieldPosition="0">
        <references count="4">
          <reference field="0" count="0" selected="0"/>
          <reference field="1" count="4">
            <x v="86"/>
            <x v="87"/>
            <x v="88"/>
            <x v="89"/>
          </reference>
          <reference field="12" count="1" selected="0">
            <x v="11"/>
          </reference>
          <reference field="32" count="1" selected="0">
            <x v="3"/>
          </reference>
        </references>
      </pivotArea>
    </format>
    <format dxfId="64">
      <pivotArea dataOnly="0" labelOnly="1" outline="0" fieldPosition="0">
        <references count="4">
          <reference field="0" count="0" selected="0"/>
          <reference field="1" count="4">
            <x v="90"/>
            <x v="91"/>
            <x v="92"/>
            <x v="93"/>
          </reference>
          <reference field="12" count="1" selected="0">
            <x v="10"/>
          </reference>
          <reference field="32"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0543CA-9417-4352-9554-0D46B4F92DF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C" colHeaderCaption="..">
  <location ref="H7:P180" firstHeaderRow="1" firstDataRow="3" firstDataCol="1"/>
  <pivotFields count="33">
    <pivotField axis="axisRow" showAll="0">
      <items count="16">
        <item x="0"/>
        <item x="1"/>
        <item sd="0" x="2"/>
        <item x="3"/>
        <item x="4"/>
        <item x="5"/>
        <item x="6"/>
        <item x="7"/>
        <item x="8"/>
        <item x="9"/>
        <item x="10"/>
        <item x="11"/>
        <item x="12"/>
        <item x="13"/>
        <item x="14"/>
        <item t="default"/>
      </items>
    </pivotField>
    <pivotField axis="axisRow" showAll="0">
      <items count="130">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showAll="0"/>
    <pivotField showAll="0"/>
    <pivotField showAll="0" sortType="ascending"/>
    <pivotField showAll="0"/>
    <pivotField showAll="0"/>
    <pivotField showAll="0"/>
    <pivotField showAll="0"/>
    <pivotField showAll="0"/>
    <pivotField showAll="0"/>
    <pivotField showAll="0"/>
    <pivotField axis="axisCol" showAll="0" sortType="ascending" defaultSubtotal="0">
      <items count="15">
        <item x="12"/>
        <item x="5"/>
        <item x="7"/>
        <item x="10"/>
        <item x="14"/>
        <item x="0"/>
        <item x="8"/>
        <item x="6"/>
        <item x="9"/>
        <item x="1"/>
        <item x="11"/>
        <item x="2"/>
        <item x="13"/>
        <item x="3"/>
        <item x="4"/>
      </items>
    </pivotField>
    <pivotField showAll="0"/>
    <pivotField showAll="0"/>
    <pivotField numFmtId="14" showAll="0"/>
    <pivotField numFmtId="14" showAll="0"/>
    <pivotField numFmtId="14" showAll="0"/>
    <pivotField axis="axisCol" showAll="0">
      <items count="4">
        <item x="0"/>
        <item sd="0" x="1"/>
        <item sd="0" x="2"/>
        <item t="default"/>
      </items>
    </pivotField>
    <pivotField showAll="0"/>
    <pivotField numFmtId="3" showAll="0"/>
    <pivotField numFmtId="3" showAll="0"/>
    <pivotField numFmtId="3" showAll="0"/>
    <pivotField numFmtId="3" showAll="0"/>
    <pivotField numFmtId="3" showAll="0"/>
    <pivotField dataField="1" numFmtId="3" showAll="0"/>
    <pivotField showAll="0"/>
    <pivotField showAll="0"/>
    <pivotField showAll="0"/>
    <pivotField showAll="0"/>
    <pivotField numFmtId="3" showAll="0"/>
    <pivotField showAll="0"/>
    <pivotField axis="axisRow" showAll="0">
      <items count="12">
        <item m="1" x="8"/>
        <item x="0"/>
        <item x="1"/>
        <item x="3"/>
        <item x="2"/>
        <item x="5"/>
        <item x="6"/>
        <item m="1" x="10"/>
        <item m="1" x="9"/>
        <item x="4"/>
        <item x="7"/>
        <item t="default"/>
      </items>
    </pivotField>
  </pivotFields>
  <rowFields count="3">
    <field x="0"/>
    <field x="32"/>
    <field x="1"/>
  </rowFields>
  <rowItems count="171">
    <i>
      <x/>
    </i>
    <i r="1">
      <x v="1"/>
    </i>
    <i r="2">
      <x/>
    </i>
    <i r="2">
      <x v="1"/>
    </i>
    <i r="2">
      <x v="2"/>
    </i>
    <i r="2">
      <x v="3"/>
    </i>
    <i r="2">
      <x v="4"/>
    </i>
    <i r="2">
      <x v="5"/>
    </i>
    <i r="2">
      <x v="6"/>
    </i>
    <i r="2">
      <x v="7"/>
    </i>
    <i>
      <x v="1"/>
    </i>
    <i r="1">
      <x v="1"/>
    </i>
    <i r="2">
      <x v="8"/>
    </i>
    <i r="2">
      <x v="9"/>
    </i>
    <i r="1">
      <x v="2"/>
    </i>
    <i r="2">
      <x v="10"/>
    </i>
    <i r="2">
      <x v="11"/>
    </i>
    <i r="2">
      <x v="12"/>
    </i>
    <i r="1">
      <x v="3"/>
    </i>
    <i r="2">
      <x v="14"/>
    </i>
    <i r="1">
      <x v="4"/>
    </i>
    <i r="2">
      <x v="13"/>
    </i>
    <i r="2">
      <x v="15"/>
    </i>
    <i>
      <x v="2"/>
    </i>
    <i>
      <x v="3"/>
    </i>
    <i r="1">
      <x v="2"/>
    </i>
    <i r="2">
      <x v="26"/>
    </i>
    <i r="2">
      <x v="31"/>
    </i>
    <i r="2">
      <x v="32"/>
    </i>
    <i r="2">
      <x v="33"/>
    </i>
    <i r="1">
      <x v="3"/>
    </i>
    <i r="2">
      <x v="28"/>
    </i>
    <i r="2">
      <x v="30"/>
    </i>
    <i r="1">
      <x v="4"/>
    </i>
    <i r="2">
      <x v="27"/>
    </i>
    <i r="2">
      <x v="29"/>
    </i>
    <i>
      <x v="4"/>
    </i>
    <i r="1">
      <x v="2"/>
    </i>
    <i r="2">
      <x v="34"/>
    </i>
    <i r="2">
      <x v="35"/>
    </i>
    <i r="2">
      <x v="38"/>
    </i>
    <i r="2">
      <x v="39"/>
    </i>
    <i r="2">
      <x v="40"/>
    </i>
    <i r="2">
      <x v="41"/>
    </i>
    <i r="1">
      <x v="3"/>
    </i>
    <i r="2">
      <x v="36"/>
    </i>
    <i r="2">
      <x v="37"/>
    </i>
    <i>
      <x v="5"/>
    </i>
    <i r="1">
      <x v="2"/>
    </i>
    <i r="2">
      <x v="45"/>
    </i>
    <i r="2">
      <x v="46"/>
    </i>
    <i r="2">
      <x v="47"/>
    </i>
    <i r="2">
      <x v="48"/>
    </i>
    <i r="2">
      <x v="49"/>
    </i>
    <i r="1">
      <x v="4"/>
    </i>
    <i r="2">
      <x v="42"/>
    </i>
    <i r="2">
      <x v="43"/>
    </i>
    <i r="1">
      <x v="9"/>
    </i>
    <i r="2">
      <x v="44"/>
    </i>
    <i>
      <x v="6"/>
    </i>
    <i r="1">
      <x v="2"/>
    </i>
    <i r="2">
      <x v="50"/>
    </i>
    <i r="2">
      <x v="51"/>
    </i>
    <i r="2">
      <x v="52"/>
    </i>
    <i r="2">
      <x v="53"/>
    </i>
    <i r="2">
      <x v="54"/>
    </i>
    <i r="1">
      <x v="3"/>
    </i>
    <i r="2">
      <x v="55"/>
    </i>
    <i r="2">
      <x v="56"/>
    </i>
    <i r="2">
      <x v="57"/>
    </i>
    <i>
      <x v="7"/>
    </i>
    <i r="1">
      <x v="1"/>
    </i>
    <i r="2">
      <x v="62"/>
    </i>
    <i r="2">
      <x v="64"/>
    </i>
    <i r="1">
      <x v="3"/>
    </i>
    <i r="2">
      <x v="60"/>
    </i>
    <i r="1">
      <x v="4"/>
    </i>
    <i r="2">
      <x v="58"/>
    </i>
    <i r="2">
      <x v="59"/>
    </i>
    <i r="2">
      <x v="63"/>
    </i>
    <i r="1">
      <x v="5"/>
    </i>
    <i r="2">
      <x v="61"/>
    </i>
    <i r="2">
      <x v="66"/>
    </i>
    <i r="2">
      <x v="67"/>
    </i>
    <i r="2">
      <x v="68"/>
    </i>
    <i r="1">
      <x v="6"/>
    </i>
    <i r="2">
      <x v="65"/>
    </i>
    <i>
      <x v="8"/>
    </i>
    <i r="1">
      <x v="1"/>
    </i>
    <i r="2">
      <x v="69"/>
    </i>
    <i r="2">
      <x v="70"/>
    </i>
    <i r="1">
      <x v="3"/>
    </i>
    <i r="2">
      <x v="76"/>
    </i>
    <i r="2">
      <x v="77"/>
    </i>
    <i r="2">
      <x v="78"/>
    </i>
    <i r="1">
      <x v="4"/>
    </i>
    <i r="2">
      <x v="71"/>
    </i>
    <i r="2">
      <x v="72"/>
    </i>
    <i r="1">
      <x v="9"/>
    </i>
    <i r="2">
      <x v="73"/>
    </i>
    <i r="2">
      <x v="74"/>
    </i>
    <i r="2">
      <x v="75"/>
    </i>
    <i>
      <x v="9"/>
    </i>
    <i r="1">
      <x v="2"/>
    </i>
    <i r="2">
      <x v="79"/>
    </i>
    <i r="2">
      <x v="80"/>
    </i>
    <i r="1">
      <x v="3"/>
    </i>
    <i r="2">
      <x v="81"/>
    </i>
    <i r="2">
      <x v="82"/>
    </i>
    <i r="1">
      <x v="9"/>
    </i>
    <i r="2">
      <x v="83"/>
    </i>
    <i r="2">
      <x v="84"/>
    </i>
    <i r="2">
      <x v="85"/>
    </i>
    <i>
      <x v="10"/>
    </i>
    <i r="1">
      <x v="3"/>
    </i>
    <i r="2">
      <x v="86"/>
    </i>
    <i r="2">
      <x v="87"/>
    </i>
    <i r="2">
      <x v="88"/>
    </i>
    <i r="2">
      <x v="89"/>
    </i>
    <i r="2">
      <x v="90"/>
    </i>
    <i r="2">
      <x v="91"/>
    </i>
    <i r="2">
      <x v="92"/>
    </i>
    <i r="2">
      <x v="93"/>
    </i>
    <i>
      <x v="11"/>
    </i>
    <i r="1">
      <x v="9"/>
    </i>
    <i r="2">
      <x v="94"/>
    </i>
    <i r="2">
      <x v="95"/>
    </i>
    <i r="2">
      <x v="96"/>
    </i>
    <i r="2">
      <x v="97"/>
    </i>
    <i r="2">
      <x v="98"/>
    </i>
    <i r="2">
      <x v="99"/>
    </i>
    <i r="2">
      <x v="100"/>
    </i>
    <i>
      <x v="12"/>
    </i>
    <i r="1">
      <x v="9"/>
    </i>
    <i r="2">
      <x v="101"/>
    </i>
    <i r="2">
      <x v="102"/>
    </i>
    <i r="2">
      <x v="103"/>
    </i>
    <i r="2">
      <x v="104"/>
    </i>
    <i r="2">
      <x v="105"/>
    </i>
    <i r="2">
      <x v="106"/>
    </i>
    <i r="2">
      <x v="107"/>
    </i>
    <i r="2">
      <x v="108"/>
    </i>
    <i>
      <x v="13"/>
    </i>
    <i r="1">
      <x v="5"/>
    </i>
    <i r="2">
      <x v="109"/>
    </i>
    <i r="2">
      <x v="111"/>
    </i>
    <i r="2">
      <x v="112"/>
    </i>
    <i r="2">
      <x v="113"/>
    </i>
    <i r="1">
      <x v="6"/>
    </i>
    <i r="2">
      <x v="110"/>
    </i>
    <i r="2">
      <x v="114"/>
    </i>
    <i r="2">
      <x v="115"/>
    </i>
    <i r="2">
      <x v="116"/>
    </i>
    <i r="2">
      <x v="117"/>
    </i>
    <i>
      <x v="14"/>
    </i>
    <i r="1">
      <x v="5"/>
    </i>
    <i r="2">
      <x v="120"/>
    </i>
    <i r="2">
      <x v="128"/>
    </i>
    <i r="1">
      <x v="6"/>
    </i>
    <i r="2">
      <x v="119"/>
    </i>
    <i r="2">
      <x v="121"/>
    </i>
    <i r="2">
      <x v="122"/>
    </i>
    <i r="1">
      <x v="9"/>
    </i>
    <i r="2">
      <x v="118"/>
    </i>
    <i r="1">
      <x v="10"/>
    </i>
    <i r="2">
      <x v="123"/>
    </i>
    <i r="2">
      <x v="124"/>
    </i>
    <i r="2">
      <x v="125"/>
    </i>
    <i r="2">
      <x v="126"/>
    </i>
    <i r="2">
      <x v="127"/>
    </i>
    <i t="grand">
      <x/>
    </i>
  </rowItems>
  <colFields count="2">
    <field x="18"/>
    <field x="12"/>
  </colFields>
  <colItems count="8">
    <i>
      <x/>
      <x v="5"/>
    </i>
    <i r="1">
      <x v="9"/>
    </i>
    <i r="1">
      <x v="11"/>
    </i>
    <i r="1">
      <x v="13"/>
    </i>
    <i t="default">
      <x/>
    </i>
    <i>
      <x v="1"/>
    </i>
    <i>
      <x v="2"/>
    </i>
    <i t="grand">
      <x/>
    </i>
  </colItems>
  <dataFields count="1">
    <dataField name="." fld="2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ACFBFB-68C9-4445-9ADC-9B1864E32103}" name="PivotTable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Z7:BC11" firstHeaderRow="1" firstDataRow="2" firstDataCol="1" rowPageCount="1" colPageCount="1"/>
  <pivotFields count="33">
    <pivotField compact="0" showAll="0">
      <items count="16">
        <item h="1" x="0"/>
        <item h="1" x="1"/>
        <item h="1" x="2"/>
        <item h="1" x="3"/>
        <item h="1" x="4"/>
        <item h="1" x="5"/>
        <item x="6"/>
        <item h="1" x="8"/>
        <item h="1" x="9"/>
        <item h="1" x="7"/>
        <item h="1" x="10"/>
        <item h="1" x="11"/>
        <item h="1" x="12"/>
        <item h="1" x="14"/>
        <item h="1" x="13"/>
        <item t="default"/>
      </items>
    </pivotField>
    <pivotField name="Crate Number" compact="0" showAll="0"/>
    <pivotField compact="0" showAll="0"/>
    <pivotField compact="0" showAll="0"/>
    <pivotField axis="axisRow" compact="0" showAll="0" sortType="ascending">
      <items count="52">
        <item x="43"/>
        <item x="34"/>
        <item x="0"/>
        <item x="40"/>
        <item x="1"/>
        <item x="32"/>
        <item x="24"/>
        <item x="11"/>
        <item x="27"/>
        <item x="26"/>
        <item x="35"/>
        <item x="36"/>
        <item x="39"/>
        <item x="29"/>
        <item x="37"/>
        <item x="15"/>
        <item x="10"/>
        <item x="30"/>
        <item x="7"/>
        <item x="45"/>
        <item x="48"/>
        <item x="16"/>
        <item x="17"/>
        <item x="21"/>
        <item x="8"/>
        <item x="5"/>
        <item x="4"/>
        <item x="33"/>
        <item x="31"/>
        <item x="6"/>
        <item x="20"/>
        <item x="47"/>
        <item x="14"/>
        <item x="9"/>
        <item x="3"/>
        <item x="41"/>
        <item x="28"/>
        <item x="44"/>
        <item x="25"/>
        <item x="12"/>
        <item x="42"/>
        <item x="13"/>
        <item x="50"/>
        <item x="49"/>
        <item x="18"/>
        <item x="2"/>
        <item x="38"/>
        <item x="19"/>
        <item x="22"/>
        <item x="23"/>
        <item x="46"/>
        <item t="default"/>
      </items>
    </pivotField>
    <pivotField compact="0" showAll="0"/>
    <pivotField compact="0" showAll="0"/>
    <pivotField compact="0" showAll="0"/>
    <pivotField compact="0" showAll="0"/>
    <pivotField compact="0" showAll="0"/>
    <pivotField compact="0" showAll="0"/>
    <pivotField dataField="1" compact="0" showAll="0"/>
    <pivotField name="Crate Type" compact="0" showAll="0" sortType="ascending" defaultSubtotal="0"/>
    <pivotField compact="0" showAll="0"/>
    <pivotField compact="0"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name="Sublot" axis="axisCol" compact="0" showAll="0">
      <items count="15">
        <item m="1" x="10"/>
        <item m="1" x="11"/>
        <item m="1" x="13"/>
        <item m="1" x="12"/>
        <item x="0"/>
        <item x="1"/>
        <item x="2"/>
        <item x="3"/>
        <item x="4"/>
        <item x="5"/>
        <item x="6"/>
        <item m="1" x="9"/>
        <item x="7"/>
        <item x="8"/>
        <item t="default"/>
      </items>
    </pivotField>
    <pivotField compact="0" showAll="0"/>
    <pivotField compact="0" numFmtId="3" showAll="0"/>
    <pivotField compact="0" showAll="0"/>
    <pivotField compact="0" showAll="0"/>
  </pivotFields>
  <rowFields count="1">
    <field x="4"/>
  </rowFields>
  <rowItems count="3">
    <i>
      <x v="1"/>
    </i>
    <i>
      <x v="28"/>
    </i>
    <i t="grand">
      <x/>
    </i>
  </rowItems>
  <colFields count="1">
    <field x="28"/>
  </colFields>
  <colItems count="3">
    <i>
      <x v="5"/>
    </i>
    <i>
      <x v="7"/>
    </i>
    <i t="grand">
      <x/>
    </i>
  </colItems>
  <pageFields count="1">
    <pageField fld="18" item="0" hier="-1"/>
  </pageFields>
  <dataFields count="1">
    <dataField name="Piec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5B84EC-FDAE-410F-AC27-362E2FA20B44}" name="PivotTable4"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K7:AR19" firstHeaderRow="1" firstDataRow="3" firstDataCol="2" rowPageCount="1" colPageCount="1"/>
  <pivotFields count="33">
    <pivotField compact="0" showAll="0">
      <items count="16">
        <item h="1" x="0"/>
        <item h="1" x="1"/>
        <item h="1" x="2"/>
        <item h="1" x="3"/>
        <item h="1" x="4"/>
        <item h="1" x="5"/>
        <item x="6"/>
        <item h="1" x="8"/>
        <item h="1" x="9"/>
        <item h="1" x="7"/>
        <item h="1" x="10"/>
        <item h="1" x="11"/>
        <item h="1" x="12"/>
        <item h="1" x="14"/>
        <item h="1" x="13"/>
        <item t="default"/>
      </items>
    </pivotField>
    <pivotField name="Crate Number" axis="axisRow" compact="0" showAll="0">
      <items count="130">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name="Crate Type" axis="axisRow" compact="0" showAll="0" sortType="ascending" defaultSubtotal="0">
      <items count="15">
        <item x="12"/>
        <item x="5"/>
        <item x="7"/>
        <item x="10"/>
        <item x="14"/>
        <item x="0"/>
        <item x="8"/>
        <item x="6"/>
        <item x="9"/>
        <item x="1"/>
        <item x="11"/>
        <item x="2"/>
        <item x="13"/>
        <item x="3"/>
        <item x="4"/>
      </items>
    </pivotField>
    <pivotField compact="0" showAll="0"/>
    <pivotField compact="0"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name="Sublot" axis="axisCol" compact="0" showAll="0">
      <items count="15">
        <item m="1" x="10"/>
        <item m="1" x="11"/>
        <item m="1" x="13"/>
        <item m="1" x="12"/>
        <item x="0"/>
        <item x="1"/>
        <item x="2"/>
        <item x="3"/>
        <item x="4"/>
        <item x="5"/>
        <item x="6"/>
        <item m="1" x="9"/>
        <item x="7"/>
        <item x="8"/>
        <item t="default"/>
      </items>
    </pivotField>
    <pivotField compact="0" showAll="0"/>
    <pivotField compact="0" numFmtId="3" showAll="0"/>
    <pivotField compact="0" showAll="0"/>
    <pivotField compact="0" showAll="0"/>
  </pivotFields>
  <rowFields count="2">
    <field x="12"/>
    <field x="1"/>
  </rowFields>
  <rowItems count="10">
    <i>
      <x v="13"/>
    </i>
    <i r="1">
      <x v="50"/>
    </i>
    <i r="1">
      <x v="51"/>
    </i>
    <i r="1">
      <x v="52"/>
    </i>
    <i r="1">
      <x v="53"/>
    </i>
    <i r="1">
      <x v="54"/>
    </i>
    <i r="1">
      <x v="55"/>
    </i>
    <i r="1">
      <x v="56"/>
    </i>
    <i r="1">
      <x v="57"/>
    </i>
    <i t="grand">
      <x/>
    </i>
  </rowItems>
  <colFields count="2">
    <field x="28"/>
    <field x="-2"/>
  </colFields>
  <colItems count="6">
    <i>
      <x v="5"/>
      <x/>
    </i>
    <i r="1" i="1">
      <x v="1"/>
    </i>
    <i>
      <x v="7"/>
      <x/>
    </i>
    <i r="1" i="1">
      <x v="1"/>
    </i>
    <i t="grand">
      <x/>
    </i>
    <i t="grand" i="1">
      <x/>
    </i>
  </colItems>
  <pageFields count="1">
    <pageField fld="18" item="0" hier="-1"/>
  </pageFields>
  <dataFields count="2">
    <dataField name="Pieces" fld="11" baseField="0" baseItem="0"/>
    <dataField name="Weight" fld="25" baseField="0" baseItem="0"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5E2041-4AF3-471B-8828-BB384C5089AB}" name="PivotTable1"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A3:F97" firstHeaderRow="1" firstDataRow="1" firstDataCol="5" rowPageCount="1" colPageCount="1"/>
  <pivotFields count="33">
    <pivotField axis="axisRow" compact="0" showAll="0" defaultSubtotal="0">
      <items count="15">
        <item x="0"/>
        <item x="1"/>
        <item x="2"/>
        <item x="3"/>
        <item x="4"/>
        <item x="5"/>
        <item x="6"/>
        <item x="7"/>
        <item x="8"/>
        <item x="9"/>
        <item x="10"/>
        <item x="11"/>
        <item x="12"/>
        <item x="13"/>
        <item x="14"/>
      </items>
    </pivotField>
    <pivotField axis="axisRow" compact="0" showAll="0">
      <items count="130">
        <item x="2"/>
        <item x="7"/>
        <item x="1"/>
        <item x="0"/>
        <item x="4"/>
        <item x="3"/>
        <item x="5"/>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dataField="1" compact="0" showAll="0"/>
    <pivotField axis="axisRow" compact="0" showAll="0" defaultSubtotal="0">
      <items count="15">
        <item x="0"/>
        <item x="1"/>
        <item sd="0" x="2"/>
        <item sd="0" x="3"/>
        <item x="4"/>
        <item x="5"/>
        <item x="6"/>
        <item x="7"/>
        <item x="8"/>
        <item x="9"/>
        <item x="10"/>
        <item x="11"/>
        <item x="12"/>
        <item x="13"/>
        <item x="14"/>
      </items>
    </pivotField>
    <pivotField compact="0" showAll="0"/>
    <pivotField compact="0" showAll="0"/>
    <pivotField compact="0" numFmtId="14" showAll="0"/>
    <pivotField compact="0" numFmtId="14" showAll="0"/>
    <pivotField axis="axisRow" compact="0" numFmtId="14" showAll="0" sortType="ascending">
      <items count="9">
        <item x="0"/>
        <item x="2"/>
        <item m="1" x="7"/>
        <item x="1"/>
        <item x="3"/>
        <item x="4"/>
        <item x="5"/>
        <item x="6"/>
        <item t="default"/>
      </items>
    </pivotField>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compact="0" numFmtId="3" showAll="0"/>
    <pivotField compact="0" showAll="0"/>
    <pivotField compact="0" showAll="0"/>
    <pivotField compact="0" showAll="0"/>
    <pivotField compact="0" showAll="0"/>
    <pivotField compact="0" numFmtId="3" showAll="0"/>
    <pivotField compact="0" showAll="0"/>
    <pivotField axis="axisRow" compact="0" showAll="0">
      <items count="12">
        <item m="1" x="8"/>
        <item x="0"/>
        <item x="1"/>
        <item x="3"/>
        <item x="2"/>
        <item x="5"/>
        <item x="6"/>
        <item m="1" x="10"/>
        <item m="1" x="9"/>
        <item x="4"/>
        <item x="7"/>
        <item t="default"/>
      </items>
    </pivotField>
  </pivotFields>
  <rowFields count="5">
    <field x="32"/>
    <field x="17"/>
    <field x="0"/>
    <field x="12"/>
    <field x="1"/>
  </rowFields>
  <rowItems count="94">
    <i>
      <x v="1"/>
    </i>
    <i r="1">
      <x/>
    </i>
    <i r="2">
      <x/>
    </i>
    <i r="3">
      <x/>
    </i>
    <i r="4">
      <x/>
    </i>
    <i r="4">
      <x v="2"/>
    </i>
    <i r="4">
      <x v="3"/>
    </i>
    <i r="4">
      <x v="4"/>
    </i>
    <i r="4">
      <x v="6"/>
    </i>
    <i r="3">
      <x v="1"/>
    </i>
    <i r="4">
      <x v="1"/>
    </i>
    <i r="4">
      <x v="5"/>
    </i>
    <i r="4">
      <x v="7"/>
    </i>
    <i r="1">
      <x v="3"/>
    </i>
    <i r="2">
      <x v="1"/>
    </i>
    <i r="3">
      <x v="2"/>
    </i>
    <i r="1">
      <x v="6"/>
    </i>
    <i r="2">
      <x v="8"/>
    </i>
    <i r="3">
      <x v="1"/>
    </i>
    <i r="4">
      <x v="70"/>
    </i>
    <i>
      <x v="2"/>
    </i>
    <i r="1">
      <x v="3"/>
    </i>
    <i r="2">
      <x v="1"/>
    </i>
    <i r="3">
      <x v="3"/>
    </i>
    <i r="2">
      <x v="3"/>
    </i>
    <i r="3">
      <x v="3"/>
    </i>
    <i r="2">
      <x v="4"/>
    </i>
    <i r="3">
      <x v="2"/>
    </i>
    <i r="3">
      <x v="3"/>
    </i>
    <i r="1">
      <x v="4"/>
    </i>
    <i r="2">
      <x v="5"/>
    </i>
    <i r="3">
      <x v="2"/>
    </i>
    <i r="2">
      <x v="6"/>
    </i>
    <i r="3">
      <x v="3"/>
    </i>
    <i r="1">
      <x v="6"/>
    </i>
    <i r="2">
      <x v="9"/>
    </i>
    <i r="3">
      <x v="2"/>
    </i>
    <i>
      <x v="3"/>
    </i>
    <i r="1">
      <x v="3"/>
    </i>
    <i r="2">
      <x v="1"/>
    </i>
    <i r="3">
      <x v="2"/>
    </i>
    <i r="2">
      <x v="3"/>
    </i>
    <i r="3">
      <x v="2"/>
    </i>
    <i r="3">
      <x v="3"/>
    </i>
    <i r="2">
      <x v="4"/>
    </i>
    <i r="3">
      <x v="3"/>
    </i>
    <i r="1">
      <x v="4"/>
    </i>
    <i r="2">
      <x v="6"/>
    </i>
    <i r="3">
      <x v="3"/>
    </i>
    <i r="1">
      <x v="6"/>
    </i>
    <i r="2">
      <x v="8"/>
    </i>
    <i r="3">
      <x v="3"/>
    </i>
    <i r="2">
      <x v="9"/>
    </i>
    <i r="3">
      <x v="2"/>
    </i>
    <i r="2">
      <x v="10"/>
    </i>
    <i r="3">
      <x v="2"/>
    </i>
    <i r="3">
      <x v="3"/>
    </i>
    <i>
      <x v="4"/>
    </i>
    <i r="1">
      <x v="3"/>
    </i>
    <i r="2">
      <x v="1"/>
    </i>
    <i r="3">
      <x/>
    </i>
    <i r="4">
      <x v="13"/>
    </i>
    <i r="3">
      <x v="2"/>
    </i>
    <i r="2">
      <x v="3"/>
    </i>
    <i r="3">
      <x/>
    </i>
    <i r="4">
      <x v="27"/>
    </i>
    <i r="3">
      <x v="1"/>
    </i>
    <i r="4">
      <x v="29"/>
    </i>
    <i r="1">
      <x v="4"/>
    </i>
    <i r="2">
      <x v="5"/>
    </i>
    <i r="3">
      <x/>
    </i>
    <i r="4">
      <x v="42"/>
    </i>
    <i r="3">
      <x v="2"/>
    </i>
    <i r="1">
      <x v="6"/>
    </i>
    <i r="2">
      <x v="8"/>
    </i>
    <i r="3">
      <x/>
    </i>
    <i r="4">
      <x v="71"/>
    </i>
    <i r="4">
      <x v="72"/>
    </i>
    <i>
      <x v="9"/>
    </i>
    <i r="1">
      <x v="4"/>
    </i>
    <i r="2">
      <x v="5"/>
    </i>
    <i r="3">
      <x v="3"/>
    </i>
    <i r="1">
      <x v="6"/>
    </i>
    <i r="2">
      <x v="8"/>
    </i>
    <i r="3">
      <x v="2"/>
    </i>
    <i r="3">
      <x v="3"/>
    </i>
    <i r="2">
      <x v="9"/>
    </i>
    <i r="3">
      <x v="3"/>
    </i>
    <i r="2">
      <x v="11"/>
    </i>
    <i r="3">
      <x v="3"/>
    </i>
    <i r="2">
      <x v="12"/>
    </i>
    <i r="3">
      <x v="2"/>
    </i>
    <i r="3">
      <x v="3"/>
    </i>
    <i t="grand">
      <x/>
    </i>
  </rowItems>
  <colItems count="1">
    <i/>
  </colItems>
  <pageFields count="1">
    <pageField fld="18" item="0" hier="-1"/>
  </pageFields>
  <dataFields count="1">
    <dataField nam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90BE2B1-9A3F-432E-994A-9AE6FB7AD459}" name="PivotTable3"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GC" colHeaderCaption="..">
  <location ref="W7:AE133" firstHeaderRow="1" firstDataRow="2" firstDataCol="3" rowPageCount="1" colPageCount="1"/>
  <pivotFields count="33">
    <pivotField axis="axisRow" compact="0" showAll="0">
      <items count="16">
        <item x="0"/>
        <item x="1"/>
        <item sd="0" x="2"/>
        <item x="3"/>
        <item x="4"/>
        <item x="5"/>
        <item x="6"/>
        <item x="7"/>
        <item x="8"/>
        <item x="9"/>
        <item x="10"/>
        <item x="11"/>
        <item x="12"/>
        <item x="13"/>
        <item x="14"/>
        <item t="default"/>
      </items>
    </pivotField>
    <pivotField axis="axisRow" compact="0" showAll="0">
      <items count="130">
        <item x="2"/>
        <item x="7"/>
        <item x="4"/>
        <item x="3"/>
        <item x="5"/>
        <item x="0"/>
        <item x="1"/>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t="default"/>
      </items>
    </pivotField>
    <pivotField compact="0" showAll="0"/>
    <pivotField compact="0" showAll="0"/>
    <pivotField compact="0" showAll="0" sortType="ascending"/>
    <pivotField compact="0" showAll="0"/>
    <pivotField compact="0" showAll="0"/>
    <pivotField compact="0" showAll="0"/>
    <pivotField compact="0" showAll="0"/>
    <pivotField compact="0" showAll="0"/>
    <pivotField compact="0" showAll="0"/>
    <pivotField compact="0" showAll="0"/>
    <pivotField axis="axisRow" compact="0" showAll="0" sortType="ascending" defaultSubtotal="0">
      <items count="15">
        <item x="12"/>
        <item x="5"/>
        <item x="7"/>
        <item x="10"/>
        <item x="14"/>
        <item x="0"/>
        <item x="8"/>
        <item x="6"/>
        <item x="9"/>
        <item x="1"/>
        <item x="11"/>
        <item x="2"/>
        <item x="13"/>
        <item x="3"/>
        <item x="4"/>
      </items>
    </pivotField>
    <pivotField compact="0" showAll="0"/>
    <pivotField compact="0" showAll="0"/>
    <pivotField compact="0" numFmtId="14" showAll="0"/>
    <pivotField compact="0" numFmtId="14" showAll="0"/>
    <pivotField compact="0" numFmtId="14" showAll="0"/>
    <pivotField axis="axisPage" compact="0" showAll="0">
      <items count="4">
        <item x="0"/>
        <item x="1"/>
        <item x="2"/>
        <item t="default"/>
      </items>
    </pivotField>
    <pivotField compact="0" showAll="0"/>
    <pivotField compact="0" numFmtId="3" showAll="0"/>
    <pivotField compact="0" numFmtId="3" showAll="0"/>
    <pivotField compact="0" numFmtId="3" showAll="0"/>
    <pivotField compact="0" numFmtId="3" showAll="0"/>
    <pivotField compact="0" numFmtId="3" showAll="0"/>
    <pivotField dataField="1" compact="0" numFmtId="3" showAll="0"/>
    <pivotField compact="0" showAll="0"/>
    <pivotField compact="0" showAll="0"/>
    <pivotField axis="axisCol" compact="0" showAll="0">
      <items count="15">
        <item m="1" x="10"/>
        <item m="1" x="11"/>
        <item m="1" x="13"/>
        <item m="1" x="12"/>
        <item x="0"/>
        <item x="1"/>
        <item x="2"/>
        <item x="3"/>
        <item x="4"/>
        <item x="5"/>
        <item x="6"/>
        <item m="1" x="9"/>
        <item x="7"/>
        <item x="8"/>
        <item t="default"/>
      </items>
    </pivotField>
    <pivotField compact="0" showAll="0"/>
    <pivotField compact="0" numFmtId="3" showAll="0"/>
    <pivotField compact="0" showAll="0"/>
    <pivotField compact="0" showAll="0"/>
  </pivotFields>
  <rowFields count="3">
    <field x="0"/>
    <field x="12"/>
    <field x="1"/>
  </rowFields>
  <rowItems count="125">
    <i>
      <x/>
    </i>
    <i r="1">
      <x v="5"/>
    </i>
    <i r="2">
      <x/>
    </i>
    <i r="2">
      <x v="2"/>
    </i>
    <i r="2">
      <x v="4"/>
    </i>
    <i r="2">
      <x v="5"/>
    </i>
    <i r="2">
      <x v="6"/>
    </i>
    <i r="1">
      <x v="9"/>
    </i>
    <i r="2">
      <x v="1"/>
    </i>
    <i r="2">
      <x v="3"/>
    </i>
    <i r="2">
      <x v="7"/>
    </i>
    <i>
      <x v="1"/>
    </i>
    <i r="1">
      <x v="5"/>
    </i>
    <i r="2">
      <x v="13"/>
    </i>
    <i r="1">
      <x v="11"/>
    </i>
    <i r="2">
      <x v="8"/>
    </i>
    <i r="2">
      <x v="9"/>
    </i>
    <i r="2">
      <x v="14"/>
    </i>
    <i r="2">
      <x v="15"/>
    </i>
    <i r="1">
      <x v="13"/>
    </i>
    <i r="2">
      <x v="10"/>
    </i>
    <i r="2">
      <x v="11"/>
    </i>
    <i r="2">
      <x v="12"/>
    </i>
    <i>
      <x v="3"/>
    </i>
    <i r="1">
      <x v="5"/>
    </i>
    <i r="2">
      <x v="27"/>
    </i>
    <i r="1">
      <x v="9"/>
    </i>
    <i r="2">
      <x v="29"/>
    </i>
    <i r="1">
      <x v="11"/>
    </i>
    <i r="2">
      <x v="28"/>
    </i>
    <i r="1">
      <x v="13"/>
    </i>
    <i r="2">
      <x v="26"/>
    </i>
    <i r="2">
      <x v="30"/>
    </i>
    <i r="2">
      <x v="31"/>
    </i>
    <i r="2">
      <x v="32"/>
    </i>
    <i r="2">
      <x v="33"/>
    </i>
    <i>
      <x v="4"/>
    </i>
    <i r="1">
      <x v="11"/>
    </i>
    <i r="2">
      <x v="38"/>
    </i>
    <i r="2">
      <x v="39"/>
    </i>
    <i r="2">
      <x v="40"/>
    </i>
    <i r="2">
      <x v="41"/>
    </i>
    <i r="1">
      <x v="13"/>
    </i>
    <i r="2">
      <x v="34"/>
    </i>
    <i r="2">
      <x v="35"/>
    </i>
    <i r="2">
      <x v="36"/>
    </i>
    <i r="2">
      <x v="37"/>
    </i>
    <i>
      <x v="5"/>
    </i>
    <i r="1">
      <x v="5"/>
    </i>
    <i r="2">
      <x v="42"/>
    </i>
    <i r="1">
      <x v="11"/>
    </i>
    <i r="2">
      <x v="43"/>
    </i>
    <i r="2">
      <x v="45"/>
    </i>
    <i r="2">
      <x v="46"/>
    </i>
    <i r="2">
      <x v="47"/>
    </i>
    <i r="2">
      <x v="48"/>
    </i>
    <i r="2">
      <x v="49"/>
    </i>
    <i r="1">
      <x v="13"/>
    </i>
    <i r="2">
      <x v="44"/>
    </i>
    <i>
      <x v="6"/>
    </i>
    <i r="1">
      <x v="13"/>
    </i>
    <i r="2">
      <x v="50"/>
    </i>
    <i r="2">
      <x v="51"/>
    </i>
    <i r="2">
      <x v="52"/>
    </i>
    <i r="2">
      <x v="53"/>
    </i>
    <i r="2">
      <x v="54"/>
    </i>
    <i r="2">
      <x v="55"/>
    </i>
    <i r="2">
      <x v="56"/>
    </i>
    <i r="2">
      <x v="57"/>
    </i>
    <i>
      <x v="8"/>
    </i>
    <i r="1">
      <x v="5"/>
    </i>
    <i r="2">
      <x v="71"/>
    </i>
    <i r="2">
      <x v="72"/>
    </i>
    <i r="1">
      <x v="9"/>
    </i>
    <i r="2">
      <x v="70"/>
    </i>
    <i r="1">
      <x v="11"/>
    </i>
    <i r="2">
      <x v="73"/>
    </i>
    <i r="1">
      <x v="13"/>
    </i>
    <i r="2">
      <x v="74"/>
    </i>
    <i r="2">
      <x v="75"/>
    </i>
    <i r="2">
      <x v="76"/>
    </i>
    <i r="2">
      <x v="77"/>
    </i>
    <i r="2">
      <x v="78"/>
    </i>
    <i>
      <x v="9"/>
    </i>
    <i r="1">
      <x v="11"/>
    </i>
    <i r="2">
      <x v="79"/>
    </i>
    <i r="2">
      <x v="80"/>
    </i>
    <i r="2">
      <x v="81"/>
    </i>
    <i r="2">
      <x v="82"/>
    </i>
    <i r="1">
      <x v="13"/>
    </i>
    <i r="2">
      <x v="83"/>
    </i>
    <i r="2">
      <x v="84"/>
    </i>
    <i r="2">
      <x v="85"/>
    </i>
    <i>
      <x v="10"/>
    </i>
    <i r="1">
      <x v="11"/>
    </i>
    <i r="2">
      <x v="90"/>
    </i>
    <i r="2">
      <x v="91"/>
    </i>
    <i r="2">
      <x v="92"/>
    </i>
    <i r="2">
      <x v="93"/>
    </i>
    <i r="1">
      <x v="13"/>
    </i>
    <i r="2">
      <x v="86"/>
    </i>
    <i r="2">
      <x v="87"/>
    </i>
    <i r="2">
      <x v="88"/>
    </i>
    <i r="2">
      <x v="89"/>
    </i>
    <i>
      <x v="11"/>
    </i>
    <i r="1">
      <x v="13"/>
    </i>
    <i r="2">
      <x v="94"/>
    </i>
    <i r="2">
      <x v="95"/>
    </i>
    <i r="2">
      <x v="96"/>
    </i>
    <i r="2">
      <x v="97"/>
    </i>
    <i r="2">
      <x v="98"/>
    </i>
    <i r="2">
      <x v="99"/>
    </i>
    <i r="2">
      <x v="100"/>
    </i>
    <i>
      <x v="12"/>
    </i>
    <i r="1">
      <x v="11"/>
    </i>
    <i r="2">
      <x v="102"/>
    </i>
    <i r="2">
      <x v="103"/>
    </i>
    <i r="2">
      <x v="104"/>
    </i>
    <i r="2">
      <x v="105"/>
    </i>
    <i r="2">
      <x v="106"/>
    </i>
    <i r="2">
      <x v="107"/>
    </i>
    <i r="2">
      <x v="108"/>
    </i>
    <i r="1">
      <x v="13"/>
    </i>
    <i r="2">
      <x v="101"/>
    </i>
    <i t="grand">
      <x/>
    </i>
  </rowItems>
  <colFields count="1">
    <field x="28"/>
  </colFields>
  <colItems count="6">
    <i>
      <x v="4"/>
    </i>
    <i>
      <x v="5"/>
    </i>
    <i>
      <x v="6"/>
    </i>
    <i>
      <x v="7"/>
    </i>
    <i>
      <x v="12"/>
    </i>
    <i t="grand">
      <x/>
    </i>
  </colItems>
  <pageFields count="1">
    <pageField fld="18" item="0" hier="-1"/>
  </pageFields>
  <dataFields count="1">
    <dataField name="." fld="25" baseField="0" baseItem="0" numFmtId="3"/>
  </dataFields>
  <formats count="45">
    <format dxfId="63">
      <pivotArea fieldPosition="0">
        <references count="4">
          <reference field="0" count="1" selected="0">
            <x v="1"/>
          </reference>
          <reference field="1" count="1">
            <x v="12"/>
          </reference>
          <reference field="12" count="1" selected="0">
            <x v="13"/>
          </reference>
          <reference field="28" count="0" selected="0"/>
        </references>
      </pivotArea>
    </format>
    <format dxfId="62">
      <pivotArea dataOnly="0" labelOnly="1" outline="0" fieldPosition="0">
        <references count="3">
          <reference field="0" count="1" selected="0">
            <x v="1"/>
          </reference>
          <reference field="1" count="1">
            <x v="12"/>
          </reference>
          <reference field="12" count="1" selected="0">
            <x v="13"/>
          </reference>
        </references>
      </pivotArea>
    </format>
    <format dxfId="61">
      <pivotArea fieldPosition="0">
        <references count="4">
          <reference field="0" count="1" selected="0">
            <x v="1"/>
          </reference>
          <reference field="1" count="1">
            <x v="14"/>
          </reference>
          <reference field="12" count="1" selected="0">
            <x v="11"/>
          </reference>
          <reference field="28" count="0" selected="0"/>
        </references>
      </pivotArea>
    </format>
    <format dxfId="60">
      <pivotArea dataOnly="0" labelOnly="1" outline="0" fieldPosition="0">
        <references count="3">
          <reference field="0" count="1" selected="0">
            <x v="1"/>
          </reference>
          <reference field="1" count="1">
            <x v="14"/>
          </reference>
          <reference field="12" count="1" selected="0">
            <x v="11"/>
          </reference>
        </references>
      </pivotArea>
    </format>
    <format dxfId="59">
      <pivotArea fieldPosition="0">
        <references count="4">
          <reference field="0" count="1" selected="0">
            <x v="3"/>
          </reference>
          <reference field="1" count="1">
            <x v="29"/>
          </reference>
          <reference field="12" count="1" selected="0">
            <x v="9"/>
          </reference>
          <reference field="28" count="0" selected="0"/>
        </references>
      </pivotArea>
    </format>
    <format dxfId="58">
      <pivotArea dataOnly="0" labelOnly="1" outline="0" fieldPosition="0">
        <references count="3">
          <reference field="0" count="1" selected="0">
            <x v="3"/>
          </reference>
          <reference field="1" count="1">
            <x v="29"/>
          </reference>
          <reference field="12" count="1" selected="0">
            <x v="9"/>
          </reference>
        </references>
      </pivotArea>
    </format>
    <format dxfId="57">
      <pivotArea fieldPosition="0">
        <references count="4">
          <reference field="0" count="1" selected="0">
            <x v="3"/>
          </reference>
          <reference field="1" count="1">
            <x v="28"/>
          </reference>
          <reference field="12" count="1" selected="0">
            <x v="11"/>
          </reference>
          <reference field="28" count="0" selected="0"/>
        </references>
      </pivotArea>
    </format>
    <format dxfId="56">
      <pivotArea dataOnly="0" labelOnly="1" outline="0" fieldPosition="0">
        <references count="3">
          <reference field="0" count="1" selected="0">
            <x v="3"/>
          </reference>
          <reference field="1" count="1">
            <x v="28"/>
          </reference>
          <reference field="12" count="1" selected="0">
            <x v="11"/>
          </reference>
        </references>
      </pivotArea>
    </format>
    <format dxfId="55">
      <pivotArea fieldPosition="0">
        <references count="4">
          <reference field="0" count="1" selected="0">
            <x v="3"/>
          </reference>
          <reference field="1" count="1">
            <x v="30"/>
          </reference>
          <reference field="12" count="1" selected="0">
            <x v="13"/>
          </reference>
          <reference field="28" count="0" selected="0"/>
        </references>
      </pivotArea>
    </format>
    <format dxfId="54">
      <pivotArea dataOnly="0" labelOnly="1" outline="0" fieldPosition="0">
        <references count="3">
          <reference field="0" count="1" selected="0">
            <x v="3"/>
          </reference>
          <reference field="1" count="1">
            <x v="30"/>
          </reference>
          <reference field="12" count="1" selected="0">
            <x v="13"/>
          </reference>
        </references>
      </pivotArea>
    </format>
    <format dxfId="53">
      <pivotArea fieldPosition="0">
        <references count="4">
          <reference field="0" count="1" selected="0">
            <x v="4"/>
          </reference>
          <reference field="1" count="3">
            <x v="35"/>
            <x v="36"/>
            <x v="37"/>
          </reference>
          <reference field="12" count="1" selected="0">
            <x v="13"/>
          </reference>
          <reference field="28" count="0" selected="0"/>
        </references>
      </pivotArea>
    </format>
    <format dxfId="52">
      <pivotArea dataOnly="0" labelOnly="1" outline="0" fieldPosition="0">
        <references count="3">
          <reference field="0" count="1" selected="0">
            <x v="4"/>
          </reference>
          <reference field="1" count="3">
            <x v="35"/>
            <x v="36"/>
            <x v="37"/>
          </reference>
          <reference field="12" count="1" selected="0">
            <x v="13"/>
          </reference>
        </references>
      </pivotArea>
    </format>
    <format dxfId="51">
      <pivotArea fieldPosition="0">
        <references count="3">
          <reference field="0" count="1" selected="0">
            <x v="1"/>
          </reference>
          <reference field="12" count="1">
            <x v="11"/>
          </reference>
          <reference field="28" count="0" selected="0"/>
        </references>
      </pivotArea>
    </format>
    <format dxfId="50">
      <pivotArea dataOnly="0" labelOnly="1" outline="0" offset="IV256" fieldPosition="0">
        <references count="2">
          <reference field="0" count="1" selected="0">
            <x v="1"/>
          </reference>
          <reference field="12" count="1">
            <x v="11"/>
          </reference>
        </references>
      </pivotArea>
    </format>
    <format dxfId="49">
      <pivotArea fieldPosition="0">
        <references count="3">
          <reference field="0" count="1" selected="0">
            <x v="1"/>
          </reference>
          <reference field="1" count="1">
            <x v="13"/>
          </reference>
          <reference field="12" count="1" selected="0">
            <x v="5"/>
          </reference>
        </references>
      </pivotArea>
    </format>
    <format dxfId="48">
      <pivotArea dataOnly="0" labelOnly="1" outline="0" fieldPosition="0">
        <references count="3">
          <reference field="0" count="1" selected="0">
            <x v="1"/>
          </reference>
          <reference field="1" count="1">
            <x v="13"/>
          </reference>
          <reference field="12" count="1" selected="0">
            <x v="5"/>
          </reference>
        </references>
      </pivotArea>
    </format>
    <format dxfId="47">
      <pivotArea fieldPosition="0">
        <references count="3">
          <reference field="0" count="1" selected="0">
            <x v="1"/>
          </reference>
          <reference field="1" count="1">
            <x v="15"/>
          </reference>
          <reference field="12" count="1" selected="0">
            <x v="11"/>
          </reference>
        </references>
      </pivotArea>
    </format>
    <format dxfId="46">
      <pivotArea dataOnly="0" labelOnly="1" outline="0" fieldPosition="0">
        <references count="3">
          <reference field="0" count="1" selected="0">
            <x v="1"/>
          </reference>
          <reference field="1" count="1">
            <x v="15"/>
          </reference>
          <reference field="12" count="1" selected="0">
            <x v="11"/>
          </reference>
        </references>
      </pivotArea>
    </format>
    <format dxfId="45">
      <pivotArea fieldPosition="0">
        <references count="3">
          <reference field="0" count="1" selected="0">
            <x v="1"/>
          </reference>
          <reference field="1" count="2">
            <x v="8"/>
            <x v="9"/>
          </reference>
          <reference field="12" count="1" selected="0">
            <x v="11"/>
          </reference>
        </references>
      </pivotArea>
    </format>
    <format dxfId="44">
      <pivotArea dataOnly="0" labelOnly="1" outline="0" fieldPosition="0">
        <references count="3">
          <reference field="0" count="1" selected="0">
            <x v="1"/>
          </reference>
          <reference field="1" count="2">
            <x v="8"/>
            <x v="9"/>
          </reference>
          <reference field="12" count="1" selected="0">
            <x v="11"/>
          </reference>
        </references>
      </pivotArea>
    </format>
    <format dxfId="43">
      <pivotArea field="12" grandCol="1" axis="axisRow" fieldPosition="1">
        <references count="3">
          <reference field="0" count="1" selected="0">
            <x v="1"/>
          </reference>
          <reference field="1" count="1">
            <x v="14"/>
          </reference>
          <reference field="12" count="1" selected="0">
            <x v="11"/>
          </reference>
        </references>
      </pivotArea>
    </format>
    <format dxfId="42">
      <pivotArea dataOnly="0" labelOnly="1" outline="0" fieldPosition="0">
        <references count="3">
          <reference field="0" count="1" selected="0">
            <x v="1"/>
          </reference>
          <reference field="1" count="1">
            <x v="14"/>
          </reference>
          <reference field="12" count="1" selected="0">
            <x v="11"/>
          </reference>
        </references>
      </pivotArea>
    </format>
    <format dxfId="41">
      <pivotArea fieldPosition="0">
        <references count="3">
          <reference field="0" count="1" selected="0">
            <x v="1"/>
          </reference>
          <reference field="1" count="2">
            <x v="10"/>
            <x v="11"/>
          </reference>
          <reference field="12" count="1" selected="0">
            <x v="13"/>
          </reference>
        </references>
      </pivotArea>
    </format>
    <format dxfId="40">
      <pivotArea dataOnly="0" labelOnly="1" outline="0" fieldPosition="0">
        <references count="3">
          <reference field="0" count="1" selected="0">
            <x v="1"/>
          </reference>
          <reference field="1" count="2">
            <x v="10"/>
            <x v="11"/>
          </reference>
          <reference field="12" count="1" selected="0">
            <x v="13"/>
          </reference>
        </references>
      </pivotArea>
    </format>
    <format dxfId="39">
      <pivotArea field="12" grandCol="1" axis="axisRow" fieldPosition="1">
        <references count="3">
          <reference field="0" count="1" selected="0">
            <x v="1"/>
          </reference>
          <reference field="1" count="1">
            <x v="12"/>
          </reference>
          <reference field="12" count="1" selected="0">
            <x v="13"/>
          </reference>
        </references>
      </pivotArea>
    </format>
    <format dxfId="38">
      <pivotArea dataOnly="0" labelOnly="1" outline="0" fieldPosition="0">
        <references count="3">
          <reference field="0" count="1" selected="0">
            <x v="1"/>
          </reference>
          <reference field="1" count="1">
            <x v="12"/>
          </reference>
          <reference field="12" count="1" selected="0">
            <x v="13"/>
          </reference>
        </references>
      </pivotArea>
    </format>
    <format dxfId="37">
      <pivotArea fieldPosition="0">
        <references count="3">
          <reference field="0" count="1" selected="0">
            <x v="3"/>
          </reference>
          <reference field="1" count="1">
            <x v="27"/>
          </reference>
          <reference field="12" count="1" selected="0">
            <x v="5"/>
          </reference>
        </references>
      </pivotArea>
    </format>
    <format dxfId="36">
      <pivotArea dataOnly="0" labelOnly="1" outline="0" fieldPosition="0">
        <references count="3">
          <reference field="0" count="1" selected="0">
            <x v="3"/>
          </reference>
          <reference field="1" count="1">
            <x v="27"/>
          </reference>
          <reference field="12" count="1" selected="0">
            <x v="5"/>
          </reference>
        </references>
      </pivotArea>
    </format>
    <format dxfId="35">
      <pivotArea fieldPosition="0">
        <references count="3">
          <reference field="0" count="1" selected="0">
            <x v="3"/>
          </reference>
          <reference field="1" count="1">
            <x v="26"/>
          </reference>
          <reference field="12" count="1" selected="0">
            <x v="13"/>
          </reference>
        </references>
      </pivotArea>
    </format>
    <format dxfId="34">
      <pivotArea dataOnly="0" labelOnly="1" outline="0" fieldPosition="0">
        <references count="3">
          <reference field="0" count="1" selected="0">
            <x v="3"/>
          </reference>
          <reference field="1" count="1">
            <x v="26"/>
          </reference>
          <reference field="12" count="1" selected="0">
            <x v="13"/>
          </reference>
        </references>
      </pivotArea>
    </format>
    <format dxfId="33">
      <pivotArea fieldPosition="0">
        <references count="3">
          <reference field="0" count="1" selected="0">
            <x v="3"/>
          </reference>
          <reference field="1" count="3">
            <x v="31"/>
            <x v="32"/>
            <x v="33"/>
          </reference>
          <reference field="12" count="1" selected="0">
            <x v="13"/>
          </reference>
        </references>
      </pivotArea>
    </format>
    <format dxfId="32">
      <pivotArea dataOnly="0" labelOnly="1" outline="0" fieldPosition="0">
        <references count="3">
          <reference field="0" count="1" selected="0">
            <x v="3"/>
          </reference>
          <reference field="1" count="3">
            <x v="31"/>
            <x v="32"/>
            <x v="33"/>
          </reference>
          <reference field="12" count="1" selected="0">
            <x v="13"/>
          </reference>
        </references>
      </pivotArea>
    </format>
    <format dxfId="31">
      <pivotArea field="12" grandCol="1" axis="axisRow" fieldPosition="1">
        <references count="3">
          <reference field="0" count="1" selected="0">
            <x v="3"/>
          </reference>
          <reference field="1" count="1">
            <x v="29"/>
          </reference>
          <reference field="12" count="1" selected="0">
            <x v="9"/>
          </reference>
        </references>
      </pivotArea>
    </format>
    <format dxfId="30">
      <pivotArea dataOnly="0" labelOnly="1" outline="0" fieldPosition="0">
        <references count="3">
          <reference field="0" count="1" selected="0">
            <x v="3"/>
          </reference>
          <reference field="1" count="1">
            <x v="29"/>
          </reference>
          <reference field="12" count="1" selected="0">
            <x v="9"/>
          </reference>
        </references>
      </pivotArea>
    </format>
    <format dxfId="29">
      <pivotArea dataOnly="0" labelOnly="1" outline="0" fieldPosition="0">
        <references count="3">
          <reference field="0" count="1" selected="0">
            <x v="3"/>
          </reference>
          <reference field="1" count="1">
            <x v="28"/>
          </reference>
          <reference field="12" count="1" selected="0">
            <x v="11"/>
          </reference>
        </references>
      </pivotArea>
    </format>
    <format dxfId="28">
      <pivotArea field="12" grandCol="1" axis="axisRow" fieldPosition="1">
        <references count="3">
          <reference field="0" count="1" selected="0">
            <x v="3"/>
          </reference>
          <reference field="1" count="1">
            <x v="28"/>
          </reference>
          <reference field="12" count="1" selected="0">
            <x v="11"/>
          </reference>
        </references>
      </pivotArea>
    </format>
    <format dxfId="27">
      <pivotArea dataOnly="0" labelOnly="1" outline="0" fieldPosition="0">
        <references count="3">
          <reference field="0" count="1" selected="0">
            <x v="3"/>
          </reference>
          <reference field="1" count="1">
            <x v="30"/>
          </reference>
          <reference field="12" count="1" selected="0">
            <x v="13"/>
          </reference>
        </references>
      </pivotArea>
    </format>
    <format dxfId="26">
      <pivotArea field="12" grandCol="1" axis="axisRow" fieldPosition="1">
        <references count="3">
          <reference field="0" count="1" selected="0">
            <x v="3"/>
          </reference>
          <reference field="1" count="1">
            <x v="30"/>
          </reference>
          <reference field="12" count="1" selected="0">
            <x v="13"/>
          </reference>
        </references>
      </pivotArea>
    </format>
    <format dxfId="25">
      <pivotArea fieldPosition="0">
        <references count="3">
          <reference field="0" count="1" selected="0">
            <x v="4"/>
          </reference>
          <reference field="1" count="4">
            <x v="38"/>
            <x v="39"/>
            <x v="40"/>
            <x v="41"/>
          </reference>
          <reference field="12" count="1" selected="0">
            <x v="11"/>
          </reference>
        </references>
      </pivotArea>
    </format>
    <format dxfId="24">
      <pivotArea dataOnly="0" labelOnly="1" outline="0" fieldPosition="0">
        <references count="3">
          <reference field="0" count="1" selected="0">
            <x v="4"/>
          </reference>
          <reference field="1" count="4">
            <x v="38"/>
            <x v="39"/>
            <x v="40"/>
            <x v="41"/>
          </reference>
          <reference field="12" count="1" selected="0">
            <x v="11"/>
          </reference>
        </references>
      </pivotArea>
    </format>
    <format dxfId="23">
      <pivotArea fieldPosition="0">
        <references count="3">
          <reference field="0" count="1" selected="0">
            <x v="4"/>
          </reference>
          <reference field="1" count="1">
            <x v="34"/>
          </reference>
          <reference field="12" count="1" selected="0">
            <x v="13"/>
          </reference>
        </references>
      </pivotArea>
    </format>
    <format dxfId="22">
      <pivotArea dataOnly="0" labelOnly="1" outline="0" fieldPosition="0">
        <references count="3">
          <reference field="0" count="1" selected="0">
            <x v="4"/>
          </reference>
          <reference field="1" count="1">
            <x v="34"/>
          </reference>
          <reference field="12" count="1" selected="0">
            <x v="13"/>
          </reference>
        </references>
      </pivotArea>
    </format>
    <format dxfId="21">
      <pivotArea dataOnly="0" labelOnly="1" outline="0" fieldPosition="0">
        <references count="3">
          <reference field="0" count="1" selected="0">
            <x v="4"/>
          </reference>
          <reference field="1" count="3">
            <x v="35"/>
            <x v="36"/>
            <x v="37"/>
          </reference>
          <reference field="12" count="1" selected="0">
            <x v="13"/>
          </reference>
        </references>
      </pivotArea>
    </format>
    <format dxfId="20">
      <pivotArea field="12" grandCol="1" axis="axisRow" fieldPosition="1">
        <references count="3">
          <reference field="0" count="1" selected="0">
            <x v="4"/>
          </reference>
          <reference field="1" count="3">
            <x v="35"/>
            <x v="36"/>
            <x v="37"/>
          </reference>
          <reference field="12" count="1" selected="0">
            <x v="13"/>
          </reference>
        </references>
      </pivotArea>
    </format>
    <format dxfId="19">
      <pivotArea fieldPosition="0">
        <references count="4">
          <reference field="0" count="1" selected="0">
            <x v="5"/>
          </reference>
          <reference field="1" count="1">
            <x v="44"/>
          </reference>
          <reference field="12" count="1" selected="0">
            <x v="13"/>
          </reference>
          <reference field="28"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7EB7CC-1F97-4C9E-8915-7EF44C848346}" autoFormatId="16" applyNumberFormats="0" applyBorderFormats="0" applyFontFormats="0" applyPatternFormats="0" applyAlignmentFormats="0" applyWidthHeightFormats="0">
  <queryTableRefresh nextId="57" unboundColumnsRight="8">
    <queryTableFields count="33">
      <queryTableField id="36" name="Container Number" tableColumnId="14"/>
      <queryTableField id="1" name="crate no." tableColumnId="1"/>
      <queryTableField id="2" name="o-no ip" tableColumnId="2"/>
      <queryTableField id="3" name="pos" tableColumnId="3"/>
      <queryTableField id="4" name="glass code" tableColumnId="4"/>
      <queryTableField id="5" name="no" tableColumnId="5"/>
      <queryTableField id="6" name="height" tableColumnId="6"/>
      <queryTableField id="7" name="width" tableColumnId="7"/>
      <queryTableField id="8" name="height in." tableColumnId="8"/>
      <queryTableField id="9" name="width in." tableColumnId="9"/>
      <queryTableField id="10" name="weight (kg)" tableColumnId="10"/>
      <queryTableField id="11" name="qty" tableColumnId="11"/>
      <queryTableField id="12" name="crate typ" tableColumnId="12"/>
      <queryTableField id="13" name="crate dimensions" tableColumnId="13"/>
      <queryTableField id="32" name="glass weight (lb)" tableColumnId="27"/>
      <queryTableField id="44" name="Ship" tableColumnId="30"/>
      <queryTableField id="45" name="Port" tableColumnId="31"/>
      <queryTableField id="46" name="Aston" tableColumnId="32"/>
      <queryTableField id="23" name="Shipping Style" tableColumnId="22"/>
      <queryTableField id="25" name="Maximum_x000a_Glass-Lites per crate" tableColumnId="23"/>
      <queryTableField id="34" name="Crate Weight (lb)" tableColumnId="28"/>
      <queryTableField id="17" name="Weight_x000a_Crate + Glass_x000a_in LB" tableColumnId="17"/>
      <queryTableField id="18" name="Length _x000a_in ft" tableColumnId="18"/>
      <queryTableField id="19" name="Width _x000a_in ft" tableColumnId="19"/>
      <queryTableField id="20" name="Height _x000a_in ft" tableColumnId="20"/>
      <queryTableField id="29" dataBound="0" tableColumnId="25"/>
      <queryTableField id="38" dataBound="0" tableColumnId="15"/>
      <queryTableField id="39" dataBound="0" tableColumnId="16"/>
      <queryTableField id="40" dataBound="0" tableColumnId="21"/>
      <queryTableField id="53" dataBound="0" tableColumnId="24"/>
      <queryTableField id="54" dataBound="0" tableColumnId="26"/>
      <queryTableField id="55" dataBound="0" tableColumnId="29"/>
      <queryTableField id="56" dataBound="0"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33DAA32-7B45-4574-A25C-F03A40AA0AAC}" autoFormatId="16" applyNumberFormats="0" applyBorderFormats="0" applyFontFormats="0" applyPatternFormats="0" applyAlignmentFormats="0" applyWidthHeightFormats="0">
  <queryTableRefresh nextId="5" unboundColumnsRight="2">
    <queryTableFields count="4">
      <queryTableField id="1" name="Container Number" tableColumnId="1"/>
      <queryTableField id="2" name="crate no." tableColumnId="2"/>
      <queryTableField id="3" dataBound="0" tableColumnId="3"/>
      <queryTableField id="4" dataBound="0"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iner_Number" xr10:uid="{9DBD0B85-1719-44A3-BCB8-5D97BE2D9669}" sourceName="Container Number">
  <pivotTables>
    <pivotTable tabId="5" name="PivotTable4"/>
    <pivotTable tabId="5" name="PivotTable6"/>
  </pivotTables>
  <data>
    <tabular pivotCacheId="127377325">
      <items count="15">
        <i x="0"/>
        <i x="1"/>
        <i x="3"/>
        <i x="4"/>
        <i x="5"/>
        <i x="6" s="1"/>
        <i x="8"/>
        <i x="9"/>
        <i x="10"/>
        <i x="11"/>
        <i x="12"/>
        <i x="2" nd="1"/>
        <i x="7" nd="1"/>
        <i x="14"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iner Number" xr10:uid="{0D376AB8-249A-4D11-892D-F81404A95AD0}" cache="Slicer_Container_Number" caption="Container Number" rowHeight="257175"/>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3186AD-797D-4127-BB6E-D7F8EFA35C4C}" name="Crates" displayName="Crates" ref="A1:S14" totalsRowShown="0" headerRowDxfId="115">
  <autoFilter ref="A1:S14" xr:uid="{483186AD-797D-4127-BB6E-D7F8EFA35C4C}"/>
  <tableColumns count="19">
    <tableColumn id="1" xr3:uid="{52E5D5C4-3CF4-4DAA-A938-3CD1F69B61EC}" name="Crate #"/>
    <tableColumn id="19" xr3:uid="{639756D9-08B5-4D20-9785-4F7DA4724A17}" name="Crate Type" dataDxfId="114">
      <calculatedColumnFormula>"Typ_"&amp;Crates[[#This Row],[Crate '#]]</calculatedColumnFormula>
    </tableColumn>
    <tableColumn id="2" xr3:uid="{7DF190F5-9AD0-4236-ABD0-BF3F6F2E1346}" name="Shipping Style"/>
    <tableColumn id="3" xr3:uid="{AEAB42C9-19E1-4454-9AA7-80D1F5B3C591}" name="Length _x000a_in mm"/>
    <tableColumn id="4" xr3:uid="{D358C6AD-84FB-4EC2-9A43-00D48019FD88}" name="Width _x000a_in mm"/>
    <tableColumn id="5" xr3:uid="{7AE01B53-B4A5-4104-BB77-2BCEDC909451}" name="Height _x000a_in mm"/>
    <tableColumn id="6" xr3:uid="{138BD504-A2E6-4D1F-88BC-26E0EE156303}" name="Tara weight _x000a_in KG"/>
    <tableColumn id="7" xr3:uid="{A9E7CD0F-422F-4E42-8722-F0E7909A4A88}" name="Maximum_x000a_Glass-Lites per crate"/>
    <tableColumn id="8" xr3:uid="{428E0A3F-3BC9-4640-AA82-D393DC5C87F9}" name="Maximum_x000a_Glass weight_x000a_in KG"/>
    <tableColumn id="9" xr3:uid="{B21B4E8C-B128-4DBB-884E-D8D077430EC3}" name="Weight_x000a_Crate + Glass_x000a_in KG" dataDxfId="113"/>
    <tableColumn id="10" xr3:uid="{CB75551C-5A2D-4276-9D28-3A2F6FB988DB}" name="Length _x000a_in inches" dataDxfId="112">
      <calculatedColumnFormula>D2*0.03937008</calculatedColumnFormula>
    </tableColumn>
    <tableColumn id="11" xr3:uid="{538E1AFD-EDC0-43CC-9C05-4298E30434CF}" name="Width _x000a_in inches" dataDxfId="111">
      <calculatedColumnFormula>E2*0.03937008</calculatedColumnFormula>
    </tableColumn>
    <tableColumn id="12" xr3:uid="{5A1FA04D-0421-4A91-9EFC-3691D17C73DC}" name="Height _x000a_in inches" dataDxfId="110">
      <calculatedColumnFormula>F2*0.03937008</calculatedColumnFormula>
    </tableColumn>
    <tableColumn id="13" xr3:uid="{253469C8-B6E5-4082-AB92-B12311496772}" name="Crate Weight (lb)" dataDxfId="109">
      <calculatedColumnFormula>G2*2.20462262</calculatedColumnFormula>
    </tableColumn>
    <tableColumn id="14" xr3:uid="{DF8E4ED0-3E86-4604-BB75-EB4A849706B0}" name="Maximum Glass weight in LB" dataDxfId="108">
      <calculatedColumnFormula>I2*2.20462262</calculatedColumnFormula>
    </tableColumn>
    <tableColumn id="15" xr3:uid="{175EDD74-0118-4024-9C3C-755695D86D61}" name="Weight_x000a_Crate + Glass_x000a_in LB" dataDxfId="107">
      <calculatedColumnFormula>J2*2.20462262</calculatedColumnFormula>
    </tableColumn>
    <tableColumn id="16" xr3:uid="{BA11F656-99C0-4D91-82D1-18375021C7A4}" name="Length _x000a_in ft" dataDxfId="106">
      <calculatedColumnFormula>K2/12</calculatedColumnFormula>
    </tableColumn>
    <tableColumn id="17" xr3:uid="{1A5A2F36-79A6-41BF-AFBE-26C4E9106E6C}" name="Width _x000a_in ft" dataDxfId="105">
      <calculatedColumnFormula>L2/12</calculatedColumnFormula>
    </tableColumn>
    <tableColumn id="18" xr3:uid="{F2008C0E-8976-41B1-9E77-0BF001430B34}" name="Height _x000a_in ft" dataDxfId="104">
      <calculatedColumnFormula>M2/12</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B26B89-1C2C-46F7-81B8-266E41D522D7}" name="Dates" displayName="Dates" ref="A1:E16" totalsRowShown="0">
  <autoFilter ref="A1:E16" xr:uid="{08B26B89-1C2C-46F7-81B8-266E41D522D7}"/>
  <tableColumns count="5">
    <tableColumn id="1" xr3:uid="{AA638F3A-F07A-46B9-9CA8-32B85F244EA0}" name="Container Number"/>
    <tableColumn id="2" xr3:uid="{216B9A0B-175A-4BA9-9A0B-B28ABD712ABF}" name="Ship" dataDxfId="103"/>
    <tableColumn id="3" xr3:uid="{40566514-0A79-4F75-8294-414010D00BDA}" name="Port" dataDxfId="102"/>
    <tableColumn id="4" xr3:uid="{DCA44CB3-1D86-42B3-8357-E066C991007E}" name="Aston" dataDxfId="101"/>
    <tableColumn id="5" xr3:uid="{24E3BF91-8D51-4177-B46B-70FE48CE879D}" name="Unloaded?" dataDxfId="10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1691E-9FA9-4E50-BFF2-64DFC825D7BE}" name="Interpane" displayName="Interpane" ref="A1:O1023" totalsRowShown="0">
  <autoFilter ref="A1:O1023" xr:uid="{2A61691E-9FA9-4E50-BFF2-64DFC825D7BE}"/>
  <tableColumns count="15">
    <tableColumn id="14" xr3:uid="{EF862EEC-E116-41D2-B142-4A35EE7F5F78}" name="Container Number" dataDxfId="99"/>
    <tableColumn id="1" xr3:uid="{F5B53464-41FF-4846-8FD8-C9C04F0F15E6}" name="crate no."/>
    <tableColumn id="2" xr3:uid="{4CE22508-B532-46AA-B1B9-333D38CC1572}" name="o-no ip"/>
    <tableColumn id="3" xr3:uid="{F29852E7-F067-4568-A160-93CE5D16966F}" name="pos"/>
    <tableColumn id="4" xr3:uid="{519E5EC7-DB4F-41C6-A65A-A2D0A1151BBB}" name="glass code"/>
    <tableColumn id="5" xr3:uid="{0CFB6E1D-FABA-484E-B5AA-0BE8A26D6876}" name="no"/>
    <tableColumn id="6" xr3:uid="{3D7D03D3-A644-4BF6-850F-AB584BD1CC69}" name="height"/>
    <tableColumn id="7" xr3:uid="{0C15CE24-A133-47BF-83BF-565DDC76942E}" name="width"/>
    <tableColumn id="8" xr3:uid="{6ED95CDD-776D-4737-9D3D-E8C542C1F33C}" name="height in."/>
    <tableColumn id="9" xr3:uid="{955E97D1-A7BB-4CF7-8449-367CE1EFA372}" name="width in."/>
    <tableColumn id="10" xr3:uid="{40B679BF-4FBE-4FFD-8B6A-FF50C81A19DA}" name="weight (kg)"/>
    <tableColumn id="11" xr3:uid="{0775179E-8697-47D0-B9F6-A9DF4E88E84B}" name="qty"/>
    <tableColumn id="12" xr3:uid="{8E55871B-AEBF-41D5-8A8C-0F688BBB633B}" name="crate typ"/>
    <tableColumn id="13" xr3:uid="{318696B7-6659-4EF6-982C-1E13E2C266DC}" name="crate dimensions"/>
    <tableColumn id="22" xr3:uid="{E5C5CF6D-3878-444D-B4BF-B97D7212A41F}" name="glass weight (lb)" dataDxfId="98">
      <calculatedColumnFormula>Interpane[[#This Row],[weight (kg)]]*2.20462262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1A7A0B9-D212-4242-929C-FBE8B7AABF15}" name="Crate_BOMs" displayName="Crate_BOMs" ref="A1:AG1023" tableType="queryTable" totalsRowShown="0">
  <autoFilter ref="A1:AG1023" xr:uid="{51A7A0B9-D212-4242-929C-FBE8B7AABF15}"/>
  <tableColumns count="33">
    <tableColumn id="14" xr3:uid="{7DF78137-4701-4ADC-BC2C-D1077DFE1123}" uniqueName="14" name="Container Number" queryTableFieldId="36"/>
    <tableColumn id="1" xr3:uid="{2575CE38-47BA-46E7-A97D-DBA67ED1E18B}" uniqueName="1" name="crate no." queryTableFieldId="1"/>
    <tableColumn id="2" xr3:uid="{2154FAA7-2B9B-43E2-8C20-2C4DA1C2D30D}" uniqueName="2" name="o-no ip" queryTableFieldId="2"/>
    <tableColumn id="3" xr3:uid="{41C61D36-45FE-46BF-BF95-F2C8EE9DE50B}" uniqueName="3" name="pos" queryTableFieldId="3"/>
    <tableColumn id="4" xr3:uid="{6EF23E31-B1E1-40FD-A3A0-79E6895B9561}" uniqueName="4" name="glass code" queryTableFieldId="4" dataDxfId="97"/>
    <tableColumn id="5" xr3:uid="{B3C3EF3E-208B-4EC4-8165-3DB8A13A44A1}" uniqueName="5" name="no" queryTableFieldId="5" dataDxfId="96"/>
    <tableColumn id="6" xr3:uid="{DA35EB5D-C93F-4C9A-A78B-CE8F9A1C2222}" uniqueName="6" name="height" queryTableFieldId="6"/>
    <tableColumn id="7" xr3:uid="{F9793D56-B636-46AB-9977-777A127A09D2}" uniqueName="7" name="width" queryTableFieldId="7"/>
    <tableColumn id="8" xr3:uid="{BBE8EA53-75EC-4661-BFB5-D2E66E2047DC}" uniqueName="8" name="height in." queryTableFieldId="8"/>
    <tableColumn id="9" xr3:uid="{3752090B-7929-49B4-8AF8-CAA7D76D01FA}" uniqueName="9" name="width in." queryTableFieldId="9"/>
    <tableColumn id="10" xr3:uid="{2DDCF134-6B49-4B35-A6A2-75D91592E9FB}" uniqueName="10" name="weight (kg)" queryTableFieldId="10"/>
    <tableColumn id="11" xr3:uid="{60223592-77B9-4860-B3C4-16CD920C696E}" uniqueName="11" name="qty" queryTableFieldId="11"/>
    <tableColumn id="12" xr3:uid="{D4D31D25-EF3C-430C-B349-AE5E2B3A72E3}" uniqueName="12" name="crate typ" queryTableFieldId="12" dataDxfId="95"/>
    <tableColumn id="13" xr3:uid="{57A04BFC-9440-4E6B-93D7-66E63777570B}" uniqueName="13" name="crate dimensions" queryTableFieldId="13"/>
    <tableColumn id="27" xr3:uid="{FA4A6828-C901-4EC3-94D8-8FEBBF51DCF6}" uniqueName="27" name="glass weight (lb)" queryTableFieldId="32" dataDxfId="16"/>
    <tableColumn id="30" xr3:uid="{92E53649-FE9E-438D-A372-8B8A0640DFB9}" uniqueName="30" name="Ship" queryTableFieldId="44" dataDxfId="15"/>
    <tableColumn id="31" xr3:uid="{EA46665D-7A9A-4DEC-B970-E7AC6E2A21E7}" uniqueName="31" name="Port" queryTableFieldId="45" dataDxfId="14"/>
    <tableColumn id="32" xr3:uid="{DCECB5CA-A98A-4EAA-9C0D-11C89344037D}" uniqueName="32" name="Aston" queryTableFieldId="46" dataDxfId="13"/>
    <tableColumn id="22" xr3:uid="{28D796AA-1E14-417E-A6DA-3114249D94B1}" uniqueName="22" name="Shipping Style" queryTableFieldId="23"/>
    <tableColumn id="23" xr3:uid="{FE1B5771-D1C0-457E-A787-D985264BCDB7}" uniqueName="23" name="Maximum_x000a_Glass-Lites per crate" queryTableFieldId="25"/>
    <tableColumn id="28" xr3:uid="{22C52590-373C-41AD-A453-FF3F799EFDDD}" uniqueName="28" name="Crate Weight (lb)" queryTableFieldId="34" dataDxfId="12"/>
    <tableColumn id="17" xr3:uid="{20DF5D85-9FD2-4B9D-B1BF-E3CE21D06427}" uniqueName="17" name="Weight_x000a_Crate + Glass_x000a_in LB" queryTableFieldId="17" dataDxfId="11"/>
    <tableColumn id="18" xr3:uid="{B3BC7010-6220-48BF-8314-D15C08AEF6EA}" uniqueName="18" name="Length _x000a_in ft" queryTableFieldId="18" dataDxfId="10"/>
    <tableColumn id="19" xr3:uid="{7980C4FA-0DF3-4F87-A2C8-B176B1C851CB}" uniqueName="19" name="Width _x000a_in ft" queryTableFieldId="19" dataDxfId="9"/>
    <tableColumn id="20" xr3:uid="{5A0675C2-93F7-4E6C-8CE6-1CC3F2946F86}" uniqueName="20" name="Height _x000a_in ft" queryTableFieldId="20" dataDxfId="8"/>
    <tableColumn id="25" xr3:uid="{5686AA79-D858-4087-8E32-ACA4ED11CDED}" uniqueName="25" name="PIECE WEIGHT WITH CRATE" queryTableFieldId="29" dataDxfId="7">
      <calculatedColumnFormula>Crate_BOMs[[#This Row],[glass weight (lb)]]+Crate_BOMs[[#This Row],[Crate Weight (lb)]]/COUNTIF(Crate_BOMs[crate no.],Crate_BOMs[[#This Row],[crate no.]])</calculatedColumnFormula>
    </tableColumn>
    <tableColumn id="15" xr3:uid="{654A73DE-8970-4806-AD31-1A3AB88B7F66}" uniqueName="15" name="PO Sublot-GL" queryTableFieldId="38" dataDxfId="6">
      <calculatedColumnFormula>IF(LEFT(Crate_BOMs[[#This Row],[glass code]],4)&lt;&gt;"1116","",IFERROR(MID(Crate_BOMs[[#This Row],[no]],FIND("ECN",Crate_BOMs[[#This Row],[no]]),200),MID(Crate_BOMs[[#This Row],[no]],39,200)))</calculatedColumnFormula>
    </tableColumn>
    <tableColumn id="16" xr3:uid="{6A1EBC7E-615C-4511-83BD-B359039E611C}" uniqueName="16" name="Glass Type" queryTableFieldId="39" dataDxfId="5">
      <calculatedColumnFormula>SUBSTITUTE(IF(RIGHT(Crate_BOMs[[#This Row],[PO Sublot-GL]],6)="curved",RIGHT(Crate_BOMs[[#This Row],[PO Sublot-GL]],12),RIGHT(Crate_BOMs[[#This Row],[PO Sublot-GL]],5))," ","")</calculatedColumnFormula>
    </tableColumn>
    <tableColumn id="21" xr3:uid="{D5A2772E-3BEB-44E7-BC86-360C9E7CEC24}" uniqueName="21" name="PO Sublot" queryTableFieldId="40" dataDxfId="4">
      <calculatedColumnFormula>SUBSTITUTE(LEFT(Crate_BOMs[[#This Row],[PO Sublot-GL]],LEN(Crate_BOMs[[#This Row],[PO Sublot-GL]])-LEN(Crate_BOMs[[#This Row],[Glass Type]]))," ","")</calculatedColumnFormula>
    </tableColumn>
    <tableColumn id="24" xr3:uid="{ABE954A2-FF6F-4C2D-987A-BAA16AFBB935}" uniqueName="24" name="PO" queryTableFieldId="53" dataDxfId="3">
      <calculatedColumnFormula>LEFT(Crate_BOMs[[#This Row],[no]],FIND(" ",Crate_BOMs[[#This Row],[no]],5)-1)</calculatedColumnFormula>
    </tableColumn>
    <tableColumn id="26" xr3:uid="{63AB68B8-214C-4583-AD08-BFE724C177D2}" uniqueName="26" name="# POs in Crate" queryTableFieldId="54" dataDxfId="2">
      <calculatedColumnFormula array="1">COUNTA(_xlfn.UNIQUE(_xlfn._xlws.FILTER(Crate_BOMs[PO],Crate_BOMs[crate no.]=Crate_BOMs[[#This Row],[crate no.]])))</calculatedColumnFormula>
    </tableColumn>
    <tableColumn id="29" xr3:uid="{05F7B8FC-5DFC-4026-9BD0-A628FB95B73C}" uniqueName="29" name="UPDATED Sublot" queryTableFieldId="55" dataDxfId="1">
      <calculatedColumnFormula>IF(Crate_BOMs[[#This Row],['# POs in Crate]]=1,"",IF(VLOOKUP(Crate_BOMs[[#This Row],[crate no.]],Crates_[[crate no.]:[New Sublot]],3,FALSE)="","",VLOOKUP(Crate_BOMs[[#This Row],[crate no.]],Crates_[[crate no.]:[New Sublot]],3,FALSE)))</calculatedColumnFormula>
    </tableColumn>
    <tableColumn id="33" xr3:uid="{74BBA2C2-08D1-42F6-8B8B-AB9D2E90E7DA}" uniqueName="33" name="Single Column Sublot" queryTableFieldId="56" dataDxfId="0">
      <calculatedColumnFormula>IF(VLOOKUP(Crate_BOMs[[#This Row],[crate no.]],Crates_[[crate no.]:[New Sublot]],3,FALSE)="",VLOOKUP(Crate_BOMs[[#This Row],[crate no.]],Crates_[[crate no.]:[New Sublot]],2,FALSE),VLOOKUP(Crate_BOMs[[#This Row],[crate no.]],Crates_[[crate no.]:[New Sublot]],3,FALSE))</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9C082-19F7-4E87-9358-B5788A08C18D}" name="Crates_" displayName="Crates_" ref="AI1:AL130" tableType="queryTable" totalsRowShown="0">
  <autoFilter ref="AI1:AL130" xr:uid="{0D49C082-19F7-4E87-9358-B5788A08C18D}"/>
  <tableColumns count="4">
    <tableColumn id="1" xr3:uid="{3967D8AA-C55C-4E2B-B287-8E16AB181199}" uniqueName="1" name="Container Number" queryTableFieldId="1"/>
    <tableColumn id="2" xr3:uid="{FA78D8AE-A8BA-4DAF-B1AC-F5BDBA38473C}" uniqueName="2" name="crate no." queryTableFieldId="2"/>
    <tableColumn id="3" xr3:uid="{CCBE772F-4C43-4BCB-968E-9E5D4A8D04AA}" uniqueName="3" name="PO Sublot" queryTableFieldId="3" dataDxfId="18">
      <calculatedColumnFormula array="1">IF(INDEX(Crate_BOMs['# POs in Crate],MATCH(Crates_[[#This Row],[crate no.]],Crate_BOMs[crate no.],0),)=1,INDEX(Crate_BOMs[PO Sublot],MATCH(Crates_[[#This Row],[crate no.]],Crate_BOMs[crate no.],0),),"")</calculatedColumnFormula>
    </tableColumn>
    <tableColumn id="4" xr3:uid="{1F27079A-5A59-4967-A0DD-1176308A2EFA}" uniqueName="4" name="New Sublot" queryTableFieldId="4" dataDxfId="17">
      <calculatedColumnFormula>IFERROR(VLOOKUP(Crates_[[#This Row],[crate no.]],AN:AO,2,FALSE),"")</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7.xml"/><Relationship Id="rId7" Type="http://schemas.microsoft.com/office/2007/relationships/slicer" Target="../slicers/slicer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drawing" Target="../drawings/drawing1.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4DC3-9C59-4825-8A41-41FE948C5886}">
  <sheetPr>
    <tabColor theme="5" tint="0.59999389629810485"/>
  </sheetPr>
  <dimension ref="A1:S21"/>
  <sheetViews>
    <sheetView workbookViewId="0">
      <selection activeCell="F28" sqref="F28"/>
    </sheetView>
  </sheetViews>
  <sheetFormatPr defaultRowHeight="15" x14ac:dyDescent="0.25"/>
  <cols>
    <col min="1" max="2" width="9.5703125" customWidth="1"/>
    <col min="3" max="3" width="22.140625" bestFit="1" customWidth="1"/>
    <col min="4" max="4" width="13.7109375" bestFit="1" customWidth="1"/>
    <col min="5" max="5" width="13.140625" bestFit="1" customWidth="1"/>
    <col min="6" max="6" width="13.5703125" bestFit="1" customWidth="1"/>
    <col min="7" max="7" width="17.28515625" bestFit="1" customWidth="1"/>
    <col min="8" max="8" width="29" bestFit="1" customWidth="1"/>
    <col min="9" max="9" width="27.7109375" bestFit="1" customWidth="1"/>
    <col min="10" max="10" width="25.140625" bestFit="1" customWidth="1"/>
    <col min="11" max="11" width="16.140625" style="2" bestFit="1" customWidth="1"/>
    <col min="12" max="12" width="15.5703125" style="2" bestFit="1" customWidth="1"/>
    <col min="13" max="13" width="16" style="2" bestFit="1" customWidth="1"/>
    <col min="14" max="14" width="16.7109375" style="2" bestFit="1" customWidth="1"/>
    <col min="15" max="15" width="28.42578125" style="2" customWidth="1"/>
    <col min="16" max="16" width="24.7109375" style="2" bestFit="1" customWidth="1"/>
    <col min="17" max="17" width="11.28515625" style="2" bestFit="1" customWidth="1"/>
    <col min="18" max="18" width="10.7109375" style="2" bestFit="1" customWidth="1"/>
    <col min="19" max="19" width="11.140625" style="2" bestFit="1" customWidth="1"/>
  </cols>
  <sheetData>
    <row r="1" spans="1:19" x14ac:dyDescent="0.25">
      <c r="A1" t="s">
        <v>19</v>
      </c>
      <c r="B1" t="s">
        <v>34</v>
      </c>
      <c r="C1" t="s">
        <v>20</v>
      </c>
      <c r="D1" t="s">
        <v>15</v>
      </c>
      <c r="E1" t="s">
        <v>16</v>
      </c>
      <c r="F1" t="s">
        <v>17</v>
      </c>
      <c r="G1" t="s">
        <v>18</v>
      </c>
      <c r="H1" t="s">
        <v>26</v>
      </c>
      <c r="I1" t="s">
        <v>27</v>
      </c>
      <c r="J1" s="7" t="s">
        <v>28</v>
      </c>
      <c r="K1" s="8" t="s">
        <v>23</v>
      </c>
      <c r="L1" s="8" t="s">
        <v>24</v>
      </c>
      <c r="M1" s="8" t="s">
        <v>25</v>
      </c>
      <c r="N1" s="8" t="s">
        <v>38</v>
      </c>
      <c r="O1" s="8" t="s">
        <v>33</v>
      </c>
      <c r="P1" s="8" t="s">
        <v>29</v>
      </c>
      <c r="Q1" s="8" t="s">
        <v>30</v>
      </c>
      <c r="R1" s="8" t="s">
        <v>31</v>
      </c>
      <c r="S1" s="8" t="s">
        <v>32</v>
      </c>
    </row>
    <row r="2" spans="1:19" x14ac:dyDescent="0.25">
      <c r="A2" s="5">
        <v>1</v>
      </c>
      <c r="B2" s="5" t="str">
        <f>"Typ_"&amp;Crates[[#This Row],[Crate '#]]</f>
        <v>Typ_1</v>
      </c>
      <c r="C2" s="5" t="s">
        <v>21</v>
      </c>
      <c r="D2">
        <v>4160</v>
      </c>
      <c r="E2">
        <v>334</v>
      </c>
      <c r="F2">
        <v>2420</v>
      </c>
      <c r="G2">
        <v>255</v>
      </c>
      <c r="H2">
        <v>4</v>
      </c>
      <c r="I2">
        <v>2745</v>
      </c>
      <c r="J2" s="5">
        <v>3000</v>
      </c>
      <c r="K2" s="9">
        <f t="shared" ref="K2:M14" si="0">D2*0.03937008</f>
        <v>163.7795328</v>
      </c>
      <c r="L2" s="9">
        <f t="shared" si="0"/>
        <v>13.149606720000001</v>
      </c>
      <c r="M2" s="9">
        <f t="shared" si="0"/>
        <v>95.275593600000008</v>
      </c>
      <c r="N2" s="9">
        <f t="shared" ref="N2:N14" si="1">G2*2.20462262</f>
        <v>562.17876809999996</v>
      </c>
      <c r="O2" s="9">
        <f t="shared" ref="O2:O14" si="2">I2*2.20462262</f>
        <v>6051.6890918999998</v>
      </c>
      <c r="P2" s="9">
        <f t="shared" ref="P2:P14" si="3">J2*2.20462262</f>
        <v>6613.8678599999994</v>
      </c>
      <c r="Q2" s="10">
        <f t="shared" ref="Q2:S14" si="4">K2/12</f>
        <v>13.648294399999999</v>
      </c>
      <c r="R2" s="10">
        <f t="shared" si="4"/>
        <v>1.09580056</v>
      </c>
      <c r="S2" s="10">
        <f t="shared" si="4"/>
        <v>7.9396328000000009</v>
      </c>
    </row>
    <row r="3" spans="1:19" x14ac:dyDescent="0.25">
      <c r="A3" s="5">
        <v>2</v>
      </c>
      <c r="B3" s="5" t="str">
        <f>"Typ_"&amp;Crates[[#This Row],[Crate '#]]</f>
        <v>Typ_2</v>
      </c>
      <c r="C3" s="5" t="s">
        <v>21</v>
      </c>
      <c r="D3">
        <v>2920</v>
      </c>
      <c r="E3">
        <v>364</v>
      </c>
      <c r="F3">
        <v>2680</v>
      </c>
      <c r="G3">
        <v>215</v>
      </c>
      <c r="H3">
        <v>5</v>
      </c>
      <c r="I3">
        <v>2785</v>
      </c>
      <c r="J3" s="5">
        <v>3000</v>
      </c>
      <c r="K3" s="9">
        <f t="shared" si="0"/>
        <v>114.96063360000001</v>
      </c>
      <c r="L3" s="9">
        <f t="shared" si="0"/>
        <v>14.33070912</v>
      </c>
      <c r="M3" s="9">
        <f t="shared" si="0"/>
        <v>105.51181440000001</v>
      </c>
      <c r="N3" s="9">
        <f t="shared" si="1"/>
        <v>473.99386329999999</v>
      </c>
      <c r="O3" s="9">
        <f t="shared" si="2"/>
        <v>6139.8739966999992</v>
      </c>
      <c r="P3" s="9">
        <f t="shared" si="3"/>
        <v>6613.8678599999994</v>
      </c>
      <c r="Q3" s="10">
        <f t="shared" si="4"/>
        <v>9.5800528000000007</v>
      </c>
      <c r="R3" s="10">
        <f t="shared" si="4"/>
        <v>1.1942257599999999</v>
      </c>
      <c r="S3" s="10">
        <f t="shared" si="4"/>
        <v>8.7926511999999999</v>
      </c>
    </row>
    <row r="4" spans="1:19" x14ac:dyDescent="0.25">
      <c r="A4">
        <v>3</v>
      </c>
      <c r="B4" t="str">
        <f>"Typ_"&amp;Crates[[#This Row],[Crate '#]]</f>
        <v>Typ_3</v>
      </c>
      <c r="C4" t="s">
        <v>22</v>
      </c>
      <c r="D4">
        <v>2664</v>
      </c>
      <c r="E4">
        <v>756</v>
      </c>
      <c r="F4">
        <v>2234</v>
      </c>
      <c r="G4">
        <v>177</v>
      </c>
      <c r="H4">
        <v>11</v>
      </c>
      <c r="I4">
        <v>2823</v>
      </c>
      <c r="J4" s="5">
        <v>3000</v>
      </c>
      <c r="K4" s="9">
        <f t="shared" si="0"/>
        <v>104.88189312</v>
      </c>
      <c r="L4" s="9">
        <f t="shared" si="0"/>
        <v>29.763780480000001</v>
      </c>
      <c r="M4" s="9">
        <f t="shared" si="0"/>
        <v>87.952758720000006</v>
      </c>
      <c r="N4" s="9">
        <f t="shared" si="1"/>
        <v>390.21820373999998</v>
      </c>
      <c r="O4" s="9">
        <f t="shared" si="2"/>
        <v>6223.6496562599996</v>
      </c>
      <c r="P4" s="9">
        <f t="shared" si="3"/>
        <v>6613.8678599999994</v>
      </c>
      <c r="Q4" s="10">
        <f t="shared" si="4"/>
        <v>8.7401577600000007</v>
      </c>
      <c r="R4" s="10">
        <f t="shared" si="4"/>
        <v>2.4803150400000002</v>
      </c>
      <c r="S4" s="10">
        <f t="shared" si="4"/>
        <v>7.3293965600000002</v>
      </c>
    </row>
    <row r="5" spans="1:19" x14ac:dyDescent="0.25">
      <c r="A5">
        <v>4</v>
      </c>
      <c r="B5" t="str">
        <f>"Typ_"&amp;Crates[[#This Row],[Crate '#]]</f>
        <v>Typ_4</v>
      </c>
      <c r="C5" t="s">
        <v>22</v>
      </c>
      <c r="D5">
        <v>2764</v>
      </c>
      <c r="E5">
        <v>756</v>
      </c>
      <c r="F5">
        <v>1304</v>
      </c>
      <c r="G5">
        <v>147</v>
      </c>
      <c r="H5">
        <v>10</v>
      </c>
      <c r="I5">
        <v>2853</v>
      </c>
      <c r="J5" s="5">
        <v>3000</v>
      </c>
      <c r="K5" s="9">
        <f t="shared" si="0"/>
        <v>108.81890112000001</v>
      </c>
      <c r="L5" s="9">
        <f t="shared" si="0"/>
        <v>29.763780480000001</v>
      </c>
      <c r="M5" s="9">
        <f t="shared" si="0"/>
        <v>51.338584320000002</v>
      </c>
      <c r="N5" s="9">
        <f t="shared" si="1"/>
        <v>324.07952513999999</v>
      </c>
      <c r="O5" s="9">
        <f t="shared" si="2"/>
        <v>6289.7883348599998</v>
      </c>
      <c r="P5" s="9">
        <f t="shared" si="3"/>
        <v>6613.8678599999994</v>
      </c>
      <c r="Q5" s="10">
        <f t="shared" si="4"/>
        <v>9.0682417600000012</v>
      </c>
      <c r="R5" s="10">
        <f t="shared" si="4"/>
        <v>2.4803150400000002</v>
      </c>
      <c r="S5" s="10">
        <f t="shared" si="4"/>
        <v>4.2782153599999999</v>
      </c>
    </row>
    <row r="6" spans="1:19" x14ac:dyDescent="0.25">
      <c r="A6">
        <v>5</v>
      </c>
      <c r="B6" t="str">
        <f>"Typ_"&amp;Crates[[#This Row],[Crate '#]]</f>
        <v>Typ_5</v>
      </c>
      <c r="C6" t="s">
        <v>22</v>
      </c>
      <c r="D6">
        <v>2034</v>
      </c>
      <c r="E6">
        <v>756</v>
      </c>
      <c r="F6">
        <v>1304</v>
      </c>
      <c r="G6">
        <v>110</v>
      </c>
      <c r="H6">
        <v>10</v>
      </c>
      <c r="I6">
        <v>2890</v>
      </c>
      <c r="J6" s="5">
        <v>3000</v>
      </c>
      <c r="K6" s="9">
        <f t="shared" si="0"/>
        <v>80.078742720000008</v>
      </c>
      <c r="L6" s="9">
        <f t="shared" si="0"/>
        <v>29.763780480000001</v>
      </c>
      <c r="M6" s="9">
        <f t="shared" si="0"/>
        <v>51.338584320000002</v>
      </c>
      <c r="N6" s="9">
        <f t="shared" si="1"/>
        <v>242.50848819999999</v>
      </c>
      <c r="O6" s="9">
        <f t="shared" si="2"/>
        <v>6371.3593717999993</v>
      </c>
      <c r="P6" s="9">
        <f t="shared" si="3"/>
        <v>6613.8678599999994</v>
      </c>
      <c r="Q6" s="10">
        <f t="shared" si="4"/>
        <v>6.673228560000001</v>
      </c>
      <c r="R6" s="10">
        <f t="shared" si="4"/>
        <v>2.4803150400000002</v>
      </c>
      <c r="S6" s="10">
        <f t="shared" si="4"/>
        <v>4.2782153599999999</v>
      </c>
    </row>
    <row r="7" spans="1:19" x14ac:dyDescent="0.25">
      <c r="A7" s="5">
        <v>6</v>
      </c>
      <c r="B7" s="5" t="str">
        <f>"Typ_"&amp;Crates[[#This Row],[Crate '#]]</f>
        <v>Typ_6</v>
      </c>
      <c r="C7" s="5" t="s">
        <v>21</v>
      </c>
      <c r="D7">
        <v>3960</v>
      </c>
      <c r="E7">
        <v>334</v>
      </c>
      <c r="F7">
        <v>2680</v>
      </c>
      <c r="G7">
        <v>264</v>
      </c>
      <c r="H7">
        <v>4</v>
      </c>
      <c r="I7">
        <v>2736</v>
      </c>
      <c r="J7" s="5">
        <v>3000</v>
      </c>
      <c r="K7" s="9">
        <f t="shared" si="0"/>
        <v>155.90551680000002</v>
      </c>
      <c r="L7" s="9">
        <f t="shared" si="0"/>
        <v>13.149606720000001</v>
      </c>
      <c r="M7" s="9">
        <f t="shared" si="0"/>
        <v>105.51181440000001</v>
      </c>
      <c r="N7" s="9">
        <f t="shared" si="1"/>
        <v>582.02037167999993</v>
      </c>
      <c r="O7" s="9">
        <f t="shared" si="2"/>
        <v>6031.8474883199997</v>
      </c>
      <c r="P7" s="9">
        <f t="shared" si="3"/>
        <v>6613.8678599999994</v>
      </c>
      <c r="Q7" s="10">
        <f t="shared" si="4"/>
        <v>12.992126400000002</v>
      </c>
      <c r="R7" s="10">
        <f t="shared" si="4"/>
        <v>1.09580056</v>
      </c>
      <c r="S7" s="10">
        <f t="shared" si="4"/>
        <v>8.7926511999999999</v>
      </c>
    </row>
    <row r="8" spans="1:19" x14ac:dyDescent="0.25">
      <c r="A8" s="5">
        <v>7</v>
      </c>
      <c r="B8" s="5" t="str">
        <f>"Typ_"&amp;Crates[[#This Row],[Crate '#]]</f>
        <v>Typ_7</v>
      </c>
      <c r="C8" s="5" t="s">
        <v>21</v>
      </c>
      <c r="D8">
        <v>2760</v>
      </c>
      <c r="E8">
        <v>460</v>
      </c>
      <c r="F8">
        <v>2360</v>
      </c>
      <c r="G8">
        <v>214</v>
      </c>
      <c r="H8">
        <v>7</v>
      </c>
      <c r="I8">
        <v>2786</v>
      </c>
      <c r="J8" s="5">
        <v>3000</v>
      </c>
      <c r="K8" s="9">
        <f t="shared" si="0"/>
        <v>108.6614208</v>
      </c>
      <c r="L8" s="9">
        <f t="shared" si="0"/>
        <v>18.110236799999999</v>
      </c>
      <c r="M8" s="9">
        <f t="shared" si="0"/>
        <v>92.913388800000007</v>
      </c>
      <c r="N8" s="9">
        <f t="shared" si="1"/>
        <v>471.78924067999998</v>
      </c>
      <c r="O8" s="9">
        <f t="shared" si="2"/>
        <v>6142.0786193199992</v>
      </c>
      <c r="P8" s="9">
        <f t="shared" si="3"/>
        <v>6613.8678599999994</v>
      </c>
      <c r="Q8" s="10">
        <f t="shared" si="4"/>
        <v>9.0551183999999996</v>
      </c>
      <c r="R8" s="10">
        <f t="shared" si="4"/>
        <v>1.5091863999999999</v>
      </c>
      <c r="S8" s="10">
        <f t="shared" si="4"/>
        <v>7.7427824000000003</v>
      </c>
    </row>
    <row r="9" spans="1:19" x14ac:dyDescent="0.25">
      <c r="A9" s="5">
        <v>8</v>
      </c>
      <c r="B9" s="5" t="str">
        <f>"Typ_"&amp;Crates[[#This Row],[Crate '#]]</f>
        <v>Typ_8</v>
      </c>
      <c r="C9" s="5" t="s">
        <v>21</v>
      </c>
      <c r="D9">
        <v>3160</v>
      </c>
      <c r="E9">
        <v>370</v>
      </c>
      <c r="F9">
        <v>2680</v>
      </c>
      <c r="G9">
        <v>227</v>
      </c>
      <c r="H9">
        <v>5</v>
      </c>
      <c r="I9">
        <v>2773</v>
      </c>
      <c r="J9" s="5">
        <v>3000</v>
      </c>
      <c r="K9" s="9">
        <f t="shared" si="0"/>
        <v>124.40945280000001</v>
      </c>
      <c r="L9" s="9">
        <f t="shared" si="0"/>
        <v>14.5669296</v>
      </c>
      <c r="M9" s="9">
        <f t="shared" si="0"/>
        <v>105.51181440000001</v>
      </c>
      <c r="N9" s="9">
        <f t="shared" si="1"/>
        <v>500.44933473999998</v>
      </c>
      <c r="O9" s="9">
        <f t="shared" si="2"/>
        <v>6113.41852526</v>
      </c>
      <c r="P9" s="9">
        <f t="shared" si="3"/>
        <v>6613.8678599999994</v>
      </c>
      <c r="Q9" s="10">
        <f t="shared" si="4"/>
        <v>10.367454400000002</v>
      </c>
      <c r="R9" s="10">
        <f t="shared" si="4"/>
        <v>1.2139108000000001</v>
      </c>
      <c r="S9" s="10">
        <f t="shared" si="4"/>
        <v>8.7926511999999999</v>
      </c>
    </row>
    <row r="10" spans="1:19" x14ac:dyDescent="0.25">
      <c r="A10">
        <v>9</v>
      </c>
      <c r="B10" t="str">
        <f>"Typ_"&amp;Crates[[#This Row],[Crate '#]]</f>
        <v>Typ_9</v>
      </c>
      <c r="C10" t="s">
        <v>22</v>
      </c>
      <c r="D10">
        <v>3910</v>
      </c>
      <c r="E10">
        <v>760</v>
      </c>
      <c r="F10">
        <v>1510</v>
      </c>
      <c r="G10">
        <v>212</v>
      </c>
      <c r="H10">
        <v>10</v>
      </c>
      <c r="I10">
        <v>2788</v>
      </c>
      <c r="J10" s="5">
        <v>3000</v>
      </c>
      <c r="K10" s="9">
        <f t="shared" si="0"/>
        <v>153.93701280000002</v>
      </c>
      <c r="L10" s="9">
        <f t="shared" si="0"/>
        <v>29.921260800000002</v>
      </c>
      <c r="M10" s="9">
        <f t="shared" si="0"/>
        <v>59.4488208</v>
      </c>
      <c r="N10" s="9">
        <f t="shared" si="1"/>
        <v>467.37999543999996</v>
      </c>
      <c r="O10" s="9">
        <f t="shared" si="2"/>
        <v>6146.4878645599993</v>
      </c>
      <c r="P10" s="9">
        <f t="shared" si="3"/>
        <v>6613.8678599999994</v>
      </c>
      <c r="Q10" s="10">
        <f t="shared" si="4"/>
        <v>12.828084400000002</v>
      </c>
      <c r="R10" s="10">
        <f t="shared" si="4"/>
        <v>2.4934384000000001</v>
      </c>
      <c r="S10" s="10">
        <f t="shared" si="4"/>
        <v>4.9540683999999997</v>
      </c>
    </row>
    <row r="11" spans="1:19" x14ac:dyDescent="0.25">
      <c r="A11">
        <v>10</v>
      </c>
      <c r="B11" t="str">
        <f>"Typ_"&amp;Crates[[#This Row],[Crate '#]]</f>
        <v>Typ_10</v>
      </c>
      <c r="C11" t="s">
        <v>22</v>
      </c>
      <c r="D11">
        <v>3110</v>
      </c>
      <c r="E11">
        <v>760</v>
      </c>
      <c r="F11">
        <v>2104</v>
      </c>
      <c r="G11">
        <v>195</v>
      </c>
      <c r="H11">
        <v>10</v>
      </c>
      <c r="I11">
        <v>2805</v>
      </c>
      <c r="J11" s="5">
        <v>3000</v>
      </c>
      <c r="K11" s="9">
        <f t="shared" si="0"/>
        <v>122.4409488</v>
      </c>
      <c r="L11" s="9">
        <f t="shared" si="0"/>
        <v>29.921260800000002</v>
      </c>
      <c r="M11" s="9">
        <f t="shared" si="0"/>
        <v>82.834648319999999</v>
      </c>
      <c r="N11" s="9">
        <f t="shared" si="1"/>
        <v>429.90141089999997</v>
      </c>
      <c r="O11" s="9">
        <f t="shared" si="2"/>
        <v>6183.9664490999994</v>
      </c>
      <c r="P11" s="9">
        <f t="shared" si="3"/>
        <v>6613.8678599999994</v>
      </c>
      <c r="Q11" s="10">
        <f t="shared" si="4"/>
        <v>10.203412399999999</v>
      </c>
      <c r="R11" s="10">
        <f t="shared" si="4"/>
        <v>2.4934384000000001</v>
      </c>
      <c r="S11" s="10">
        <f t="shared" si="4"/>
        <v>6.9028873600000002</v>
      </c>
    </row>
    <row r="12" spans="1:19" x14ac:dyDescent="0.25">
      <c r="A12">
        <v>11</v>
      </c>
      <c r="B12" t="str">
        <f>"Typ_"&amp;Crates[[#This Row],[Crate '#]]</f>
        <v>Typ_11</v>
      </c>
      <c r="C12" t="s">
        <v>22</v>
      </c>
      <c r="D12">
        <v>2730</v>
      </c>
      <c r="E12">
        <v>760</v>
      </c>
      <c r="F12">
        <v>2344</v>
      </c>
      <c r="G12">
        <v>192</v>
      </c>
      <c r="H12">
        <v>10</v>
      </c>
      <c r="I12">
        <v>2808</v>
      </c>
      <c r="J12" s="5">
        <v>3000</v>
      </c>
      <c r="K12" s="9">
        <f t="shared" si="0"/>
        <v>107.4803184</v>
      </c>
      <c r="L12" s="9">
        <f t="shared" si="0"/>
        <v>29.921260800000002</v>
      </c>
      <c r="M12" s="9">
        <f t="shared" si="0"/>
        <v>92.283467520000002</v>
      </c>
      <c r="N12" s="9">
        <f t="shared" si="1"/>
        <v>423.28754303999995</v>
      </c>
      <c r="O12" s="9">
        <f t="shared" si="2"/>
        <v>6190.5803169599994</v>
      </c>
      <c r="P12" s="9">
        <f t="shared" si="3"/>
        <v>6613.8678599999994</v>
      </c>
      <c r="Q12" s="10">
        <f t="shared" si="4"/>
        <v>8.9566932000000001</v>
      </c>
      <c r="R12" s="10">
        <f t="shared" si="4"/>
        <v>2.4934384000000001</v>
      </c>
      <c r="S12" s="10">
        <f t="shared" si="4"/>
        <v>7.6902889600000002</v>
      </c>
    </row>
    <row r="13" spans="1:19" x14ac:dyDescent="0.25">
      <c r="A13">
        <v>12</v>
      </c>
      <c r="B13" t="str">
        <f>"Typ_"&amp;Crates[[#This Row],[Crate '#]]</f>
        <v>Typ_12</v>
      </c>
      <c r="C13" t="s">
        <v>22</v>
      </c>
      <c r="D13">
        <v>2410</v>
      </c>
      <c r="E13">
        <v>760</v>
      </c>
      <c r="F13">
        <v>1304</v>
      </c>
      <c r="G13">
        <v>128</v>
      </c>
      <c r="H13">
        <v>13</v>
      </c>
      <c r="I13">
        <v>2872</v>
      </c>
      <c r="J13" s="5">
        <v>3000</v>
      </c>
      <c r="K13" s="9">
        <f t="shared" si="0"/>
        <v>94.881892800000003</v>
      </c>
      <c r="L13" s="9">
        <f t="shared" si="0"/>
        <v>29.921260800000002</v>
      </c>
      <c r="M13" s="9">
        <f t="shared" si="0"/>
        <v>51.338584320000002</v>
      </c>
      <c r="N13" s="9">
        <f t="shared" si="1"/>
        <v>282.19169535999998</v>
      </c>
      <c r="O13" s="9">
        <f t="shared" si="2"/>
        <v>6331.67616464</v>
      </c>
      <c r="P13" s="9">
        <f t="shared" si="3"/>
        <v>6613.8678599999994</v>
      </c>
      <c r="Q13" s="10">
        <f t="shared" si="4"/>
        <v>7.9068244000000005</v>
      </c>
      <c r="R13" s="10">
        <f t="shared" si="4"/>
        <v>2.4934384000000001</v>
      </c>
      <c r="S13" s="10">
        <f t="shared" si="4"/>
        <v>4.2782153599999999</v>
      </c>
    </row>
    <row r="14" spans="1:19" x14ac:dyDescent="0.25">
      <c r="A14">
        <v>13</v>
      </c>
      <c r="B14" t="str">
        <f>"Typ_"&amp;Crates[[#This Row],[Crate '#]]</f>
        <v>Typ_13</v>
      </c>
      <c r="C14" t="s">
        <v>22</v>
      </c>
      <c r="D14">
        <v>3110</v>
      </c>
      <c r="E14">
        <v>760</v>
      </c>
      <c r="F14">
        <v>1304</v>
      </c>
      <c r="G14">
        <v>160</v>
      </c>
      <c r="H14">
        <v>10</v>
      </c>
      <c r="I14">
        <v>2840</v>
      </c>
      <c r="J14" s="5">
        <v>3000</v>
      </c>
      <c r="K14" s="9">
        <f t="shared" si="0"/>
        <v>122.4409488</v>
      </c>
      <c r="L14" s="9">
        <f t="shared" si="0"/>
        <v>29.921260800000002</v>
      </c>
      <c r="M14" s="9">
        <f t="shared" si="0"/>
        <v>51.338584320000002</v>
      </c>
      <c r="N14" s="9">
        <f t="shared" si="1"/>
        <v>352.73961919999999</v>
      </c>
      <c r="O14" s="9">
        <f t="shared" si="2"/>
        <v>6261.1282407999997</v>
      </c>
      <c r="P14" s="9">
        <f t="shared" si="3"/>
        <v>6613.8678599999994</v>
      </c>
      <c r="Q14" s="10">
        <f t="shared" si="4"/>
        <v>10.203412399999999</v>
      </c>
      <c r="R14" s="10">
        <f t="shared" si="4"/>
        <v>2.4934384000000001</v>
      </c>
      <c r="S14" s="10">
        <f t="shared" si="4"/>
        <v>4.2782153599999999</v>
      </c>
    </row>
    <row r="18" spans="3:3" x14ac:dyDescent="0.25">
      <c r="C18" t="s">
        <v>217</v>
      </c>
    </row>
    <row r="19" spans="3:3" x14ac:dyDescent="0.25">
      <c r="C19" t="s">
        <v>218</v>
      </c>
    </row>
    <row r="20" spans="3:3" x14ac:dyDescent="0.25">
      <c r="C20" t="s">
        <v>219</v>
      </c>
    </row>
    <row r="21" spans="3:3" x14ac:dyDescent="0.25">
      <c r="C21" t="s">
        <v>220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C9AC-D0BC-46E8-81A4-B6830231BE23}">
  <sheetPr>
    <tabColor theme="5" tint="0.59999389629810485"/>
  </sheetPr>
  <dimension ref="A1:E16"/>
  <sheetViews>
    <sheetView zoomScale="130" zoomScaleNormal="130" workbookViewId="0">
      <selection activeCell="I12" sqref="I12"/>
    </sheetView>
  </sheetViews>
  <sheetFormatPr defaultRowHeight="15" x14ac:dyDescent="0.25"/>
  <cols>
    <col min="1" max="1" width="20.28515625" bestFit="1" customWidth="1"/>
    <col min="2" max="4" width="9" style="14" bestFit="1" customWidth="1"/>
    <col min="5" max="5" width="12.85546875" bestFit="1" customWidth="1"/>
  </cols>
  <sheetData>
    <row r="1" spans="1:5" x14ac:dyDescent="0.25">
      <c r="A1" t="s">
        <v>42</v>
      </c>
      <c r="B1" s="14" t="s">
        <v>43</v>
      </c>
      <c r="C1" s="14" t="s">
        <v>44</v>
      </c>
      <c r="D1" s="14" t="s">
        <v>45</v>
      </c>
      <c r="E1" t="s">
        <v>208</v>
      </c>
    </row>
    <row r="2" spans="1:5" x14ac:dyDescent="0.25">
      <c r="A2">
        <v>2</v>
      </c>
      <c r="B2" s="14">
        <v>45736</v>
      </c>
      <c r="C2" s="14">
        <v>45757</v>
      </c>
      <c r="D2" s="14">
        <v>45764</v>
      </c>
      <c r="E2" s="14" t="b">
        <v>1</v>
      </c>
    </row>
    <row r="3" spans="1:5" x14ac:dyDescent="0.25">
      <c r="A3">
        <v>3</v>
      </c>
      <c r="B3" s="14">
        <v>45747</v>
      </c>
      <c r="C3" s="14">
        <v>45770</v>
      </c>
      <c r="D3" s="14">
        <v>45777</v>
      </c>
      <c r="E3" s="14" t="b">
        <v>1</v>
      </c>
    </row>
    <row r="4" spans="1:5" x14ac:dyDescent="0.25">
      <c r="A4">
        <v>4</v>
      </c>
      <c r="B4" s="14">
        <v>45742</v>
      </c>
      <c r="C4" s="14">
        <v>45762</v>
      </c>
      <c r="D4" s="14">
        <v>45769</v>
      </c>
      <c r="E4" s="14" t="b">
        <v>1</v>
      </c>
    </row>
    <row r="5" spans="1:5" x14ac:dyDescent="0.25">
      <c r="A5">
        <v>5</v>
      </c>
      <c r="B5" s="14">
        <v>45748</v>
      </c>
      <c r="C5" s="14">
        <v>45770</v>
      </c>
      <c r="D5" s="14">
        <v>45777</v>
      </c>
      <c r="E5" s="14" t="b">
        <v>1</v>
      </c>
    </row>
    <row r="6" spans="1:5" x14ac:dyDescent="0.25">
      <c r="A6">
        <v>6</v>
      </c>
      <c r="B6" s="14">
        <v>45748</v>
      </c>
      <c r="C6" s="14">
        <v>45770</v>
      </c>
      <c r="D6" s="14">
        <v>45777</v>
      </c>
      <c r="E6" s="14" t="b">
        <v>1</v>
      </c>
    </row>
    <row r="7" spans="1:5" x14ac:dyDescent="0.25">
      <c r="A7">
        <v>7</v>
      </c>
      <c r="B7" s="14">
        <v>45754</v>
      </c>
      <c r="C7" s="14">
        <v>45777</v>
      </c>
      <c r="D7" s="14">
        <v>45784</v>
      </c>
      <c r="E7" s="14" t="b">
        <v>1</v>
      </c>
    </row>
    <row r="8" spans="1:5" x14ac:dyDescent="0.25">
      <c r="A8">
        <v>8</v>
      </c>
      <c r="B8" s="14">
        <v>45754</v>
      </c>
      <c r="C8" s="14">
        <v>45777</v>
      </c>
      <c r="D8" s="14">
        <v>45784</v>
      </c>
      <c r="E8" s="14" t="b">
        <v>1</v>
      </c>
    </row>
    <row r="9" spans="1:5" x14ac:dyDescent="0.25">
      <c r="A9">
        <v>11</v>
      </c>
      <c r="B9" s="14">
        <v>45763</v>
      </c>
      <c r="C9" s="14">
        <v>45783</v>
      </c>
      <c r="D9" s="14">
        <v>45790</v>
      </c>
      <c r="E9" s="14"/>
    </row>
    <row r="10" spans="1:5" x14ac:dyDescent="0.25">
      <c r="A10">
        <v>9</v>
      </c>
      <c r="B10" s="14">
        <v>45776</v>
      </c>
      <c r="C10" s="14">
        <v>45768</v>
      </c>
      <c r="D10" s="14">
        <v>45804</v>
      </c>
      <c r="E10" s="14"/>
    </row>
    <row r="11" spans="1:5" x14ac:dyDescent="0.25">
      <c r="A11">
        <v>10</v>
      </c>
      <c r="B11" s="14">
        <v>45776</v>
      </c>
      <c r="C11" s="14">
        <v>45768</v>
      </c>
      <c r="D11" s="14">
        <v>45804</v>
      </c>
      <c r="E11" s="14"/>
    </row>
    <row r="12" spans="1:5" x14ac:dyDescent="0.25">
      <c r="A12">
        <v>12</v>
      </c>
      <c r="B12" s="14">
        <v>45775</v>
      </c>
      <c r="C12" s="14">
        <v>45768</v>
      </c>
      <c r="D12" s="14">
        <v>45804</v>
      </c>
      <c r="E12" s="14"/>
    </row>
    <row r="13" spans="1:5" x14ac:dyDescent="0.25">
      <c r="A13">
        <v>13</v>
      </c>
      <c r="B13" s="14">
        <v>45782</v>
      </c>
      <c r="C13" s="14">
        <v>45797</v>
      </c>
      <c r="D13" s="14">
        <v>45804</v>
      </c>
      <c r="E13" s="14"/>
    </row>
    <row r="14" spans="1:5" x14ac:dyDescent="0.25">
      <c r="A14">
        <v>14</v>
      </c>
      <c r="B14" s="14">
        <v>45782</v>
      </c>
      <c r="C14" s="14">
        <v>45797</v>
      </c>
      <c r="D14" s="14">
        <v>45804</v>
      </c>
      <c r="E14" s="14"/>
    </row>
    <row r="15" spans="1:5" x14ac:dyDescent="0.25">
      <c r="A15">
        <v>16</v>
      </c>
      <c r="E15" s="14"/>
    </row>
    <row r="16" spans="1:5" x14ac:dyDescent="0.25">
      <c r="A16">
        <v>17</v>
      </c>
      <c r="E16" s="1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5767-46A2-422A-AE9A-2AB3E9CBBB9B}">
  <sheetPr>
    <tabColor theme="5" tint="0.59999389629810485"/>
  </sheetPr>
  <dimension ref="A1:O1023"/>
  <sheetViews>
    <sheetView topLeftCell="A840" workbookViewId="0">
      <selection activeCell="F861" sqref="F861"/>
    </sheetView>
  </sheetViews>
  <sheetFormatPr defaultRowHeight="15" x14ac:dyDescent="0.25"/>
  <cols>
    <col min="1" max="1" width="20.28515625" bestFit="1" customWidth="1"/>
    <col min="2" max="2" width="11" customWidth="1"/>
    <col min="3" max="3" width="9.42578125" customWidth="1"/>
    <col min="4" max="4" width="6.42578125" customWidth="1"/>
    <col min="5" max="5" width="18" bestFit="1" customWidth="1"/>
    <col min="6" max="6" width="47.5703125" bestFit="1" customWidth="1"/>
    <col min="7" max="7" width="8.85546875" customWidth="1"/>
    <col min="8" max="8" width="8.140625" customWidth="1"/>
    <col min="9" max="9" width="11.5703125" customWidth="1"/>
    <col min="10" max="10" width="10.85546875" customWidth="1"/>
    <col min="11" max="11" width="13" customWidth="1"/>
    <col min="12" max="12" width="6" customWidth="1"/>
    <col min="13" max="13" width="11" customWidth="1"/>
    <col min="14" max="14" width="18.7109375" customWidth="1"/>
    <col min="15" max="15" width="18" bestFit="1" customWidth="1"/>
    <col min="16" max="16" width="15.42578125" bestFit="1" customWidth="1"/>
    <col min="17" max="17" width="13" bestFit="1" customWidth="1"/>
  </cols>
  <sheetData>
    <row r="1" spans="1:15" x14ac:dyDescent="0.25">
      <c r="A1" s="12" t="s">
        <v>42</v>
      </c>
      <c r="B1" t="s">
        <v>0</v>
      </c>
      <c r="C1" t="s">
        <v>1</v>
      </c>
      <c r="D1" t="s">
        <v>2</v>
      </c>
      <c r="E1" t="s">
        <v>3</v>
      </c>
      <c r="F1" t="s">
        <v>4</v>
      </c>
      <c r="G1" t="s">
        <v>5</v>
      </c>
      <c r="H1" t="s">
        <v>6</v>
      </c>
      <c r="I1" t="s">
        <v>7</v>
      </c>
      <c r="J1" t="s">
        <v>8</v>
      </c>
      <c r="K1" t="s">
        <v>9</v>
      </c>
      <c r="L1" t="s">
        <v>10</v>
      </c>
      <c r="M1" t="s">
        <v>11</v>
      </c>
      <c r="N1" t="s">
        <v>12</v>
      </c>
      <c r="O1" s="1" t="s">
        <v>37</v>
      </c>
    </row>
    <row r="2" spans="1:15" x14ac:dyDescent="0.25">
      <c r="A2" s="13">
        <v>2</v>
      </c>
      <c r="B2">
        <v>300521921</v>
      </c>
      <c r="C2">
        <v>2394164</v>
      </c>
      <c r="D2">
        <v>1</v>
      </c>
      <c r="E2" t="s">
        <v>73</v>
      </c>
      <c r="F2" t="s">
        <v>74</v>
      </c>
      <c r="G2">
        <v>2486</v>
      </c>
      <c r="H2">
        <v>2496</v>
      </c>
      <c r="I2">
        <v>98</v>
      </c>
      <c r="J2">
        <v>98</v>
      </c>
      <c r="K2">
        <v>342</v>
      </c>
      <c r="L2">
        <v>1</v>
      </c>
      <c r="M2" t="s">
        <v>13</v>
      </c>
      <c r="N2" t="s">
        <v>14</v>
      </c>
      <c r="O2" s="11">
        <f>Interpane[[#This Row],[weight (kg)]]*2.20462262</f>
        <v>753.98093603999996</v>
      </c>
    </row>
    <row r="3" spans="1:15" x14ac:dyDescent="0.25">
      <c r="A3" s="13">
        <v>2</v>
      </c>
      <c r="B3">
        <v>300521921</v>
      </c>
      <c r="C3">
        <v>2394164</v>
      </c>
      <c r="D3">
        <v>2</v>
      </c>
      <c r="E3" t="s">
        <v>75</v>
      </c>
      <c r="F3" t="s">
        <v>74</v>
      </c>
      <c r="G3">
        <v>2696</v>
      </c>
      <c r="H3">
        <v>2496</v>
      </c>
      <c r="I3">
        <v>106</v>
      </c>
      <c r="J3">
        <v>98</v>
      </c>
      <c r="K3">
        <v>370</v>
      </c>
      <c r="L3">
        <v>1</v>
      </c>
      <c r="M3" t="s">
        <v>13</v>
      </c>
      <c r="N3" t="s">
        <v>14</v>
      </c>
      <c r="O3" s="11">
        <f>Interpane[[#This Row],[weight (kg)]]*2.20462262</f>
        <v>815.71036939999999</v>
      </c>
    </row>
    <row r="4" spans="1:15" x14ac:dyDescent="0.25">
      <c r="A4" s="13">
        <v>2</v>
      </c>
      <c r="B4">
        <v>300521921</v>
      </c>
      <c r="C4">
        <v>2394164</v>
      </c>
      <c r="D4">
        <v>2</v>
      </c>
      <c r="E4" t="s">
        <v>75</v>
      </c>
      <c r="F4" t="s">
        <v>74</v>
      </c>
      <c r="G4">
        <v>2696</v>
      </c>
      <c r="H4">
        <v>2496</v>
      </c>
      <c r="I4">
        <v>106</v>
      </c>
      <c r="J4">
        <v>98</v>
      </c>
      <c r="K4">
        <v>370</v>
      </c>
      <c r="L4">
        <v>1</v>
      </c>
      <c r="M4" t="s">
        <v>13</v>
      </c>
      <c r="N4" t="s">
        <v>14</v>
      </c>
      <c r="O4" s="11">
        <f>Interpane[[#This Row],[weight (kg)]]*2.20462262</f>
        <v>815.71036939999999</v>
      </c>
    </row>
    <row r="5" spans="1:15" x14ac:dyDescent="0.25">
      <c r="A5" s="13">
        <v>2</v>
      </c>
      <c r="B5">
        <v>300521921</v>
      </c>
      <c r="C5">
        <v>2394175</v>
      </c>
      <c r="D5">
        <v>1</v>
      </c>
      <c r="E5" t="s">
        <v>76</v>
      </c>
      <c r="F5" t="s">
        <v>77</v>
      </c>
      <c r="G5">
        <v>2651</v>
      </c>
      <c r="H5">
        <v>2496</v>
      </c>
      <c r="I5">
        <v>104</v>
      </c>
      <c r="J5">
        <v>98</v>
      </c>
      <c r="K5">
        <v>364</v>
      </c>
      <c r="L5">
        <v>1</v>
      </c>
      <c r="M5" t="s">
        <v>13</v>
      </c>
      <c r="N5" t="s">
        <v>14</v>
      </c>
      <c r="O5" s="11">
        <f>Interpane[[#This Row],[weight (kg)]]*2.20462262</f>
        <v>802.48263367999994</v>
      </c>
    </row>
    <row r="6" spans="1:15" x14ac:dyDescent="0.25">
      <c r="A6" s="13">
        <v>2</v>
      </c>
      <c r="B6">
        <v>300521921</v>
      </c>
      <c r="C6">
        <v>2394164</v>
      </c>
      <c r="D6">
        <v>2</v>
      </c>
      <c r="E6" t="s">
        <v>75</v>
      </c>
      <c r="F6" t="s">
        <v>74</v>
      </c>
      <c r="G6">
        <v>2696</v>
      </c>
      <c r="H6">
        <v>2496</v>
      </c>
      <c r="I6">
        <v>106</v>
      </c>
      <c r="J6">
        <v>98</v>
      </c>
      <c r="K6">
        <v>370</v>
      </c>
      <c r="L6">
        <v>1</v>
      </c>
      <c r="M6" t="s">
        <v>13</v>
      </c>
      <c r="N6" t="s">
        <v>14</v>
      </c>
      <c r="O6" s="11">
        <f>Interpane[[#This Row],[weight (kg)]]*2.20462262</f>
        <v>815.71036939999999</v>
      </c>
    </row>
    <row r="7" spans="1:15" x14ac:dyDescent="0.25">
      <c r="A7" s="13">
        <v>2</v>
      </c>
      <c r="B7">
        <v>300521921</v>
      </c>
      <c r="C7">
        <v>2394175</v>
      </c>
      <c r="D7">
        <v>1</v>
      </c>
      <c r="E7" t="s">
        <v>76</v>
      </c>
      <c r="F7" t="s">
        <v>77</v>
      </c>
      <c r="G7">
        <v>2651</v>
      </c>
      <c r="H7">
        <v>2496</v>
      </c>
      <c r="I7">
        <v>104</v>
      </c>
      <c r="J7">
        <v>98</v>
      </c>
      <c r="K7">
        <v>364</v>
      </c>
      <c r="L7">
        <v>1</v>
      </c>
      <c r="M7" t="s">
        <v>13</v>
      </c>
      <c r="N7" t="s">
        <v>14</v>
      </c>
      <c r="O7" s="11">
        <f>Interpane[[#This Row],[weight (kg)]]*2.20462262</f>
        <v>802.48263367999994</v>
      </c>
    </row>
    <row r="8" spans="1:15" x14ac:dyDescent="0.25">
      <c r="A8" s="13">
        <v>2</v>
      </c>
      <c r="B8">
        <v>300521995</v>
      </c>
      <c r="C8">
        <v>2394175</v>
      </c>
      <c r="D8">
        <v>1</v>
      </c>
      <c r="E8" t="s">
        <v>76</v>
      </c>
      <c r="F8" t="s">
        <v>77</v>
      </c>
      <c r="G8">
        <v>2651</v>
      </c>
      <c r="H8">
        <v>2496</v>
      </c>
      <c r="I8">
        <v>104</v>
      </c>
      <c r="J8">
        <v>98</v>
      </c>
      <c r="K8">
        <v>364</v>
      </c>
      <c r="L8">
        <v>1</v>
      </c>
      <c r="M8" t="s">
        <v>13</v>
      </c>
      <c r="N8" t="s">
        <v>14</v>
      </c>
      <c r="O8" s="11">
        <f>Interpane[[#This Row],[weight (kg)]]*2.20462262</f>
        <v>802.48263367999994</v>
      </c>
    </row>
    <row r="9" spans="1:15" x14ac:dyDescent="0.25">
      <c r="A9" s="13">
        <v>2</v>
      </c>
      <c r="B9">
        <v>300521995</v>
      </c>
      <c r="C9">
        <v>2394175</v>
      </c>
      <c r="D9">
        <v>1</v>
      </c>
      <c r="E9" t="s">
        <v>76</v>
      </c>
      <c r="F9" t="s">
        <v>77</v>
      </c>
      <c r="G9">
        <v>2651</v>
      </c>
      <c r="H9">
        <v>2496</v>
      </c>
      <c r="I9">
        <v>104</v>
      </c>
      <c r="J9">
        <v>98</v>
      </c>
      <c r="K9">
        <v>364</v>
      </c>
      <c r="L9">
        <v>1</v>
      </c>
      <c r="M9" t="s">
        <v>13</v>
      </c>
      <c r="N9" t="s">
        <v>14</v>
      </c>
      <c r="O9" s="11">
        <f>Interpane[[#This Row],[weight (kg)]]*2.20462262</f>
        <v>802.48263367999994</v>
      </c>
    </row>
    <row r="10" spans="1:15" x14ac:dyDescent="0.25">
      <c r="A10" s="13">
        <v>2</v>
      </c>
      <c r="B10">
        <v>300521995</v>
      </c>
      <c r="C10">
        <v>2394175</v>
      </c>
      <c r="D10">
        <v>1</v>
      </c>
      <c r="E10" t="s">
        <v>76</v>
      </c>
      <c r="F10" t="s">
        <v>77</v>
      </c>
      <c r="G10">
        <v>2651</v>
      </c>
      <c r="H10">
        <v>2496</v>
      </c>
      <c r="I10">
        <v>104</v>
      </c>
      <c r="J10">
        <v>98</v>
      </c>
      <c r="K10">
        <v>364</v>
      </c>
      <c r="L10">
        <v>1</v>
      </c>
      <c r="M10" t="s">
        <v>13</v>
      </c>
      <c r="N10" t="s">
        <v>14</v>
      </c>
      <c r="O10" s="11">
        <f>Interpane[[#This Row],[weight (kg)]]*2.20462262</f>
        <v>802.48263367999994</v>
      </c>
    </row>
    <row r="11" spans="1:15" x14ac:dyDescent="0.25">
      <c r="A11" s="13">
        <v>2</v>
      </c>
      <c r="B11">
        <v>300521995</v>
      </c>
      <c r="C11">
        <v>2394175</v>
      </c>
      <c r="D11">
        <v>1</v>
      </c>
      <c r="E11" t="s">
        <v>76</v>
      </c>
      <c r="F11" t="s">
        <v>77</v>
      </c>
      <c r="G11">
        <v>2651</v>
      </c>
      <c r="H11">
        <v>2496</v>
      </c>
      <c r="I11">
        <v>104</v>
      </c>
      <c r="J11">
        <v>98</v>
      </c>
      <c r="K11">
        <v>364</v>
      </c>
      <c r="L11">
        <v>1</v>
      </c>
      <c r="M11" t="s">
        <v>13</v>
      </c>
      <c r="N11" t="s">
        <v>14</v>
      </c>
      <c r="O11" s="11">
        <f>Interpane[[#This Row],[weight (kg)]]*2.20462262</f>
        <v>802.48263367999994</v>
      </c>
    </row>
    <row r="12" spans="1:15" x14ac:dyDescent="0.25">
      <c r="A12" s="13">
        <v>2</v>
      </c>
      <c r="B12">
        <v>300521995</v>
      </c>
      <c r="C12">
        <v>2394175</v>
      </c>
      <c r="D12">
        <v>1</v>
      </c>
      <c r="E12" t="s">
        <v>76</v>
      </c>
      <c r="F12" t="s">
        <v>77</v>
      </c>
      <c r="G12">
        <v>2651</v>
      </c>
      <c r="H12">
        <v>2496</v>
      </c>
      <c r="I12">
        <v>104</v>
      </c>
      <c r="J12">
        <v>98</v>
      </c>
      <c r="K12">
        <v>364</v>
      </c>
      <c r="L12">
        <v>1</v>
      </c>
      <c r="M12" t="s">
        <v>13</v>
      </c>
      <c r="N12" t="s">
        <v>14</v>
      </c>
      <c r="O12" s="11">
        <f>Interpane[[#This Row],[weight (kg)]]*2.20462262</f>
        <v>802.48263367999994</v>
      </c>
    </row>
    <row r="13" spans="1:15" x14ac:dyDescent="0.25">
      <c r="A13" s="13">
        <v>2</v>
      </c>
      <c r="B13">
        <v>300521995</v>
      </c>
      <c r="C13">
        <v>2394175</v>
      </c>
      <c r="D13">
        <v>1</v>
      </c>
      <c r="E13" t="s">
        <v>76</v>
      </c>
      <c r="F13" t="s">
        <v>77</v>
      </c>
      <c r="G13">
        <v>2651</v>
      </c>
      <c r="H13">
        <v>2496</v>
      </c>
      <c r="I13">
        <v>104</v>
      </c>
      <c r="J13">
        <v>98</v>
      </c>
      <c r="K13">
        <v>364</v>
      </c>
      <c r="L13">
        <v>1</v>
      </c>
      <c r="M13" t="s">
        <v>13</v>
      </c>
      <c r="N13" t="s">
        <v>14</v>
      </c>
      <c r="O13" s="11">
        <f>Interpane[[#This Row],[weight (kg)]]*2.20462262</f>
        <v>802.48263367999994</v>
      </c>
    </row>
    <row r="14" spans="1:15" x14ac:dyDescent="0.25">
      <c r="A14" s="13">
        <v>2</v>
      </c>
      <c r="B14">
        <v>300521125</v>
      </c>
      <c r="C14">
        <v>2394175</v>
      </c>
      <c r="D14">
        <v>1</v>
      </c>
      <c r="E14" t="s">
        <v>76</v>
      </c>
      <c r="F14" t="s">
        <v>77</v>
      </c>
      <c r="G14">
        <v>2651</v>
      </c>
      <c r="H14">
        <v>2496</v>
      </c>
      <c r="I14">
        <v>104</v>
      </c>
      <c r="J14">
        <v>98</v>
      </c>
      <c r="K14">
        <v>364</v>
      </c>
      <c r="L14">
        <v>1</v>
      </c>
      <c r="M14" t="s">
        <v>13</v>
      </c>
      <c r="N14" t="s">
        <v>14</v>
      </c>
      <c r="O14" s="11">
        <f>Interpane[[#This Row],[weight (kg)]]*2.20462262</f>
        <v>802.48263367999994</v>
      </c>
    </row>
    <row r="15" spans="1:15" x14ac:dyDescent="0.25">
      <c r="A15" s="13">
        <v>2</v>
      </c>
      <c r="B15">
        <v>300521125</v>
      </c>
      <c r="C15">
        <v>2394175</v>
      </c>
      <c r="D15">
        <v>1</v>
      </c>
      <c r="E15" t="s">
        <v>76</v>
      </c>
      <c r="F15" t="s">
        <v>77</v>
      </c>
      <c r="G15">
        <v>2651</v>
      </c>
      <c r="H15">
        <v>2496</v>
      </c>
      <c r="I15">
        <v>104</v>
      </c>
      <c r="J15">
        <v>98</v>
      </c>
      <c r="K15">
        <v>364</v>
      </c>
      <c r="L15">
        <v>1</v>
      </c>
      <c r="M15" t="s">
        <v>13</v>
      </c>
      <c r="N15" t="s">
        <v>14</v>
      </c>
      <c r="O15" s="11">
        <f>Interpane[[#This Row],[weight (kg)]]*2.20462262</f>
        <v>802.48263367999994</v>
      </c>
    </row>
    <row r="16" spans="1:15" x14ac:dyDescent="0.25">
      <c r="A16" s="13">
        <v>2</v>
      </c>
      <c r="B16">
        <v>300521125</v>
      </c>
      <c r="C16">
        <v>2394175</v>
      </c>
      <c r="D16">
        <v>1</v>
      </c>
      <c r="E16" t="s">
        <v>76</v>
      </c>
      <c r="F16" t="s">
        <v>77</v>
      </c>
      <c r="G16">
        <v>2651</v>
      </c>
      <c r="H16">
        <v>2496</v>
      </c>
      <c r="I16">
        <v>104</v>
      </c>
      <c r="J16">
        <v>98</v>
      </c>
      <c r="K16">
        <v>364</v>
      </c>
      <c r="L16">
        <v>1</v>
      </c>
      <c r="M16" t="s">
        <v>13</v>
      </c>
      <c r="N16" t="s">
        <v>14</v>
      </c>
      <c r="O16" s="11">
        <f>Interpane[[#This Row],[weight (kg)]]*2.20462262</f>
        <v>802.48263367999994</v>
      </c>
    </row>
    <row r="17" spans="1:15" x14ac:dyDescent="0.25">
      <c r="A17" s="13">
        <v>2</v>
      </c>
      <c r="B17">
        <v>300521125</v>
      </c>
      <c r="C17">
        <v>2394175</v>
      </c>
      <c r="D17">
        <v>1</v>
      </c>
      <c r="E17" t="s">
        <v>76</v>
      </c>
      <c r="F17" t="s">
        <v>77</v>
      </c>
      <c r="G17">
        <v>2651</v>
      </c>
      <c r="H17">
        <v>2496</v>
      </c>
      <c r="I17">
        <v>104</v>
      </c>
      <c r="J17">
        <v>98</v>
      </c>
      <c r="K17">
        <v>364</v>
      </c>
      <c r="L17">
        <v>1</v>
      </c>
      <c r="M17" t="s">
        <v>13</v>
      </c>
      <c r="N17" t="s">
        <v>14</v>
      </c>
      <c r="O17" s="11">
        <f>Interpane[[#This Row],[weight (kg)]]*2.20462262</f>
        <v>802.48263367999994</v>
      </c>
    </row>
    <row r="18" spans="1:15" x14ac:dyDescent="0.25">
      <c r="A18" s="13">
        <v>2</v>
      </c>
      <c r="B18">
        <v>300521125</v>
      </c>
      <c r="C18">
        <v>2394175</v>
      </c>
      <c r="D18">
        <v>1</v>
      </c>
      <c r="E18" t="s">
        <v>76</v>
      </c>
      <c r="F18" t="s">
        <v>77</v>
      </c>
      <c r="G18">
        <v>2651</v>
      </c>
      <c r="H18">
        <v>2496</v>
      </c>
      <c r="I18">
        <v>104</v>
      </c>
      <c r="J18">
        <v>98</v>
      </c>
      <c r="K18">
        <v>364</v>
      </c>
      <c r="L18">
        <v>1</v>
      </c>
      <c r="M18" t="s">
        <v>13</v>
      </c>
      <c r="N18" t="s">
        <v>14</v>
      </c>
      <c r="O18" s="11">
        <f>Interpane[[#This Row],[weight (kg)]]*2.20462262</f>
        <v>802.48263367999994</v>
      </c>
    </row>
    <row r="19" spans="1:15" x14ac:dyDescent="0.25">
      <c r="A19" s="13">
        <v>2</v>
      </c>
      <c r="B19">
        <v>300521125</v>
      </c>
      <c r="C19">
        <v>2394175</v>
      </c>
      <c r="D19">
        <v>1</v>
      </c>
      <c r="E19" t="s">
        <v>76</v>
      </c>
      <c r="F19" t="s">
        <v>77</v>
      </c>
      <c r="G19">
        <v>2651</v>
      </c>
      <c r="H19">
        <v>2496</v>
      </c>
      <c r="I19">
        <v>104</v>
      </c>
      <c r="J19">
        <v>98</v>
      </c>
      <c r="K19">
        <v>364</v>
      </c>
      <c r="L19">
        <v>1</v>
      </c>
      <c r="M19" t="s">
        <v>13</v>
      </c>
      <c r="N19" t="s">
        <v>14</v>
      </c>
      <c r="O19" s="11">
        <f>Interpane[[#This Row],[weight (kg)]]*2.20462262</f>
        <v>802.48263367999994</v>
      </c>
    </row>
    <row r="20" spans="1:15" x14ac:dyDescent="0.25">
      <c r="A20" s="13">
        <v>2</v>
      </c>
      <c r="B20">
        <v>300521917</v>
      </c>
      <c r="C20">
        <v>2394174</v>
      </c>
      <c r="D20">
        <v>1</v>
      </c>
      <c r="E20" t="s">
        <v>78</v>
      </c>
      <c r="F20" t="s">
        <v>79</v>
      </c>
      <c r="G20">
        <v>3743</v>
      </c>
      <c r="H20">
        <v>2496</v>
      </c>
      <c r="I20">
        <v>147</v>
      </c>
      <c r="J20">
        <v>98</v>
      </c>
      <c r="K20">
        <v>514</v>
      </c>
      <c r="L20">
        <v>1</v>
      </c>
      <c r="M20" t="s">
        <v>80</v>
      </c>
      <c r="N20" t="s">
        <v>81</v>
      </c>
      <c r="O20" s="11">
        <f>Interpane[[#This Row],[weight (kg)]]*2.20462262</f>
        <v>1133.1760266799999</v>
      </c>
    </row>
    <row r="21" spans="1:15" x14ac:dyDescent="0.25">
      <c r="A21" s="13">
        <v>2</v>
      </c>
      <c r="B21">
        <v>300521917</v>
      </c>
      <c r="C21">
        <v>2394174</v>
      </c>
      <c r="D21">
        <v>1</v>
      </c>
      <c r="E21" t="s">
        <v>78</v>
      </c>
      <c r="F21" t="s">
        <v>79</v>
      </c>
      <c r="G21">
        <v>3743</v>
      </c>
      <c r="H21">
        <v>2496</v>
      </c>
      <c r="I21">
        <v>147</v>
      </c>
      <c r="J21">
        <v>98</v>
      </c>
      <c r="K21">
        <v>514</v>
      </c>
      <c r="L21">
        <v>1</v>
      </c>
      <c r="M21" t="s">
        <v>80</v>
      </c>
      <c r="N21" t="s">
        <v>81</v>
      </c>
      <c r="O21" s="11">
        <f>Interpane[[#This Row],[weight (kg)]]*2.20462262</f>
        <v>1133.1760266799999</v>
      </c>
    </row>
    <row r="22" spans="1:15" x14ac:dyDescent="0.25">
      <c r="A22" s="13">
        <v>2</v>
      </c>
      <c r="B22">
        <v>300521917</v>
      </c>
      <c r="C22">
        <v>2394174</v>
      </c>
      <c r="D22">
        <v>1</v>
      </c>
      <c r="E22" t="s">
        <v>78</v>
      </c>
      <c r="F22" t="s">
        <v>79</v>
      </c>
      <c r="G22">
        <v>3743</v>
      </c>
      <c r="H22">
        <v>2496</v>
      </c>
      <c r="I22">
        <v>147</v>
      </c>
      <c r="J22">
        <v>98</v>
      </c>
      <c r="K22">
        <v>514</v>
      </c>
      <c r="L22">
        <v>1</v>
      </c>
      <c r="M22" t="s">
        <v>80</v>
      </c>
      <c r="N22" t="s">
        <v>81</v>
      </c>
      <c r="O22" s="11">
        <f>Interpane[[#This Row],[weight (kg)]]*2.20462262</f>
        <v>1133.1760266799999</v>
      </c>
    </row>
    <row r="23" spans="1:15" x14ac:dyDescent="0.25">
      <c r="A23" s="13">
        <v>2</v>
      </c>
      <c r="B23">
        <v>300521917</v>
      </c>
      <c r="C23">
        <v>2394174</v>
      </c>
      <c r="D23">
        <v>1</v>
      </c>
      <c r="E23" t="s">
        <v>78</v>
      </c>
      <c r="F23" t="s">
        <v>79</v>
      </c>
      <c r="G23">
        <v>3743</v>
      </c>
      <c r="H23">
        <v>2496</v>
      </c>
      <c r="I23">
        <v>147</v>
      </c>
      <c r="J23">
        <v>98</v>
      </c>
      <c r="K23">
        <v>514</v>
      </c>
      <c r="L23">
        <v>1</v>
      </c>
      <c r="M23" t="s">
        <v>80</v>
      </c>
      <c r="N23" t="s">
        <v>81</v>
      </c>
      <c r="O23" s="11">
        <f>Interpane[[#This Row],[weight (kg)]]*2.20462262</f>
        <v>1133.1760266799999</v>
      </c>
    </row>
    <row r="24" spans="1:15" x14ac:dyDescent="0.25">
      <c r="A24" s="13">
        <v>2</v>
      </c>
      <c r="B24">
        <v>300521906</v>
      </c>
      <c r="C24">
        <v>2394164</v>
      </c>
      <c r="D24">
        <v>2</v>
      </c>
      <c r="E24" t="s">
        <v>75</v>
      </c>
      <c r="F24" t="s">
        <v>74</v>
      </c>
      <c r="G24">
        <v>2696</v>
      </c>
      <c r="H24">
        <v>2496</v>
      </c>
      <c r="I24">
        <v>106</v>
      </c>
      <c r="J24">
        <v>98</v>
      </c>
      <c r="K24">
        <v>370</v>
      </c>
      <c r="L24">
        <v>1</v>
      </c>
      <c r="M24" t="s">
        <v>13</v>
      </c>
      <c r="N24" t="s">
        <v>14</v>
      </c>
      <c r="O24" s="11">
        <f>Interpane[[#This Row],[weight (kg)]]*2.20462262</f>
        <v>815.71036939999999</v>
      </c>
    </row>
    <row r="25" spans="1:15" x14ac:dyDescent="0.25">
      <c r="A25" s="13">
        <v>2</v>
      </c>
      <c r="B25">
        <v>300521906</v>
      </c>
      <c r="C25">
        <v>2394164</v>
      </c>
      <c r="D25">
        <v>2</v>
      </c>
      <c r="E25" t="s">
        <v>75</v>
      </c>
      <c r="F25" t="s">
        <v>74</v>
      </c>
      <c r="G25">
        <v>2696</v>
      </c>
      <c r="H25">
        <v>2496</v>
      </c>
      <c r="I25">
        <v>106</v>
      </c>
      <c r="J25">
        <v>98</v>
      </c>
      <c r="K25">
        <v>370</v>
      </c>
      <c r="L25">
        <v>1</v>
      </c>
      <c r="M25" t="s">
        <v>13</v>
      </c>
      <c r="N25" t="s">
        <v>14</v>
      </c>
      <c r="O25" s="11">
        <f>Interpane[[#This Row],[weight (kg)]]*2.20462262</f>
        <v>815.71036939999999</v>
      </c>
    </row>
    <row r="26" spans="1:15" x14ac:dyDescent="0.25">
      <c r="A26" s="13">
        <v>2</v>
      </c>
      <c r="B26">
        <v>300521906</v>
      </c>
      <c r="C26">
        <v>2394164</v>
      </c>
      <c r="D26">
        <v>2</v>
      </c>
      <c r="E26" t="s">
        <v>75</v>
      </c>
      <c r="F26" t="s">
        <v>74</v>
      </c>
      <c r="G26">
        <v>2696</v>
      </c>
      <c r="H26">
        <v>2496</v>
      </c>
      <c r="I26">
        <v>106</v>
      </c>
      <c r="J26">
        <v>98</v>
      </c>
      <c r="K26">
        <v>370</v>
      </c>
      <c r="L26">
        <v>1</v>
      </c>
      <c r="M26" t="s">
        <v>13</v>
      </c>
      <c r="N26" t="s">
        <v>14</v>
      </c>
      <c r="O26" s="11">
        <f>Interpane[[#This Row],[weight (kg)]]*2.20462262</f>
        <v>815.71036939999999</v>
      </c>
    </row>
    <row r="27" spans="1:15" x14ac:dyDescent="0.25">
      <c r="A27" s="13">
        <v>2</v>
      </c>
      <c r="B27">
        <v>300521906</v>
      </c>
      <c r="C27">
        <v>2394164</v>
      </c>
      <c r="D27">
        <v>2</v>
      </c>
      <c r="E27" t="s">
        <v>75</v>
      </c>
      <c r="F27" t="s">
        <v>74</v>
      </c>
      <c r="G27">
        <v>2696</v>
      </c>
      <c r="H27">
        <v>2496</v>
      </c>
      <c r="I27">
        <v>106</v>
      </c>
      <c r="J27">
        <v>98</v>
      </c>
      <c r="K27">
        <v>370</v>
      </c>
      <c r="L27">
        <v>1</v>
      </c>
      <c r="M27" t="s">
        <v>13</v>
      </c>
      <c r="N27" t="s">
        <v>14</v>
      </c>
      <c r="O27" s="11">
        <f>Interpane[[#This Row],[weight (kg)]]*2.20462262</f>
        <v>815.71036939999999</v>
      </c>
    </row>
    <row r="28" spans="1:15" x14ac:dyDescent="0.25">
      <c r="A28" s="13">
        <v>2</v>
      </c>
      <c r="B28">
        <v>300521906</v>
      </c>
      <c r="C28">
        <v>2394164</v>
      </c>
      <c r="D28">
        <v>2</v>
      </c>
      <c r="E28" t="s">
        <v>75</v>
      </c>
      <c r="F28" t="s">
        <v>74</v>
      </c>
      <c r="G28">
        <v>2696</v>
      </c>
      <c r="H28">
        <v>2496</v>
      </c>
      <c r="I28">
        <v>106</v>
      </c>
      <c r="J28">
        <v>98</v>
      </c>
      <c r="K28">
        <v>370</v>
      </c>
      <c r="L28">
        <v>1</v>
      </c>
      <c r="M28" t="s">
        <v>13</v>
      </c>
      <c r="N28" t="s">
        <v>14</v>
      </c>
      <c r="O28" s="11">
        <f>Interpane[[#This Row],[weight (kg)]]*2.20462262</f>
        <v>815.71036939999999</v>
      </c>
    </row>
    <row r="29" spans="1:15" x14ac:dyDescent="0.25">
      <c r="A29" s="13">
        <v>2</v>
      </c>
      <c r="B29">
        <v>300521906</v>
      </c>
      <c r="C29">
        <v>2394164</v>
      </c>
      <c r="D29">
        <v>2</v>
      </c>
      <c r="E29" t="s">
        <v>75</v>
      </c>
      <c r="F29" t="s">
        <v>74</v>
      </c>
      <c r="G29">
        <v>2696</v>
      </c>
      <c r="H29">
        <v>2496</v>
      </c>
      <c r="I29">
        <v>106</v>
      </c>
      <c r="J29">
        <v>98</v>
      </c>
      <c r="K29">
        <v>370</v>
      </c>
      <c r="L29">
        <v>1</v>
      </c>
      <c r="M29" t="s">
        <v>13</v>
      </c>
      <c r="N29" t="s">
        <v>14</v>
      </c>
      <c r="O29" s="11">
        <f>Interpane[[#This Row],[weight (kg)]]*2.20462262</f>
        <v>815.71036939999999</v>
      </c>
    </row>
    <row r="30" spans="1:15" x14ac:dyDescent="0.25">
      <c r="A30" s="13">
        <v>2</v>
      </c>
      <c r="B30">
        <v>300521918</v>
      </c>
      <c r="C30">
        <v>2394172</v>
      </c>
      <c r="D30">
        <v>2</v>
      </c>
      <c r="E30" t="s">
        <v>82</v>
      </c>
      <c r="F30" t="s">
        <v>83</v>
      </c>
      <c r="G30">
        <v>2696</v>
      </c>
      <c r="H30">
        <v>2496</v>
      </c>
      <c r="I30">
        <v>106</v>
      </c>
      <c r="J30">
        <v>98</v>
      </c>
      <c r="K30">
        <v>370</v>
      </c>
      <c r="L30">
        <v>1</v>
      </c>
      <c r="M30" t="s">
        <v>13</v>
      </c>
      <c r="N30" t="s">
        <v>14</v>
      </c>
      <c r="O30" s="11">
        <f>Interpane[[#This Row],[weight (kg)]]*2.20462262</f>
        <v>815.71036939999999</v>
      </c>
    </row>
    <row r="31" spans="1:15" x14ac:dyDescent="0.25">
      <c r="A31" s="13">
        <v>2</v>
      </c>
      <c r="B31">
        <v>300521918</v>
      </c>
      <c r="C31">
        <v>2394172</v>
      </c>
      <c r="D31">
        <v>1</v>
      </c>
      <c r="E31" t="s">
        <v>84</v>
      </c>
      <c r="F31" t="s">
        <v>83</v>
      </c>
      <c r="G31">
        <v>2689</v>
      </c>
      <c r="H31">
        <v>2496</v>
      </c>
      <c r="I31">
        <v>106</v>
      </c>
      <c r="J31">
        <v>98</v>
      </c>
      <c r="K31">
        <v>369</v>
      </c>
      <c r="L31">
        <v>1</v>
      </c>
      <c r="M31" t="s">
        <v>13</v>
      </c>
      <c r="N31" t="s">
        <v>14</v>
      </c>
      <c r="O31" s="11">
        <f>Interpane[[#This Row],[weight (kg)]]*2.20462262</f>
        <v>813.50574677999998</v>
      </c>
    </row>
    <row r="32" spans="1:15" x14ac:dyDescent="0.25">
      <c r="A32" s="13">
        <v>2</v>
      </c>
      <c r="B32">
        <v>300521918</v>
      </c>
      <c r="C32">
        <v>2394172</v>
      </c>
      <c r="D32">
        <v>2</v>
      </c>
      <c r="E32" t="s">
        <v>82</v>
      </c>
      <c r="F32" t="s">
        <v>83</v>
      </c>
      <c r="G32">
        <v>2696</v>
      </c>
      <c r="H32">
        <v>2496</v>
      </c>
      <c r="I32">
        <v>106</v>
      </c>
      <c r="J32">
        <v>98</v>
      </c>
      <c r="K32">
        <v>370</v>
      </c>
      <c r="L32">
        <v>1</v>
      </c>
      <c r="M32" t="s">
        <v>13</v>
      </c>
      <c r="N32" t="s">
        <v>14</v>
      </c>
      <c r="O32" s="11">
        <f>Interpane[[#This Row],[weight (kg)]]*2.20462262</f>
        <v>815.71036939999999</v>
      </c>
    </row>
    <row r="33" spans="1:15" x14ac:dyDescent="0.25">
      <c r="A33" s="13">
        <v>2</v>
      </c>
      <c r="B33">
        <v>300521918</v>
      </c>
      <c r="C33">
        <v>2394172</v>
      </c>
      <c r="D33">
        <v>2</v>
      </c>
      <c r="E33" t="s">
        <v>82</v>
      </c>
      <c r="F33" t="s">
        <v>83</v>
      </c>
      <c r="G33">
        <v>2696</v>
      </c>
      <c r="H33">
        <v>2496</v>
      </c>
      <c r="I33">
        <v>106</v>
      </c>
      <c r="J33">
        <v>98</v>
      </c>
      <c r="K33">
        <v>370</v>
      </c>
      <c r="L33">
        <v>1</v>
      </c>
      <c r="M33" t="s">
        <v>13</v>
      </c>
      <c r="N33" t="s">
        <v>14</v>
      </c>
      <c r="O33" s="11">
        <f>Interpane[[#This Row],[weight (kg)]]*2.20462262</f>
        <v>815.71036939999999</v>
      </c>
    </row>
    <row r="34" spans="1:15" x14ac:dyDescent="0.25">
      <c r="A34" s="13">
        <v>2</v>
      </c>
      <c r="B34">
        <v>300521918</v>
      </c>
      <c r="C34">
        <v>2394172</v>
      </c>
      <c r="D34">
        <v>2</v>
      </c>
      <c r="E34" t="s">
        <v>82</v>
      </c>
      <c r="F34" t="s">
        <v>83</v>
      </c>
      <c r="G34">
        <v>2696</v>
      </c>
      <c r="H34">
        <v>2496</v>
      </c>
      <c r="I34">
        <v>106</v>
      </c>
      <c r="J34">
        <v>98</v>
      </c>
      <c r="K34">
        <v>370</v>
      </c>
      <c r="L34">
        <v>1</v>
      </c>
      <c r="M34" t="s">
        <v>13</v>
      </c>
      <c r="N34" t="s">
        <v>14</v>
      </c>
      <c r="O34" s="11">
        <f>Interpane[[#This Row],[weight (kg)]]*2.20462262</f>
        <v>815.71036939999999</v>
      </c>
    </row>
    <row r="35" spans="1:15" x14ac:dyDescent="0.25">
      <c r="A35" s="13">
        <v>2</v>
      </c>
      <c r="B35">
        <v>300522029</v>
      </c>
      <c r="C35">
        <v>2394173</v>
      </c>
      <c r="D35">
        <v>1</v>
      </c>
      <c r="E35" t="s">
        <v>85</v>
      </c>
      <c r="F35" t="s">
        <v>86</v>
      </c>
      <c r="G35">
        <v>3743</v>
      </c>
      <c r="H35">
        <v>2496</v>
      </c>
      <c r="I35">
        <v>147</v>
      </c>
      <c r="J35">
        <v>98</v>
      </c>
      <c r="K35">
        <v>514</v>
      </c>
      <c r="L35">
        <v>1</v>
      </c>
      <c r="M35" t="s">
        <v>80</v>
      </c>
      <c r="N35" t="s">
        <v>81</v>
      </c>
      <c r="O35" s="11">
        <f>Interpane[[#This Row],[weight (kg)]]*2.20462262</f>
        <v>1133.1760266799999</v>
      </c>
    </row>
    <row r="36" spans="1:15" x14ac:dyDescent="0.25">
      <c r="A36" s="13">
        <v>2</v>
      </c>
      <c r="B36">
        <v>300522029</v>
      </c>
      <c r="C36">
        <v>2394173</v>
      </c>
      <c r="D36">
        <v>1</v>
      </c>
      <c r="E36" t="s">
        <v>85</v>
      </c>
      <c r="F36" t="s">
        <v>86</v>
      </c>
      <c r="G36">
        <v>3743</v>
      </c>
      <c r="H36">
        <v>2496</v>
      </c>
      <c r="I36">
        <v>147</v>
      </c>
      <c r="J36">
        <v>98</v>
      </c>
      <c r="K36">
        <v>514</v>
      </c>
      <c r="L36">
        <v>1</v>
      </c>
      <c r="M36" t="s">
        <v>80</v>
      </c>
      <c r="N36" t="s">
        <v>81</v>
      </c>
      <c r="O36" s="11">
        <f>Interpane[[#This Row],[weight (kg)]]*2.20462262</f>
        <v>1133.1760266799999</v>
      </c>
    </row>
    <row r="37" spans="1:15" x14ac:dyDescent="0.25">
      <c r="A37" s="13">
        <v>2</v>
      </c>
      <c r="B37">
        <v>300522029</v>
      </c>
      <c r="C37">
        <v>2394174</v>
      </c>
      <c r="D37">
        <v>1</v>
      </c>
      <c r="E37" t="s">
        <v>78</v>
      </c>
      <c r="F37" t="s">
        <v>79</v>
      </c>
      <c r="G37">
        <v>3743</v>
      </c>
      <c r="H37">
        <v>2496</v>
      </c>
      <c r="I37">
        <v>147</v>
      </c>
      <c r="J37">
        <v>98</v>
      </c>
      <c r="K37">
        <v>514</v>
      </c>
      <c r="L37">
        <v>1</v>
      </c>
      <c r="M37" t="s">
        <v>80</v>
      </c>
      <c r="N37" t="s">
        <v>81</v>
      </c>
      <c r="O37" s="11">
        <f>Interpane[[#This Row],[weight (kg)]]*2.20462262</f>
        <v>1133.1760266799999</v>
      </c>
    </row>
    <row r="38" spans="1:15" x14ac:dyDescent="0.25">
      <c r="A38" s="13">
        <v>2</v>
      </c>
      <c r="B38">
        <v>300522029</v>
      </c>
      <c r="C38">
        <v>2394174</v>
      </c>
      <c r="D38">
        <v>1</v>
      </c>
      <c r="E38" t="s">
        <v>78</v>
      </c>
      <c r="F38" t="s">
        <v>79</v>
      </c>
      <c r="G38">
        <v>3743</v>
      </c>
      <c r="H38">
        <v>2496</v>
      </c>
      <c r="I38">
        <v>147</v>
      </c>
      <c r="J38">
        <v>98</v>
      </c>
      <c r="K38">
        <v>514</v>
      </c>
      <c r="L38">
        <v>1</v>
      </c>
      <c r="M38" t="s">
        <v>80</v>
      </c>
      <c r="N38" t="s">
        <v>81</v>
      </c>
      <c r="O38" s="11">
        <f>Interpane[[#This Row],[weight (kg)]]*2.20462262</f>
        <v>1133.1760266799999</v>
      </c>
    </row>
    <row r="39" spans="1:15" x14ac:dyDescent="0.25">
      <c r="A39" s="13">
        <v>2</v>
      </c>
      <c r="B39">
        <v>300521821</v>
      </c>
      <c r="C39">
        <v>2394173</v>
      </c>
      <c r="D39">
        <v>1</v>
      </c>
      <c r="E39" t="s">
        <v>85</v>
      </c>
      <c r="F39" t="s">
        <v>86</v>
      </c>
      <c r="G39">
        <v>3743</v>
      </c>
      <c r="H39">
        <v>2496</v>
      </c>
      <c r="I39">
        <v>147</v>
      </c>
      <c r="J39">
        <v>98</v>
      </c>
      <c r="K39">
        <v>514</v>
      </c>
      <c r="L39">
        <v>1</v>
      </c>
      <c r="M39" t="s">
        <v>80</v>
      </c>
      <c r="N39" t="s">
        <v>81</v>
      </c>
      <c r="O39" s="11">
        <f>Interpane[[#This Row],[weight (kg)]]*2.20462262</f>
        <v>1133.1760266799999</v>
      </c>
    </row>
    <row r="40" spans="1:15" x14ac:dyDescent="0.25">
      <c r="A40" s="13">
        <v>2</v>
      </c>
      <c r="B40">
        <v>300521821</v>
      </c>
      <c r="C40">
        <v>2394173</v>
      </c>
      <c r="D40">
        <v>1</v>
      </c>
      <c r="E40" t="s">
        <v>85</v>
      </c>
      <c r="F40" t="s">
        <v>86</v>
      </c>
      <c r="G40">
        <v>3743</v>
      </c>
      <c r="H40">
        <v>2496</v>
      </c>
      <c r="I40">
        <v>147</v>
      </c>
      <c r="J40">
        <v>98</v>
      </c>
      <c r="K40">
        <v>514</v>
      </c>
      <c r="L40">
        <v>1</v>
      </c>
      <c r="M40" t="s">
        <v>80</v>
      </c>
      <c r="N40" t="s">
        <v>81</v>
      </c>
      <c r="O40" s="11">
        <f>Interpane[[#This Row],[weight (kg)]]*2.20462262</f>
        <v>1133.1760266799999</v>
      </c>
    </row>
    <row r="41" spans="1:15" x14ac:dyDescent="0.25">
      <c r="A41" s="13">
        <v>2</v>
      </c>
      <c r="B41">
        <v>300521821</v>
      </c>
      <c r="C41">
        <v>2394173</v>
      </c>
      <c r="D41">
        <v>1</v>
      </c>
      <c r="E41" t="s">
        <v>85</v>
      </c>
      <c r="F41" t="s">
        <v>86</v>
      </c>
      <c r="G41">
        <v>3743</v>
      </c>
      <c r="H41">
        <v>2496</v>
      </c>
      <c r="I41">
        <v>147</v>
      </c>
      <c r="J41">
        <v>98</v>
      </c>
      <c r="K41">
        <v>514</v>
      </c>
      <c r="L41">
        <v>1</v>
      </c>
      <c r="M41" t="s">
        <v>80</v>
      </c>
      <c r="N41" t="s">
        <v>81</v>
      </c>
      <c r="O41" s="11">
        <f>Interpane[[#This Row],[weight (kg)]]*2.20462262</f>
        <v>1133.1760266799999</v>
      </c>
    </row>
    <row r="42" spans="1:15" x14ac:dyDescent="0.25">
      <c r="A42" s="13">
        <v>2</v>
      </c>
      <c r="B42">
        <v>300521821</v>
      </c>
      <c r="C42">
        <v>2394173</v>
      </c>
      <c r="D42">
        <v>1</v>
      </c>
      <c r="E42" t="s">
        <v>85</v>
      </c>
      <c r="F42" t="s">
        <v>86</v>
      </c>
      <c r="G42">
        <v>3743</v>
      </c>
      <c r="H42">
        <v>2496</v>
      </c>
      <c r="I42">
        <v>147</v>
      </c>
      <c r="J42">
        <v>98</v>
      </c>
      <c r="K42">
        <v>514</v>
      </c>
      <c r="L42">
        <v>1</v>
      </c>
      <c r="M42" t="s">
        <v>80</v>
      </c>
      <c r="N42" t="s">
        <v>81</v>
      </c>
      <c r="O42" s="11">
        <f>Interpane[[#This Row],[weight (kg)]]*2.20462262</f>
        <v>1133.1760266799999</v>
      </c>
    </row>
    <row r="43" spans="1:15" x14ac:dyDescent="0.25">
      <c r="A43" s="13">
        <v>3</v>
      </c>
      <c r="B43">
        <v>300520170</v>
      </c>
      <c r="C43">
        <v>2394169</v>
      </c>
      <c r="D43">
        <v>2</v>
      </c>
      <c r="E43" t="s">
        <v>49</v>
      </c>
      <c r="F43" t="s">
        <v>50</v>
      </c>
      <c r="G43">
        <v>2181</v>
      </c>
      <c r="H43">
        <v>2496</v>
      </c>
      <c r="I43">
        <v>86</v>
      </c>
      <c r="J43">
        <v>98</v>
      </c>
      <c r="K43">
        <v>299</v>
      </c>
      <c r="L43">
        <v>1</v>
      </c>
      <c r="M43" t="s">
        <v>51</v>
      </c>
      <c r="N43" t="s">
        <v>52</v>
      </c>
      <c r="O43" s="11">
        <f>Interpane[[#This Row],[weight (kg)]]*2.20462262</f>
        <v>659.18216337999991</v>
      </c>
    </row>
    <row r="44" spans="1:15" x14ac:dyDescent="0.25">
      <c r="A44" s="13">
        <v>3</v>
      </c>
      <c r="B44">
        <v>300520170</v>
      </c>
      <c r="C44">
        <v>2394169</v>
      </c>
      <c r="D44">
        <v>2</v>
      </c>
      <c r="E44" t="s">
        <v>49</v>
      </c>
      <c r="F44" t="s">
        <v>50</v>
      </c>
      <c r="G44">
        <v>2181</v>
      </c>
      <c r="H44">
        <v>2496</v>
      </c>
      <c r="I44">
        <v>86</v>
      </c>
      <c r="J44">
        <v>98</v>
      </c>
      <c r="K44">
        <v>299</v>
      </c>
      <c r="L44">
        <v>1</v>
      </c>
      <c r="M44" t="s">
        <v>51</v>
      </c>
      <c r="N44" t="s">
        <v>52</v>
      </c>
      <c r="O44" s="11">
        <f>Interpane[[#This Row],[weight (kg)]]*2.20462262</f>
        <v>659.18216337999991</v>
      </c>
    </row>
    <row r="45" spans="1:15" x14ac:dyDescent="0.25">
      <c r="A45" s="13">
        <v>3</v>
      </c>
      <c r="B45">
        <v>300520170</v>
      </c>
      <c r="C45">
        <v>2394169</v>
      </c>
      <c r="D45">
        <v>2</v>
      </c>
      <c r="E45" t="s">
        <v>49</v>
      </c>
      <c r="F45" t="s">
        <v>50</v>
      </c>
      <c r="G45">
        <v>2181</v>
      </c>
      <c r="H45">
        <v>2496</v>
      </c>
      <c r="I45">
        <v>86</v>
      </c>
      <c r="J45">
        <v>98</v>
      </c>
      <c r="K45">
        <v>299</v>
      </c>
      <c r="L45">
        <v>1</v>
      </c>
      <c r="M45" t="s">
        <v>51</v>
      </c>
      <c r="N45" t="s">
        <v>52</v>
      </c>
      <c r="O45" s="11">
        <f>Interpane[[#This Row],[weight (kg)]]*2.20462262</f>
        <v>659.18216337999991</v>
      </c>
    </row>
    <row r="46" spans="1:15" x14ac:dyDescent="0.25">
      <c r="A46" s="13">
        <v>3</v>
      </c>
      <c r="B46">
        <v>300520170</v>
      </c>
      <c r="C46">
        <v>2394169</v>
      </c>
      <c r="D46">
        <v>2</v>
      </c>
      <c r="E46" t="s">
        <v>49</v>
      </c>
      <c r="F46" t="s">
        <v>50</v>
      </c>
      <c r="G46">
        <v>2181</v>
      </c>
      <c r="H46">
        <v>2496</v>
      </c>
      <c r="I46">
        <v>86</v>
      </c>
      <c r="J46">
        <v>98</v>
      </c>
      <c r="K46">
        <v>299</v>
      </c>
      <c r="L46">
        <v>1</v>
      </c>
      <c r="M46" t="s">
        <v>51</v>
      </c>
      <c r="N46" t="s">
        <v>52</v>
      </c>
      <c r="O46" s="11">
        <f>Interpane[[#This Row],[weight (kg)]]*2.20462262</f>
        <v>659.18216337999991</v>
      </c>
    </row>
    <row r="47" spans="1:15" x14ac:dyDescent="0.25">
      <c r="A47" s="13">
        <v>3</v>
      </c>
      <c r="B47">
        <v>300520170</v>
      </c>
      <c r="C47">
        <v>2394169</v>
      </c>
      <c r="D47">
        <v>2</v>
      </c>
      <c r="E47" t="s">
        <v>49</v>
      </c>
      <c r="F47" t="s">
        <v>50</v>
      </c>
      <c r="G47">
        <v>2181</v>
      </c>
      <c r="H47">
        <v>2496</v>
      </c>
      <c r="I47">
        <v>86</v>
      </c>
      <c r="J47">
        <v>98</v>
      </c>
      <c r="K47">
        <v>299</v>
      </c>
      <c r="L47">
        <v>1</v>
      </c>
      <c r="M47" t="s">
        <v>51</v>
      </c>
      <c r="N47" t="s">
        <v>52</v>
      </c>
      <c r="O47" s="11">
        <f>Interpane[[#This Row],[weight (kg)]]*2.20462262</f>
        <v>659.18216337999991</v>
      </c>
    </row>
    <row r="48" spans="1:15" x14ac:dyDescent="0.25">
      <c r="A48" s="13">
        <v>3</v>
      </c>
      <c r="B48">
        <v>300520170</v>
      </c>
      <c r="C48">
        <v>2394169</v>
      </c>
      <c r="D48">
        <v>2</v>
      </c>
      <c r="E48" t="s">
        <v>49</v>
      </c>
      <c r="F48" t="s">
        <v>50</v>
      </c>
      <c r="G48">
        <v>2181</v>
      </c>
      <c r="H48">
        <v>2496</v>
      </c>
      <c r="I48">
        <v>86</v>
      </c>
      <c r="J48">
        <v>98</v>
      </c>
      <c r="K48">
        <v>299</v>
      </c>
      <c r="L48">
        <v>1</v>
      </c>
      <c r="M48" t="s">
        <v>51</v>
      </c>
      <c r="N48" t="s">
        <v>52</v>
      </c>
      <c r="O48" s="11">
        <f>Interpane[[#This Row],[weight (kg)]]*2.20462262</f>
        <v>659.18216337999991</v>
      </c>
    </row>
    <row r="49" spans="1:15" x14ac:dyDescent="0.25">
      <c r="A49" s="13">
        <v>3</v>
      </c>
      <c r="B49">
        <v>300520170</v>
      </c>
      <c r="C49">
        <v>2394169</v>
      </c>
      <c r="D49">
        <v>2</v>
      </c>
      <c r="E49" t="s">
        <v>49</v>
      </c>
      <c r="F49" t="s">
        <v>50</v>
      </c>
      <c r="G49">
        <v>2181</v>
      </c>
      <c r="H49">
        <v>2496</v>
      </c>
      <c r="I49">
        <v>86</v>
      </c>
      <c r="J49">
        <v>98</v>
      </c>
      <c r="K49">
        <v>299</v>
      </c>
      <c r="L49">
        <v>1</v>
      </c>
      <c r="M49" t="s">
        <v>51</v>
      </c>
      <c r="N49" t="s">
        <v>52</v>
      </c>
      <c r="O49" s="11">
        <f>Interpane[[#This Row],[weight (kg)]]*2.20462262</f>
        <v>659.18216337999991</v>
      </c>
    </row>
    <row r="50" spans="1:15" x14ac:dyDescent="0.25">
      <c r="A50" s="13">
        <v>3</v>
      </c>
      <c r="B50">
        <v>300521372</v>
      </c>
      <c r="C50">
        <v>2394169</v>
      </c>
      <c r="D50">
        <v>2</v>
      </c>
      <c r="E50" t="s">
        <v>49</v>
      </c>
      <c r="F50" t="s">
        <v>50</v>
      </c>
      <c r="G50">
        <v>2181</v>
      </c>
      <c r="H50">
        <v>2496</v>
      </c>
      <c r="I50">
        <v>86</v>
      </c>
      <c r="J50">
        <v>98</v>
      </c>
      <c r="K50">
        <v>299</v>
      </c>
      <c r="L50">
        <v>1</v>
      </c>
      <c r="M50" t="s">
        <v>51</v>
      </c>
      <c r="N50" t="s">
        <v>52</v>
      </c>
      <c r="O50" s="11">
        <f>Interpane[[#This Row],[weight (kg)]]*2.20462262</f>
        <v>659.18216337999991</v>
      </c>
    </row>
    <row r="51" spans="1:15" x14ac:dyDescent="0.25">
      <c r="A51" s="13">
        <v>3</v>
      </c>
      <c r="B51">
        <v>300521372</v>
      </c>
      <c r="C51">
        <v>2394169</v>
      </c>
      <c r="D51">
        <v>2</v>
      </c>
      <c r="E51" t="s">
        <v>49</v>
      </c>
      <c r="F51" t="s">
        <v>50</v>
      </c>
      <c r="G51">
        <v>2181</v>
      </c>
      <c r="H51">
        <v>2496</v>
      </c>
      <c r="I51">
        <v>86</v>
      </c>
      <c r="J51">
        <v>98</v>
      </c>
      <c r="K51">
        <v>299</v>
      </c>
      <c r="L51">
        <v>1</v>
      </c>
      <c r="M51" t="s">
        <v>51</v>
      </c>
      <c r="N51" t="s">
        <v>52</v>
      </c>
      <c r="O51" s="11">
        <f>Interpane[[#This Row],[weight (kg)]]*2.20462262</f>
        <v>659.18216337999991</v>
      </c>
    </row>
    <row r="52" spans="1:15" x14ac:dyDescent="0.25">
      <c r="A52" s="13">
        <v>3</v>
      </c>
      <c r="B52">
        <v>300521372</v>
      </c>
      <c r="C52">
        <v>2394169</v>
      </c>
      <c r="D52">
        <v>2</v>
      </c>
      <c r="E52" t="s">
        <v>49</v>
      </c>
      <c r="F52" t="s">
        <v>50</v>
      </c>
      <c r="G52">
        <v>2181</v>
      </c>
      <c r="H52">
        <v>2496</v>
      </c>
      <c r="I52">
        <v>86</v>
      </c>
      <c r="J52">
        <v>98</v>
      </c>
      <c r="K52">
        <v>299</v>
      </c>
      <c r="L52">
        <v>1</v>
      </c>
      <c r="M52" t="s">
        <v>51</v>
      </c>
      <c r="N52" t="s">
        <v>52</v>
      </c>
      <c r="O52" s="11">
        <f>Interpane[[#This Row],[weight (kg)]]*2.20462262</f>
        <v>659.18216337999991</v>
      </c>
    </row>
    <row r="53" spans="1:15" x14ac:dyDescent="0.25">
      <c r="A53" s="13">
        <v>3</v>
      </c>
      <c r="B53">
        <v>300521372</v>
      </c>
      <c r="C53">
        <v>2394169</v>
      </c>
      <c r="D53">
        <v>2</v>
      </c>
      <c r="E53" t="s">
        <v>49</v>
      </c>
      <c r="F53" t="s">
        <v>50</v>
      </c>
      <c r="G53">
        <v>2181</v>
      </c>
      <c r="H53">
        <v>2496</v>
      </c>
      <c r="I53">
        <v>86</v>
      </c>
      <c r="J53">
        <v>98</v>
      </c>
      <c r="K53">
        <v>299</v>
      </c>
      <c r="L53">
        <v>1</v>
      </c>
      <c r="M53" t="s">
        <v>51</v>
      </c>
      <c r="N53" t="s">
        <v>52</v>
      </c>
      <c r="O53" s="11">
        <f>Interpane[[#This Row],[weight (kg)]]*2.20462262</f>
        <v>659.18216337999991</v>
      </c>
    </row>
    <row r="54" spans="1:15" x14ac:dyDescent="0.25">
      <c r="A54" s="13">
        <v>3</v>
      </c>
      <c r="B54">
        <v>300521372</v>
      </c>
      <c r="C54">
        <v>2394169</v>
      </c>
      <c r="D54">
        <v>2</v>
      </c>
      <c r="E54" t="s">
        <v>49</v>
      </c>
      <c r="F54" t="s">
        <v>50</v>
      </c>
      <c r="G54">
        <v>2181</v>
      </c>
      <c r="H54">
        <v>2496</v>
      </c>
      <c r="I54">
        <v>86</v>
      </c>
      <c r="J54">
        <v>98</v>
      </c>
      <c r="K54">
        <v>299</v>
      </c>
      <c r="L54">
        <v>1</v>
      </c>
      <c r="M54" t="s">
        <v>51</v>
      </c>
      <c r="N54" t="s">
        <v>52</v>
      </c>
      <c r="O54" s="11">
        <f>Interpane[[#This Row],[weight (kg)]]*2.20462262</f>
        <v>659.18216337999991</v>
      </c>
    </row>
    <row r="55" spans="1:15" x14ac:dyDescent="0.25">
      <c r="A55" s="13">
        <v>3</v>
      </c>
      <c r="B55">
        <v>300521372</v>
      </c>
      <c r="C55">
        <v>2394169</v>
      </c>
      <c r="D55">
        <v>2</v>
      </c>
      <c r="E55" t="s">
        <v>49</v>
      </c>
      <c r="F55" t="s">
        <v>50</v>
      </c>
      <c r="G55">
        <v>2181</v>
      </c>
      <c r="H55">
        <v>2496</v>
      </c>
      <c r="I55">
        <v>86</v>
      </c>
      <c r="J55">
        <v>98</v>
      </c>
      <c r="K55">
        <v>299</v>
      </c>
      <c r="L55">
        <v>1</v>
      </c>
      <c r="M55" t="s">
        <v>51</v>
      </c>
      <c r="N55" t="s">
        <v>52</v>
      </c>
      <c r="O55" s="11">
        <f>Interpane[[#This Row],[weight (kg)]]*2.20462262</f>
        <v>659.18216337999991</v>
      </c>
    </row>
    <row r="56" spans="1:15" x14ac:dyDescent="0.25">
      <c r="A56" s="13">
        <v>3</v>
      </c>
      <c r="B56">
        <v>300521372</v>
      </c>
      <c r="C56">
        <v>2394169</v>
      </c>
      <c r="D56">
        <v>2</v>
      </c>
      <c r="E56" t="s">
        <v>49</v>
      </c>
      <c r="F56" t="s">
        <v>50</v>
      </c>
      <c r="G56">
        <v>2181</v>
      </c>
      <c r="H56">
        <v>2496</v>
      </c>
      <c r="I56">
        <v>86</v>
      </c>
      <c r="J56">
        <v>98</v>
      </c>
      <c r="K56">
        <v>299</v>
      </c>
      <c r="L56">
        <v>1</v>
      </c>
      <c r="M56" t="s">
        <v>51</v>
      </c>
      <c r="N56" t="s">
        <v>52</v>
      </c>
      <c r="O56" s="11">
        <f>Interpane[[#This Row],[weight (kg)]]*2.20462262</f>
        <v>659.18216337999991</v>
      </c>
    </row>
    <row r="57" spans="1:15" x14ac:dyDescent="0.25">
      <c r="A57" s="13">
        <v>3</v>
      </c>
      <c r="B57">
        <v>300522568</v>
      </c>
      <c r="C57">
        <v>2394176</v>
      </c>
      <c r="D57">
        <v>1</v>
      </c>
      <c r="E57" t="s">
        <v>53</v>
      </c>
      <c r="F57" t="s">
        <v>54</v>
      </c>
      <c r="G57">
        <v>2892</v>
      </c>
      <c r="H57">
        <v>2496</v>
      </c>
      <c r="I57">
        <v>114</v>
      </c>
      <c r="J57">
        <v>98</v>
      </c>
      <c r="K57">
        <v>397</v>
      </c>
      <c r="L57">
        <v>1</v>
      </c>
      <c r="M57" t="s">
        <v>55</v>
      </c>
      <c r="N57" t="s">
        <v>56</v>
      </c>
      <c r="O57" s="11">
        <f>Interpane[[#This Row],[weight (kg)]]*2.20462262</f>
        <v>875.2351801399999</v>
      </c>
    </row>
    <row r="58" spans="1:15" x14ac:dyDescent="0.25">
      <c r="A58" s="13">
        <v>3</v>
      </c>
      <c r="B58">
        <v>300522568</v>
      </c>
      <c r="C58">
        <v>2394176</v>
      </c>
      <c r="D58">
        <v>1</v>
      </c>
      <c r="E58" t="s">
        <v>53</v>
      </c>
      <c r="F58" t="s">
        <v>54</v>
      </c>
      <c r="G58">
        <v>2892</v>
      </c>
      <c r="H58">
        <v>2496</v>
      </c>
      <c r="I58">
        <v>114</v>
      </c>
      <c r="J58">
        <v>98</v>
      </c>
      <c r="K58">
        <v>397</v>
      </c>
      <c r="L58">
        <v>1</v>
      </c>
      <c r="M58" t="s">
        <v>55</v>
      </c>
      <c r="N58" t="s">
        <v>56</v>
      </c>
      <c r="O58" s="11">
        <f>Interpane[[#This Row],[weight (kg)]]*2.20462262</f>
        <v>875.2351801399999</v>
      </c>
    </row>
    <row r="59" spans="1:15" x14ac:dyDescent="0.25">
      <c r="A59" s="13">
        <v>3</v>
      </c>
      <c r="B59">
        <v>300522568</v>
      </c>
      <c r="C59">
        <v>2394176</v>
      </c>
      <c r="D59">
        <v>1</v>
      </c>
      <c r="E59" t="s">
        <v>53</v>
      </c>
      <c r="F59" t="s">
        <v>54</v>
      </c>
      <c r="G59">
        <v>2892</v>
      </c>
      <c r="H59">
        <v>2496</v>
      </c>
      <c r="I59">
        <v>114</v>
      </c>
      <c r="J59">
        <v>98</v>
      </c>
      <c r="K59">
        <v>397</v>
      </c>
      <c r="L59">
        <v>1</v>
      </c>
      <c r="M59" t="s">
        <v>55</v>
      </c>
      <c r="N59" t="s">
        <v>56</v>
      </c>
      <c r="O59" s="11">
        <f>Interpane[[#This Row],[weight (kg)]]*2.20462262</f>
        <v>875.2351801399999</v>
      </c>
    </row>
    <row r="60" spans="1:15" x14ac:dyDescent="0.25">
      <c r="A60" s="13">
        <v>3</v>
      </c>
      <c r="B60">
        <v>300522568</v>
      </c>
      <c r="C60">
        <v>2394176</v>
      </c>
      <c r="D60">
        <v>1</v>
      </c>
      <c r="E60" t="s">
        <v>53</v>
      </c>
      <c r="F60" t="s">
        <v>54</v>
      </c>
      <c r="G60">
        <v>2892</v>
      </c>
      <c r="H60">
        <v>2496</v>
      </c>
      <c r="I60">
        <v>114</v>
      </c>
      <c r="J60">
        <v>98</v>
      </c>
      <c r="K60">
        <v>397</v>
      </c>
      <c r="L60">
        <v>1</v>
      </c>
      <c r="M60" t="s">
        <v>55</v>
      </c>
      <c r="N60" t="s">
        <v>56</v>
      </c>
      <c r="O60" s="11">
        <f>Interpane[[#This Row],[weight (kg)]]*2.20462262</f>
        <v>875.2351801399999</v>
      </c>
    </row>
    <row r="61" spans="1:15" x14ac:dyDescent="0.25">
      <c r="A61" s="13">
        <v>3</v>
      </c>
      <c r="B61">
        <v>300522568</v>
      </c>
      <c r="C61">
        <v>2394176</v>
      </c>
      <c r="D61">
        <v>1</v>
      </c>
      <c r="E61" t="s">
        <v>53</v>
      </c>
      <c r="F61" t="s">
        <v>54</v>
      </c>
      <c r="G61">
        <v>2892</v>
      </c>
      <c r="H61">
        <v>2496</v>
      </c>
      <c r="I61">
        <v>114</v>
      </c>
      <c r="J61">
        <v>98</v>
      </c>
      <c r="K61">
        <v>397</v>
      </c>
      <c r="L61">
        <v>1</v>
      </c>
      <c r="M61" t="s">
        <v>55</v>
      </c>
      <c r="N61" t="s">
        <v>56</v>
      </c>
      <c r="O61" s="11">
        <f>Interpane[[#This Row],[weight (kg)]]*2.20462262</f>
        <v>875.2351801399999</v>
      </c>
    </row>
    <row r="62" spans="1:15" x14ac:dyDescent="0.25">
      <c r="A62" s="13">
        <v>3</v>
      </c>
      <c r="B62">
        <v>300521804</v>
      </c>
      <c r="C62">
        <v>2394176</v>
      </c>
      <c r="D62">
        <v>1</v>
      </c>
      <c r="E62" t="s">
        <v>53</v>
      </c>
      <c r="F62" t="s">
        <v>54</v>
      </c>
      <c r="G62">
        <v>2892</v>
      </c>
      <c r="H62">
        <v>2496</v>
      </c>
      <c r="I62">
        <v>114</v>
      </c>
      <c r="J62">
        <v>98</v>
      </c>
      <c r="K62">
        <v>397</v>
      </c>
      <c r="L62">
        <v>1</v>
      </c>
      <c r="M62" t="s">
        <v>55</v>
      </c>
      <c r="N62" t="s">
        <v>56</v>
      </c>
      <c r="O62" s="11">
        <f>Interpane[[#This Row],[weight (kg)]]*2.20462262</f>
        <v>875.2351801399999</v>
      </c>
    </row>
    <row r="63" spans="1:15" x14ac:dyDescent="0.25">
      <c r="A63" s="13">
        <v>3</v>
      </c>
      <c r="B63">
        <v>300521804</v>
      </c>
      <c r="C63">
        <v>2394176</v>
      </c>
      <c r="D63">
        <v>1</v>
      </c>
      <c r="E63" t="s">
        <v>53</v>
      </c>
      <c r="F63" t="s">
        <v>54</v>
      </c>
      <c r="G63">
        <v>2892</v>
      </c>
      <c r="H63">
        <v>2496</v>
      </c>
      <c r="I63">
        <v>114</v>
      </c>
      <c r="J63">
        <v>98</v>
      </c>
      <c r="K63">
        <v>397</v>
      </c>
      <c r="L63">
        <v>1</v>
      </c>
      <c r="M63" t="s">
        <v>55</v>
      </c>
      <c r="N63" t="s">
        <v>56</v>
      </c>
      <c r="O63" s="11">
        <f>Interpane[[#This Row],[weight (kg)]]*2.20462262</f>
        <v>875.2351801399999</v>
      </c>
    </row>
    <row r="64" spans="1:15" x14ac:dyDescent="0.25">
      <c r="A64" s="13">
        <v>3</v>
      </c>
      <c r="B64">
        <v>300521804</v>
      </c>
      <c r="C64">
        <v>2394176</v>
      </c>
      <c r="D64">
        <v>1</v>
      </c>
      <c r="E64" t="s">
        <v>53</v>
      </c>
      <c r="F64" t="s">
        <v>54</v>
      </c>
      <c r="G64">
        <v>2892</v>
      </c>
      <c r="H64">
        <v>2496</v>
      </c>
      <c r="I64">
        <v>114</v>
      </c>
      <c r="J64">
        <v>98</v>
      </c>
      <c r="K64">
        <v>397</v>
      </c>
      <c r="L64">
        <v>1</v>
      </c>
      <c r="M64" t="s">
        <v>55</v>
      </c>
      <c r="N64" t="s">
        <v>56</v>
      </c>
      <c r="O64" s="11">
        <f>Interpane[[#This Row],[weight (kg)]]*2.20462262</f>
        <v>875.2351801399999</v>
      </c>
    </row>
    <row r="65" spans="1:15" x14ac:dyDescent="0.25">
      <c r="A65" s="13">
        <v>3</v>
      </c>
      <c r="B65">
        <v>300521804</v>
      </c>
      <c r="C65">
        <v>2394176</v>
      </c>
      <c r="D65">
        <v>1</v>
      </c>
      <c r="E65" t="s">
        <v>53</v>
      </c>
      <c r="F65" t="s">
        <v>54</v>
      </c>
      <c r="G65">
        <v>2892</v>
      </c>
      <c r="H65">
        <v>2496</v>
      </c>
      <c r="I65">
        <v>114</v>
      </c>
      <c r="J65">
        <v>98</v>
      </c>
      <c r="K65">
        <v>397</v>
      </c>
      <c r="L65">
        <v>1</v>
      </c>
      <c r="M65" t="s">
        <v>55</v>
      </c>
      <c r="N65" t="s">
        <v>56</v>
      </c>
      <c r="O65" s="11">
        <f>Interpane[[#This Row],[weight (kg)]]*2.20462262</f>
        <v>875.2351801399999</v>
      </c>
    </row>
    <row r="66" spans="1:15" x14ac:dyDescent="0.25">
      <c r="A66" s="13">
        <v>3</v>
      </c>
      <c r="B66">
        <v>300521804</v>
      </c>
      <c r="C66">
        <v>2394176</v>
      </c>
      <c r="D66">
        <v>1</v>
      </c>
      <c r="E66" t="s">
        <v>53</v>
      </c>
      <c r="F66" t="s">
        <v>54</v>
      </c>
      <c r="G66">
        <v>2892</v>
      </c>
      <c r="H66">
        <v>2496</v>
      </c>
      <c r="I66">
        <v>114</v>
      </c>
      <c r="J66">
        <v>98</v>
      </c>
      <c r="K66">
        <v>397</v>
      </c>
      <c r="L66">
        <v>1</v>
      </c>
      <c r="M66" t="s">
        <v>55</v>
      </c>
      <c r="N66" t="s">
        <v>56</v>
      </c>
      <c r="O66" s="11">
        <f>Interpane[[#This Row],[weight (kg)]]*2.20462262</f>
        <v>875.2351801399999</v>
      </c>
    </row>
    <row r="67" spans="1:15" x14ac:dyDescent="0.25">
      <c r="A67" s="13">
        <v>3</v>
      </c>
      <c r="B67">
        <v>300520896</v>
      </c>
      <c r="C67">
        <v>2394733</v>
      </c>
      <c r="D67">
        <v>1</v>
      </c>
      <c r="E67" t="s">
        <v>57</v>
      </c>
      <c r="F67" t="s">
        <v>58</v>
      </c>
      <c r="G67">
        <v>2892</v>
      </c>
      <c r="H67">
        <v>2496</v>
      </c>
      <c r="I67">
        <v>114</v>
      </c>
      <c r="J67">
        <v>98</v>
      </c>
      <c r="K67">
        <v>397</v>
      </c>
      <c r="L67">
        <v>1</v>
      </c>
      <c r="M67" t="s">
        <v>55</v>
      </c>
      <c r="N67" t="s">
        <v>56</v>
      </c>
      <c r="O67" s="11">
        <f>Interpane[[#This Row],[weight (kg)]]*2.20462262</f>
        <v>875.2351801399999</v>
      </c>
    </row>
    <row r="68" spans="1:15" x14ac:dyDescent="0.25">
      <c r="A68" s="13">
        <v>3</v>
      </c>
      <c r="B68">
        <v>300520896</v>
      </c>
      <c r="C68">
        <v>2394733</v>
      </c>
      <c r="D68">
        <v>1</v>
      </c>
      <c r="E68" t="s">
        <v>57</v>
      </c>
      <c r="F68" t="s">
        <v>58</v>
      </c>
      <c r="G68">
        <v>2892</v>
      </c>
      <c r="H68">
        <v>2496</v>
      </c>
      <c r="I68">
        <v>114</v>
      </c>
      <c r="J68">
        <v>98</v>
      </c>
      <c r="K68">
        <v>397</v>
      </c>
      <c r="L68">
        <v>1</v>
      </c>
      <c r="M68" t="s">
        <v>55</v>
      </c>
      <c r="N68" t="s">
        <v>56</v>
      </c>
      <c r="O68" s="11">
        <f>Interpane[[#This Row],[weight (kg)]]*2.20462262</f>
        <v>875.2351801399999</v>
      </c>
    </row>
    <row r="69" spans="1:15" x14ac:dyDescent="0.25">
      <c r="A69" s="13">
        <v>3</v>
      </c>
      <c r="B69">
        <v>300520896</v>
      </c>
      <c r="C69">
        <v>2394176</v>
      </c>
      <c r="D69">
        <v>1</v>
      </c>
      <c r="E69" t="s">
        <v>53</v>
      </c>
      <c r="F69" t="s">
        <v>54</v>
      </c>
      <c r="G69">
        <v>2892</v>
      </c>
      <c r="H69">
        <v>2496</v>
      </c>
      <c r="I69">
        <v>114</v>
      </c>
      <c r="J69">
        <v>98</v>
      </c>
      <c r="K69">
        <v>397</v>
      </c>
      <c r="L69">
        <v>1</v>
      </c>
      <c r="M69" t="s">
        <v>55</v>
      </c>
      <c r="N69" t="s">
        <v>56</v>
      </c>
      <c r="O69" s="11">
        <f>Interpane[[#This Row],[weight (kg)]]*2.20462262</f>
        <v>875.2351801399999</v>
      </c>
    </row>
    <row r="70" spans="1:15" x14ac:dyDescent="0.25">
      <c r="A70" s="13">
        <v>3</v>
      </c>
      <c r="B70">
        <v>300520896</v>
      </c>
      <c r="C70">
        <v>2394176</v>
      </c>
      <c r="D70">
        <v>1</v>
      </c>
      <c r="E70" t="s">
        <v>53</v>
      </c>
      <c r="F70" t="s">
        <v>54</v>
      </c>
      <c r="G70">
        <v>2892</v>
      </c>
      <c r="H70">
        <v>2496</v>
      </c>
      <c r="I70">
        <v>114</v>
      </c>
      <c r="J70">
        <v>98</v>
      </c>
      <c r="K70">
        <v>397</v>
      </c>
      <c r="L70">
        <v>1</v>
      </c>
      <c r="M70" t="s">
        <v>55</v>
      </c>
      <c r="N70" t="s">
        <v>56</v>
      </c>
      <c r="O70" s="11">
        <f>Interpane[[#This Row],[weight (kg)]]*2.20462262</f>
        <v>875.2351801399999</v>
      </c>
    </row>
    <row r="71" spans="1:15" x14ac:dyDescent="0.25">
      <c r="A71" s="13">
        <v>3</v>
      </c>
      <c r="B71">
        <v>300520896</v>
      </c>
      <c r="C71">
        <v>2394178</v>
      </c>
      <c r="D71">
        <v>1</v>
      </c>
      <c r="E71" t="s">
        <v>57</v>
      </c>
      <c r="F71" t="s">
        <v>59</v>
      </c>
      <c r="G71">
        <v>2892</v>
      </c>
      <c r="H71">
        <v>2496</v>
      </c>
      <c r="I71">
        <v>114</v>
      </c>
      <c r="J71">
        <v>98</v>
      </c>
      <c r="K71">
        <v>397</v>
      </c>
      <c r="L71">
        <v>1</v>
      </c>
      <c r="M71" t="s">
        <v>55</v>
      </c>
      <c r="N71" t="s">
        <v>56</v>
      </c>
      <c r="O71" s="11">
        <f>Interpane[[#This Row],[weight (kg)]]*2.20462262</f>
        <v>875.2351801399999</v>
      </c>
    </row>
    <row r="72" spans="1:15" x14ac:dyDescent="0.25">
      <c r="A72" s="13">
        <v>3</v>
      </c>
      <c r="B72">
        <v>300521576</v>
      </c>
      <c r="C72">
        <v>2394728</v>
      </c>
      <c r="D72">
        <v>9</v>
      </c>
      <c r="E72" t="s">
        <v>60</v>
      </c>
      <c r="F72" t="s">
        <v>61</v>
      </c>
      <c r="G72">
        <v>2645</v>
      </c>
      <c r="H72">
        <v>2496</v>
      </c>
      <c r="I72">
        <v>104</v>
      </c>
      <c r="J72">
        <v>98</v>
      </c>
      <c r="K72">
        <v>363</v>
      </c>
      <c r="L72">
        <v>1</v>
      </c>
      <c r="M72" t="s">
        <v>13</v>
      </c>
      <c r="N72" t="s">
        <v>14</v>
      </c>
      <c r="O72" s="11">
        <f>Interpane[[#This Row],[weight (kg)]]*2.20462262</f>
        <v>800.27801105999993</v>
      </c>
    </row>
    <row r="73" spans="1:15" x14ac:dyDescent="0.25">
      <c r="A73" s="13">
        <v>3</v>
      </c>
      <c r="B73">
        <v>300521576</v>
      </c>
      <c r="C73">
        <v>2394728</v>
      </c>
      <c r="D73">
        <v>9</v>
      </c>
      <c r="E73" t="s">
        <v>60</v>
      </c>
      <c r="F73" t="s">
        <v>61</v>
      </c>
      <c r="G73">
        <v>2645</v>
      </c>
      <c r="H73">
        <v>2496</v>
      </c>
      <c r="I73">
        <v>104</v>
      </c>
      <c r="J73">
        <v>98</v>
      </c>
      <c r="K73">
        <v>363</v>
      </c>
      <c r="L73">
        <v>1</v>
      </c>
      <c r="M73" t="s">
        <v>13</v>
      </c>
      <c r="N73" t="s">
        <v>14</v>
      </c>
      <c r="O73" s="11">
        <f>Interpane[[#This Row],[weight (kg)]]*2.20462262</f>
        <v>800.27801105999993</v>
      </c>
    </row>
    <row r="74" spans="1:15" x14ac:dyDescent="0.25">
      <c r="A74" s="13">
        <v>3</v>
      </c>
      <c r="B74">
        <v>300521576</v>
      </c>
      <c r="C74">
        <v>2394728</v>
      </c>
      <c r="D74">
        <v>9</v>
      </c>
      <c r="E74" t="s">
        <v>60</v>
      </c>
      <c r="F74" t="s">
        <v>61</v>
      </c>
      <c r="G74">
        <v>2645</v>
      </c>
      <c r="H74">
        <v>2496</v>
      </c>
      <c r="I74">
        <v>104</v>
      </c>
      <c r="J74">
        <v>98</v>
      </c>
      <c r="K74">
        <v>363</v>
      </c>
      <c r="L74">
        <v>1</v>
      </c>
      <c r="M74" t="s">
        <v>13</v>
      </c>
      <c r="N74" t="s">
        <v>14</v>
      </c>
      <c r="O74" s="11">
        <f>Interpane[[#This Row],[weight (kg)]]*2.20462262</f>
        <v>800.27801105999993</v>
      </c>
    </row>
    <row r="75" spans="1:15" x14ac:dyDescent="0.25">
      <c r="A75" s="13">
        <v>3</v>
      </c>
      <c r="B75">
        <v>300521576</v>
      </c>
      <c r="C75">
        <v>2394728</v>
      </c>
      <c r="D75">
        <v>9</v>
      </c>
      <c r="E75" t="s">
        <v>60</v>
      </c>
      <c r="F75" t="s">
        <v>61</v>
      </c>
      <c r="G75">
        <v>2645</v>
      </c>
      <c r="H75">
        <v>2496</v>
      </c>
      <c r="I75">
        <v>104</v>
      </c>
      <c r="J75">
        <v>98</v>
      </c>
      <c r="K75">
        <v>363</v>
      </c>
      <c r="L75">
        <v>1</v>
      </c>
      <c r="M75" t="s">
        <v>13</v>
      </c>
      <c r="N75" t="s">
        <v>14</v>
      </c>
      <c r="O75" s="11">
        <f>Interpane[[#This Row],[weight (kg)]]*2.20462262</f>
        <v>800.27801105999993</v>
      </c>
    </row>
    <row r="76" spans="1:15" x14ac:dyDescent="0.25">
      <c r="A76" s="13">
        <v>3</v>
      </c>
      <c r="B76">
        <v>300521576</v>
      </c>
      <c r="C76">
        <v>2394727</v>
      </c>
      <c r="D76">
        <v>3</v>
      </c>
      <c r="E76" t="s">
        <v>62</v>
      </c>
      <c r="F76" t="s">
        <v>63</v>
      </c>
      <c r="G76">
        <v>2551</v>
      </c>
      <c r="H76">
        <v>2496</v>
      </c>
      <c r="I76">
        <v>100</v>
      </c>
      <c r="J76">
        <v>98</v>
      </c>
      <c r="K76">
        <v>350</v>
      </c>
      <c r="L76">
        <v>1</v>
      </c>
      <c r="M76" t="s">
        <v>13</v>
      </c>
      <c r="N76" t="s">
        <v>14</v>
      </c>
      <c r="O76" s="11">
        <f>Interpane[[#This Row],[weight (kg)]]*2.20462262</f>
        <v>771.61791699999992</v>
      </c>
    </row>
    <row r="77" spans="1:15" x14ac:dyDescent="0.25">
      <c r="A77" s="13">
        <v>3</v>
      </c>
      <c r="B77">
        <v>300520083</v>
      </c>
      <c r="C77">
        <v>2394734</v>
      </c>
      <c r="D77">
        <v>1</v>
      </c>
      <c r="E77" t="s">
        <v>64</v>
      </c>
      <c r="F77" t="s">
        <v>65</v>
      </c>
      <c r="G77">
        <v>2181</v>
      </c>
      <c r="H77">
        <v>2496</v>
      </c>
      <c r="I77">
        <v>86</v>
      </c>
      <c r="J77">
        <v>98</v>
      </c>
      <c r="K77">
        <v>299</v>
      </c>
      <c r="L77">
        <v>1</v>
      </c>
      <c r="M77" t="s">
        <v>51</v>
      </c>
      <c r="N77" t="s">
        <v>52</v>
      </c>
      <c r="O77" s="11">
        <f>Interpane[[#This Row],[weight (kg)]]*2.20462262</f>
        <v>659.18216337999991</v>
      </c>
    </row>
    <row r="78" spans="1:15" x14ac:dyDescent="0.25">
      <c r="A78" s="13">
        <v>3</v>
      </c>
      <c r="B78">
        <v>300520083</v>
      </c>
      <c r="C78">
        <v>2394179</v>
      </c>
      <c r="D78">
        <v>1</v>
      </c>
      <c r="E78" t="s">
        <v>64</v>
      </c>
      <c r="F78" t="s">
        <v>66</v>
      </c>
      <c r="G78">
        <v>2181</v>
      </c>
      <c r="H78">
        <v>2496</v>
      </c>
      <c r="I78">
        <v>86</v>
      </c>
      <c r="J78">
        <v>98</v>
      </c>
      <c r="K78">
        <v>299</v>
      </c>
      <c r="L78">
        <v>1</v>
      </c>
      <c r="M78" t="s">
        <v>51</v>
      </c>
      <c r="N78" t="s">
        <v>52</v>
      </c>
      <c r="O78" s="11">
        <f>Interpane[[#This Row],[weight (kg)]]*2.20462262</f>
        <v>659.18216337999991</v>
      </c>
    </row>
    <row r="79" spans="1:15" x14ac:dyDescent="0.25">
      <c r="A79" s="13">
        <v>3</v>
      </c>
      <c r="B79">
        <v>300520083</v>
      </c>
      <c r="C79">
        <v>2394179</v>
      </c>
      <c r="D79">
        <v>1</v>
      </c>
      <c r="E79" t="s">
        <v>64</v>
      </c>
      <c r="F79" t="s">
        <v>66</v>
      </c>
      <c r="G79">
        <v>2181</v>
      </c>
      <c r="H79">
        <v>2496</v>
      </c>
      <c r="I79">
        <v>86</v>
      </c>
      <c r="J79">
        <v>98</v>
      </c>
      <c r="K79">
        <v>299</v>
      </c>
      <c r="L79">
        <v>1</v>
      </c>
      <c r="M79" t="s">
        <v>51</v>
      </c>
      <c r="N79" t="s">
        <v>52</v>
      </c>
      <c r="O79" s="11">
        <f>Interpane[[#This Row],[weight (kg)]]*2.20462262</f>
        <v>659.18216337999991</v>
      </c>
    </row>
    <row r="80" spans="1:15" x14ac:dyDescent="0.25">
      <c r="A80" s="13">
        <v>3</v>
      </c>
      <c r="B80">
        <v>300520083</v>
      </c>
      <c r="C80">
        <v>2394179</v>
      </c>
      <c r="D80">
        <v>1</v>
      </c>
      <c r="E80" t="s">
        <v>64</v>
      </c>
      <c r="F80" t="s">
        <v>66</v>
      </c>
      <c r="G80">
        <v>2181</v>
      </c>
      <c r="H80">
        <v>2496</v>
      </c>
      <c r="I80">
        <v>86</v>
      </c>
      <c r="J80">
        <v>98</v>
      </c>
      <c r="K80">
        <v>299</v>
      </c>
      <c r="L80">
        <v>1</v>
      </c>
      <c r="M80" t="s">
        <v>51</v>
      </c>
      <c r="N80" t="s">
        <v>52</v>
      </c>
      <c r="O80" s="11">
        <f>Interpane[[#This Row],[weight (kg)]]*2.20462262</f>
        <v>659.18216337999991</v>
      </c>
    </row>
    <row r="81" spans="1:15" x14ac:dyDescent="0.25">
      <c r="A81" s="13">
        <v>3</v>
      </c>
      <c r="B81">
        <v>300520083</v>
      </c>
      <c r="C81">
        <v>2394179</v>
      </c>
      <c r="D81">
        <v>1</v>
      </c>
      <c r="E81" t="s">
        <v>64</v>
      </c>
      <c r="F81" t="s">
        <v>66</v>
      </c>
      <c r="G81">
        <v>2181</v>
      </c>
      <c r="H81">
        <v>2496</v>
      </c>
      <c r="I81">
        <v>86</v>
      </c>
      <c r="J81">
        <v>98</v>
      </c>
      <c r="K81">
        <v>299</v>
      </c>
      <c r="L81">
        <v>1</v>
      </c>
      <c r="M81" t="s">
        <v>51</v>
      </c>
      <c r="N81" t="s">
        <v>52</v>
      </c>
      <c r="O81" s="11">
        <f>Interpane[[#This Row],[weight (kg)]]*2.20462262</f>
        <v>659.18216337999991</v>
      </c>
    </row>
    <row r="82" spans="1:15" x14ac:dyDescent="0.25">
      <c r="A82" s="13">
        <v>3</v>
      </c>
      <c r="B82">
        <v>300520083</v>
      </c>
      <c r="C82">
        <v>2394179</v>
      </c>
      <c r="D82">
        <v>1</v>
      </c>
      <c r="E82" t="s">
        <v>64</v>
      </c>
      <c r="F82" t="s">
        <v>66</v>
      </c>
      <c r="G82">
        <v>2181</v>
      </c>
      <c r="H82">
        <v>2496</v>
      </c>
      <c r="I82">
        <v>86</v>
      </c>
      <c r="J82">
        <v>98</v>
      </c>
      <c r="K82">
        <v>299</v>
      </c>
      <c r="L82">
        <v>1</v>
      </c>
      <c r="M82" t="s">
        <v>51</v>
      </c>
      <c r="N82" t="s">
        <v>52</v>
      </c>
      <c r="O82" s="11">
        <f>Interpane[[#This Row],[weight (kg)]]*2.20462262</f>
        <v>659.18216337999991</v>
      </c>
    </row>
    <row r="83" spans="1:15" x14ac:dyDescent="0.25">
      <c r="A83" s="13">
        <v>3</v>
      </c>
      <c r="B83">
        <v>300520083</v>
      </c>
      <c r="C83">
        <v>2394734</v>
      </c>
      <c r="D83">
        <v>1</v>
      </c>
      <c r="E83" t="s">
        <v>64</v>
      </c>
      <c r="F83" t="s">
        <v>65</v>
      </c>
      <c r="G83">
        <v>2181</v>
      </c>
      <c r="H83">
        <v>2496</v>
      </c>
      <c r="I83">
        <v>86</v>
      </c>
      <c r="J83">
        <v>98</v>
      </c>
      <c r="K83">
        <v>299</v>
      </c>
      <c r="L83">
        <v>1</v>
      </c>
      <c r="M83" t="s">
        <v>51</v>
      </c>
      <c r="N83" t="s">
        <v>52</v>
      </c>
      <c r="O83" s="11">
        <f>Interpane[[#This Row],[weight (kg)]]*2.20462262</f>
        <v>659.18216337999991</v>
      </c>
    </row>
    <row r="84" spans="1:15" x14ac:dyDescent="0.25">
      <c r="A84" s="13">
        <v>3</v>
      </c>
      <c r="B84">
        <v>300522302</v>
      </c>
      <c r="C84">
        <v>2394734</v>
      </c>
      <c r="D84">
        <v>1</v>
      </c>
      <c r="E84" t="s">
        <v>64</v>
      </c>
      <c r="F84" t="s">
        <v>65</v>
      </c>
      <c r="G84">
        <v>2181</v>
      </c>
      <c r="H84">
        <v>2496</v>
      </c>
      <c r="I84">
        <v>86</v>
      </c>
      <c r="J84">
        <v>98</v>
      </c>
      <c r="K84">
        <v>299</v>
      </c>
      <c r="L84">
        <v>1</v>
      </c>
      <c r="M84" t="s">
        <v>51</v>
      </c>
      <c r="N84" t="s">
        <v>52</v>
      </c>
      <c r="O84" s="11">
        <f>Interpane[[#This Row],[weight (kg)]]*2.20462262</f>
        <v>659.18216337999991</v>
      </c>
    </row>
    <row r="85" spans="1:15" x14ac:dyDescent="0.25">
      <c r="A85" s="13">
        <v>3</v>
      </c>
      <c r="B85">
        <v>300522302</v>
      </c>
      <c r="C85">
        <v>2394734</v>
      </c>
      <c r="D85">
        <v>1</v>
      </c>
      <c r="E85" t="s">
        <v>64</v>
      </c>
      <c r="F85" t="s">
        <v>65</v>
      </c>
      <c r="G85">
        <v>2181</v>
      </c>
      <c r="H85">
        <v>2496</v>
      </c>
      <c r="I85">
        <v>86</v>
      </c>
      <c r="J85">
        <v>98</v>
      </c>
      <c r="K85">
        <v>299</v>
      </c>
      <c r="L85">
        <v>1</v>
      </c>
      <c r="M85" t="s">
        <v>51</v>
      </c>
      <c r="N85" t="s">
        <v>52</v>
      </c>
      <c r="O85" s="11">
        <f>Interpane[[#This Row],[weight (kg)]]*2.20462262</f>
        <v>659.18216337999991</v>
      </c>
    </row>
    <row r="86" spans="1:15" x14ac:dyDescent="0.25">
      <c r="A86" s="13">
        <v>3</v>
      </c>
      <c r="B86">
        <v>300522302</v>
      </c>
      <c r="C86">
        <v>2394734</v>
      </c>
      <c r="D86">
        <v>1</v>
      </c>
      <c r="E86" t="s">
        <v>64</v>
      </c>
      <c r="F86" t="s">
        <v>65</v>
      </c>
      <c r="G86">
        <v>2181</v>
      </c>
      <c r="H86">
        <v>2496</v>
      </c>
      <c r="I86">
        <v>86</v>
      </c>
      <c r="J86">
        <v>98</v>
      </c>
      <c r="K86">
        <v>299</v>
      </c>
      <c r="L86">
        <v>1</v>
      </c>
      <c r="M86" t="s">
        <v>51</v>
      </c>
      <c r="N86" t="s">
        <v>52</v>
      </c>
      <c r="O86" s="11">
        <f>Interpane[[#This Row],[weight (kg)]]*2.20462262</f>
        <v>659.18216337999991</v>
      </c>
    </row>
    <row r="87" spans="1:15" x14ac:dyDescent="0.25">
      <c r="A87" s="13">
        <v>3</v>
      </c>
      <c r="B87">
        <v>300522302</v>
      </c>
      <c r="C87">
        <v>2394734</v>
      </c>
      <c r="D87">
        <v>1</v>
      </c>
      <c r="E87" t="s">
        <v>64</v>
      </c>
      <c r="F87" t="s">
        <v>65</v>
      </c>
      <c r="G87">
        <v>2181</v>
      </c>
      <c r="H87">
        <v>2496</v>
      </c>
      <c r="I87">
        <v>86</v>
      </c>
      <c r="J87">
        <v>98</v>
      </c>
      <c r="K87">
        <v>299</v>
      </c>
      <c r="L87">
        <v>1</v>
      </c>
      <c r="M87" t="s">
        <v>51</v>
      </c>
      <c r="N87" t="s">
        <v>52</v>
      </c>
      <c r="O87" s="11">
        <f>Interpane[[#This Row],[weight (kg)]]*2.20462262</f>
        <v>659.18216337999991</v>
      </c>
    </row>
    <row r="88" spans="1:15" x14ac:dyDescent="0.25">
      <c r="A88" s="13">
        <v>3</v>
      </c>
      <c r="B88">
        <v>300522302</v>
      </c>
      <c r="C88">
        <v>2394734</v>
      </c>
      <c r="D88">
        <v>1</v>
      </c>
      <c r="E88" t="s">
        <v>64</v>
      </c>
      <c r="F88" t="s">
        <v>65</v>
      </c>
      <c r="G88">
        <v>2181</v>
      </c>
      <c r="H88">
        <v>2496</v>
      </c>
      <c r="I88">
        <v>86</v>
      </c>
      <c r="J88">
        <v>98</v>
      </c>
      <c r="K88">
        <v>299</v>
      </c>
      <c r="L88">
        <v>1</v>
      </c>
      <c r="M88" t="s">
        <v>51</v>
      </c>
      <c r="N88" t="s">
        <v>52</v>
      </c>
      <c r="O88" s="11">
        <f>Interpane[[#This Row],[weight (kg)]]*2.20462262</f>
        <v>659.18216337999991</v>
      </c>
    </row>
    <row r="89" spans="1:15" x14ac:dyDescent="0.25">
      <c r="A89" s="13">
        <v>3</v>
      </c>
      <c r="B89">
        <v>300522302</v>
      </c>
      <c r="C89">
        <v>2394734</v>
      </c>
      <c r="D89">
        <v>2</v>
      </c>
      <c r="E89" t="s">
        <v>67</v>
      </c>
      <c r="F89" t="s">
        <v>65</v>
      </c>
      <c r="G89">
        <v>2118</v>
      </c>
      <c r="H89">
        <v>2496</v>
      </c>
      <c r="I89">
        <v>83</v>
      </c>
      <c r="J89">
        <v>98</v>
      </c>
      <c r="K89">
        <v>291</v>
      </c>
      <c r="L89">
        <v>1</v>
      </c>
      <c r="M89" t="s">
        <v>51</v>
      </c>
      <c r="N89" t="s">
        <v>52</v>
      </c>
      <c r="O89" s="11">
        <f>Interpane[[#This Row],[weight (kg)]]*2.20462262</f>
        <v>641.54518241999995</v>
      </c>
    </row>
    <row r="90" spans="1:15" x14ac:dyDescent="0.25">
      <c r="A90" s="13">
        <v>3</v>
      </c>
      <c r="B90">
        <v>300522302</v>
      </c>
      <c r="C90">
        <v>2394734</v>
      </c>
      <c r="D90">
        <v>2</v>
      </c>
      <c r="E90" t="s">
        <v>67</v>
      </c>
      <c r="F90" t="s">
        <v>65</v>
      </c>
      <c r="G90">
        <v>2118</v>
      </c>
      <c r="H90">
        <v>2496</v>
      </c>
      <c r="I90">
        <v>83</v>
      </c>
      <c r="J90">
        <v>98</v>
      </c>
      <c r="K90">
        <v>291</v>
      </c>
      <c r="L90">
        <v>1</v>
      </c>
      <c r="M90" t="s">
        <v>51</v>
      </c>
      <c r="N90" t="s">
        <v>52</v>
      </c>
      <c r="O90" s="11">
        <f>Interpane[[#This Row],[weight (kg)]]*2.20462262</f>
        <v>641.54518241999995</v>
      </c>
    </row>
    <row r="91" spans="1:15" x14ac:dyDescent="0.25">
      <c r="A91" s="13">
        <v>4</v>
      </c>
      <c r="B91">
        <v>300521187</v>
      </c>
      <c r="C91">
        <v>2394732</v>
      </c>
      <c r="D91">
        <v>1</v>
      </c>
      <c r="E91" t="s">
        <v>87</v>
      </c>
      <c r="F91" t="s">
        <v>88</v>
      </c>
      <c r="G91">
        <v>3743</v>
      </c>
      <c r="H91">
        <v>870</v>
      </c>
      <c r="I91">
        <v>147</v>
      </c>
      <c r="J91">
        <v>34</v>
      </c>
      <c r="K91">
        <v>179</v>
      </c>
      <c r="L91">
        <v>1</v>
      </c>
      <c r="M91" t="s">
        <v>89</v>
      </c>
      <c r="N91" t="s">
        <v>90</v>
      </c>
      <c r="O91" s="11">
        <f>Interpane[[#This Row],[weight (kg)]]*2.20462262</f>
        <v>394.62744898</v>
      </c>
    </row>
    <row r="92" spans="1:15" x14ac:dyDescent="0.25">
      <c r="A92" s="13">
        <v>4</v>
      </c>
      <c r="B92">
        <v>300521187</v>
      </c>
      <c r="C92">
        <v>2394732</v>
      </c>
      <c r="D92">
        <v>1</v>
      </c>
      <c r="E92" t="s">
        <v>87</v>
      </c>
      <c r="F92" t="s">
        <v>88</v>
      </c>
      <c r="G92">
        <v>3743</v>
      </c>
      <c r="H92">
        <v>870</v>
      </c>
      <c r="I92">
        <v>147</v>
      </c>
      <c r="J92">
        <v>34</v>
      </c>
      <c r="K92">
        <v>179</v>
      </c>
      <c r="L92">
        <v>1</v>
      </c>
      <c r="M92" t="s">
        <v>89</v>
      </c>
      <c r="N92" t="s">
        <v>90</v>
      </c>
      <c r="O92" s="11">
        <f>Interpane[[#This Row],[weight (kg)]]*2.20462262</f>
        <v>394.62744898</v>
      </c>
    </row>
    <row r="93" spans="1:15" x14ac:dyDescent="0.25">
      <c r="A93" s="13">
        <v>4</v>
      </c>
      <c r="B93">
        <v>300521187</v>
      </c>
      <c r="C93">
        <v>2394732</v>
      </c>
      <c r="D93">
        <v>1</v>
      </c>
      <c r="E93" t="s">
        <v>87</v>
      </c>
      <c r="F93" t="s">
        <v>88</v>
      </c>
      <c r="G93">
        <v>3743</v>
      </c>
      <c r="H93">
        <v>870</v>
      </c>
      <c r="I93">
        <v>147</v>
      </c>
      <c r="J93">
        <v>34</v>
      </c>
      <c r="K93">
        <v>179</v>
      </c>
      <c r="L93">
        <v>1</v>
      </c>
      <c r="M93" t="s">
        <v>89</v>
      </c>
      <c r="N93" t="s">
        <v>90</v>
      </c>
      <c r="O93" s="11">
        <f>Interpane[[#This Row],[weight (kg)]]*2.20462262</f>
        <v>394.62744898</v>
      </c>
    </row>
    <row r="94" spans="1:15" x14ac:dyDescent="0.25">
      <c r="A94" s="13">
        <v>4</v>
      </c>
      <c r="B94">
        <v>300521187</v>
      </c>
      <c r="C94">
        <v>2394732</v>
      </c>
      <c r="D94">
        <v>1</v>
      </c>
      <c r="E94" t="s">
        <v>87</v>
      </c>
      <c r="F94" t="s">
        <v>88</v>
      </c>
      <c r="G94">
        <v>3743</v>
      </c>
      <c r="H94">
        <v>870</v>
      </c>
      <c r="I94">
        <v>147</v>
      </c>
      <c r="J94">
        <v>34</v>
      </c>
      <c r="K94">
        <v>179</v>
      </c>
      <c r="L94">
        <v>1</v>
      </c>
      <c r="M94" t="s">
        <v>89</v>
      </c>
      <c r="N94" t="s">
        <v>90</v>
      </c>
      <c r="O94" s="11">
        <f>Interpane[[#This Row],[weight (kg)]]*2.20462262</f>
        <v>394.62744898</v>
      </c>
    </row>
    <row r="95" spans="1:15" x14ac:dyDescent="0.25">
      <c r="A95" s="13">
        <v>4</v>
      </c>
      <c r="B95">
        <v>300521187</v>
      </c>
      <c r="C95">
        <v>2394732</v>
      </c>
      <c r="D95">
        <v>1</v>
      </c>
      <c r="E95" t="s">
        <v>87</v>
      </c>
      <c r="F95" t="s">
        <v>88</v>
      </c>
      <c r="G95">
        <v>3743</v>
      </c>
      <c r="H95">
        <v>870</v>
      </c>
      <c r="I95">
        <v>147</v>
      </c>
      <c r="J95">
        <v>34</v>
      </c>
      <c r="K95">
        <v>179</v>
      </c>
      <c r="L95">
        <v>1</v>
      </c>
      <c r="M95" t="s">
        <v>89</v>
      </c>
      <c r="N95" t="s">
        <v>90</v>
      </c>
      <c r="O95" s="11">
        <f>Interpane[[#This Row],[weight (kg)]]*2.20462262</f>
        <v>394.62744898</v>
      </c>
    </row>
    <row r="96" spans="1:15" x14ac:dyDescent="0.25">
      <c r="A96" s="13">
        <v>4</v>
      </c>
      <c r="B96">
        <v>300521187</v>
      </c>
      <c r="C96">
        <v>2394732</v>
      </c>
      <c r="D96">
        <v>1</v>
      </c>
      <c r="E96" t="s">
        <v>87</v>
      </c>
      <c r="F96" t="s">
        <v>88</v>
      </c>
      <c r="G96">
        <v>3743</v>
      </c>
      <c r="H96">
        <v>870</v>
      </c>
      <c r="I96">
        <v>147</v>
      </c>
      <c r="J96">
        <v>34</v>
      </c>
      <c r="K96">
        <v>179</v>
      </c>
      <c r="L96">
        <v>1</v>
      </c>
      <c r="M96" t="s">
        <v>89</v>
      </c>
      <c r="N96" t="s">
        <v>90</v>
      </c>
      <c r="O96" s="11">
        <f>Interpane[[#This Row],[weight (kg)]]*2.20462262</f>
        <v>394.62744898</v>
      </c>
    </row>
    <row r="97" spans="1:15" x14ac:dyDescent="0.25">
      <c r="A97" s="13">
        <v>4</v>
      </c>
      <c r="B97">
        <v>300521187</v>
      </c>
      <c r="C97">
        <v>2394732</v>
      </c>
      <c r="D97">
        <v>1</v>
      </c>
      <c r="E97" t="s">
        <v>87</v>
      </c>
      <c r="F97" t="s">
        <v>88</v>
      </c>
      <c r="G97">
        <v>3743</v>
      </c>
      <c r="H97">
        <v>870</v>
      </c>
      <c r="I97">
        <v>147</v>
      </c>
      <c r="J97">
        <v>34</v>
      </c>
      <c r="K97">
        <v>179</v>
      </c>
      <c r="L97">
        <v>1</v>
      </c>
      <c r="M97" t="s">
        <v>89</v>
      </c>
      <c r="N97" t="s">
        <v>90</v>
      </c>
      <c r="O97" s="11">
        <f>Interpane[[#This Row],[weight (kg)]]*2.20462262</f>
        <v>394.62744898</v>
      </c>
    </row>
    <row r="98" spans="1:15" x14ac:dyDescent="0.25">
      <c r="A98" s="13">
        <v>4</v>
      </c>
      <c r="B98">
        <v>300521187</v>
      </c>
      <c r="C98">
        <v>2394732</v>
      </c>
      <c r="D98">
        <v>1</v>
      </c>
      <c r="E98" t="s">
        <v>87</v>
      </c>
      <c r="F98" t="s">
        <v>88</v>
      </c>
      <c r="G98">
        <v>3743</v>
      </c>
      <c r="H98">
        <v>870</v>
      </c>
      <c r="I98">
        <v>147</v>
      </c>
      <c r="J98">
        <v>34</v>
      </c>
      <c r="K98">
        <v>179</v>
      </c>
      <c r="L98">
        <v>1</v>
      </c>
      <c r="M98" t="s">
        <v>89</v>
      </c>
      <c r="N98" t="s">
        <v>90</v>
      </c>
      <c r="O98" s="11">
        <f>Interpane[[#This Row],[weight (kg)]]*2.20462262</f>
        <v>394.62744898</v>
      </c>
    </row>
    <row r="99" spans="1:15" x14ac:dyDescent="0.25">
      <c r="A99" s="13">
        <v>4</v>
      </c>
      <c r="B99">
        <v>300521187</v>
      </c>
      <c r="C99">
        <v>2394732</v>
      </c>
      <c r="D99">
        <v>1</v>
      </c>
      <c r="E99" t="s">
        <v>87</v>
      </c>
      <c r="F99" t="s">
        <v>88</v>
      </c>
      <c r="G99">
        <v>3743</v>
      </c>
      <c r="H99">
        <v>870</v>
      </c>
      <c r="I99">
        <v>147</v>
      </c>
      <c r="J99">
        <v>34</v>
      </c>
      <c r="K99">
        <v>179</v>
      </c>
      <c r="L99">
        <v>1</v>
      </c>
      <c r="M99" t="s">
        <v>89</v>
      </c>
      <c r="N99" t="s">
        <v>90</v>
      </c>
      <c r="O99" s="11">
        <f>Interpane[[#This Row],[weight (kg)]]*2.20462262</f>
        <v>394.62744898</v>
      </c>
    </row>
    <row r="100" spans="1:15" x14ac:dyDescent="0.25">
      <c r="A100" s="13">
        <v>4</v>
      </c>
      <c r="B100">
        <v>300520183</v>
      </c>
      <c r="C100">
        <v>2394728</v>
      </c>
      <c r="D100">
        <v>8</v>
      </c>
      <c r="E100" t="s">
        <v>91</v>
      </c>
      <c r="F100" t="s">
        <v>61</v>
      </c>
      <c r="G100">
        <v>2645</v>
      </c>
      <c r="H100">
        <v>870</v>
      </c>
      <c r="I100">
        <v>104</v>
      </c>
      <c r="J100">
        <v>34</v>
      </c>
      <c r="K100">
        <v>127</v>
      </c>
      <c r="L100">
        <v>1</v>
      </c>
      <c r="M100" t="s">
        <v>92</v>
      </c>
      <c r="N100" t="s">
        <v>93</v>
      </c>
      <c r="O100" s="11">
        <f>Interpane[[#This Row],[weight (kg)]]*2.20462262</f>
        <v>279.98707273999997</v>
      </c>
    </row>
    <row r="101" spans="1:15" x14ac:dyDescent="0.25">
      <c r="A101" s="13">
        <v>4</v>
      </c>
      <c r="B101">
        <v>300520183</v>
      </c>
      <c r="C101">
        <v>2394728</v>
      </c>
      <c r="D101">
        <v>8</v>
      </c>
      <c r="E101" t="s">
        <v>91</v>
      </c>
      <c r="F101" t="s">
        <v>61</v>
      </c>
      <c r="G101">
        <v>2645</v>
      </c>
      <c r="H101">
        <v>870</v>
      </c>
      <c r="I101">
        <v>104</v>
      </c>
      <c r="J101">
        <v>34</v>
      </c>
      <c r="K101">
        <v>127</v>
      </c>
      <c r="L101">
        <v>1</v>
      </c>
      <c r="M101" t="s">
        <v>92</v>
      </c>
      <c r="N101" t="s">
        <v>93</v>
      </c>
      <c r="O101" s="11">
        <f>Interpane[[#This Row],[weight (kg)]]*2.20462262</f>
        <v>279.98707273999997</v>
      </c>
    </row>
    <row r="102" spans="1:15" x14ac:dyDescent="0.25">
      <c r="A102" s="13">
        <v>4</v>
      </c>
      <c r="B102">
        <v>300520183</v>
      </c>
      <c r="C102">
        <v>2394728</v>
      </c>
      <c r="D102">
        <v>8</v>
      </c>
      <c r="E102" t="s">
        <v>91</v>
      </c>
      <c r="F102" t="s">
        <v>61</v>
      </c>
      <c r="G102">
        <v>2645</v>
      </c>
      <c r="H102">
        <v>870</v>
      </c>
      <c r="I102">
        <v>104</v>
      </c>
      <c r="J102">
        <v>34</v>
      </c>
      <c r="K102">
        <v>127</v>
      </c>
      <c r="L102">
        <v>1</v>
      </c>
      <c r="M102" t="s">
        <v>92</v>
      </c>
      <c r="N102" t="s">
        <v>93</v>
      </c>
      <c r="O102" s="11">
        <f>Interpane[[#This Row],[weight (kg)]]*2.20462262</f>
        <v>279.98707273999997</v>
      </c>
    </row>
    <row r="103" spans="1:15" x14ac:dyDescent="0.25">
      <c r="A103" s="13">
        <v>4</v>
      </c>
      <c r="B103">
        <v>300520183</v>
      </c>
      <c r="C103">
        <v>2394728</v>
      </c>
      <c r="D103">
        <v>8</v>
      </c>
      <c r="E103" t="s">
        <v>91</v>
      </c>
      <c r="F103" t="s">
        <v>61</v>
      </c>
      <c r="G103">
        <v>2645</v>
      </c>
      <c r="H103">
        <v>870</v>
      </c>
      <c r="I103">
        <v>104</v>
      </c>
      <c r="J103">
        <v>34</v>
      </c>
      <c r="K103">
        <v>127</v>
      </c>
      <c r="L103">
        <v>1</v>
      </c>
      <c r="M103" t="s">
        <v>92</v>
      </c>
      <c r="N103" t="s">
        <v>93</v>
      </c>
      <c r="O103" s="11">
        <f>Interpane[[#This Row],[weight (kg)]]*2.20462262</f>
        <v>279.98707273999997</v>
      </c>
    </row>
    <row r="104" spans="1:15" x14ac:dyDescent="0.25">
      <c r="A104" s="13">
        <v>4</v>
      </c>
      <c r="B104">
        <v>300520183</v>
      </c>
      <c r="C104">
        <v>2394728</v>
      </c>
      <c r="D104">
        <v>8</v>
      </c>
      <c r="E104" t="s">
        <v>91</v>
      </c>
      <c r="F104" t="s">
        <v>61</v>
      </c>
      <c r="G104">
        <v>2645</v>
      </c>
      <c r="H104">
        <v>870</v>
      </c>
      <c r="I104">
        <v>104</v>
      </c>
      <c r="J104">
        <v>34</v>
      </c>
      <c r="K104">
        <v>127</v>
      </c>
      <c r="L104">
        <v>1</v>
      </c>
      <c r="M104" t="s">
        <v>92</v>
      </c>
      <c r="N104" t="s">
        <v>93</v>
      </c>
      <c r="O104" s="11">
        <f>Interpane[[#This Row],[weight (kg)]]*2.20462262</f>
        <v>279.98707273999997</v>
      </c>
    </row>
    <row r="105" spans="1:15" x14ac:dyDescent="0.25">
      <c r="A105" s="13">
        <v>4</v>
      </c>
      <c r="B105">
        <v>300520183</v>
      </c>
      <c r="C105">
        <v>2394728</v>
      </c>
      <c r="D105">
        <v>8</v>
      </c>
      <c r="E105" t="s">
        <v>91</v>
      </c>
      <c r="F105" t="s">
        <v>61</v>
      </c>
      <c r="G105">
        <v>2645</v>
      </c>
      <c r="H105">
        <v>870</v>
      </c>
      <c r="I105">
        <v>104</v>
      </c>
      <c r="J105">
        <v>34</v>
      </c>
      <c r="K105">
        <v>127</v>
      </c>
      <c r="L105">
        <v>1</v>
      </c>
      <c r="M105" t="s">
        <v>92</v>
      </c>
      <c r="N105" t="s">
        <v>93</v>
      </c>
      <c r="O105" s="11">
        <f>Interpane[[#This Row],[weight (kg)]]*2.20462262</f>
        <v>279.98707273999997</v>
      </c>
    </row>
    <row r="106" spans="1:15" x14ac:dyDescent="0.25">
      <c r="A106" s="13">
        <v>4</v>
      </c>
      <c r="B106">
        <v>300520183</v>
      </c>
      <c r="C106">
        <v>2394728</v>
      </c>
      <c r="D106">
        <v>8</v>
      </c>
      <c r="E106" t="s">
        <v>91</v>
      </c>
      <c r="F106" t="s">
        <v>61</v>
      </c>
      <c r="G106">
        <v>2645</v>
      </c>
      <c r="H106">
        <v>870</v>
      </c>
      <c r="I106">
        <v>104</v>
      </c>
      <c r="J106">
        <v>34</v>
      </c>
      <c r="K106">
        <v>127</v>
      </c>
      <c r="L106">
        <v>1</v>
      </c>
      <c r="M106" t="s">
        <v>92</v>
      </c>
      <c r="N106" t="s">
        <v>93</v>
      </c>
      <c r="O106" s="11">
        <f>Interpane[[#This Row],[weight (kg)]]*2.20462262</f>
        <v>279.98707273999997</v>
      </c>
    </row>
    <row r="107" spans="1:15" x14ac:dyDescent="0.25">
      <c r="A107" s="13">
        <v>4</v>
      </c>
      <c r="B107">
        <v>300520183</v>
      </c>
      <c r="C107">
        <v>2394728</v>
      </c>
      <c r="D107">
        <v>8</v>
      </c>
      <c r="E107" t="s">
        <v>91</v>
      </c>
      <c r="F107" t="s">
        <v>61</v>
      </c>
      <c r="G107">
        <v>2645</v>
      </c>
      <c r="H107">
        <v>870</v>
      </c>
      <c r="I107">
        <v>104</v>
      </c>
      <c r="J107">
        <v>34</v>
      </c>
      <c r="K107">
        <v>127</v>
      </c>
      <c r="L107">
        <v>1</v>
      </c>
      <c r="M107" t="s">
        <v>92</v>
      </c>
      <c r="N107" t="s">
        <v>93</v>
      </c>
      <c r="O107" s="11">
        <f>Interpane[[#This Row],[weight (kg)]]*2.20462262</f>
        <v>279.98707273999997</v>
      </c>
    </row>
    <row r="108" spans="1:15" x14ac:dyDescent="0.25">
      <c r="A108" s="13">
        <v>4</v>
      </c>
      <c r="B108">
        <v>300520183</v>
      </c>
      <c r="C108">
        <v>2394728</v>
      </c>
      <c r="D108">
        <v>8</v>
      </c>
      <c r="E108" t="s">
        <v>91</v>
      </c>
      <c r="F108" t="s">
        <v>61</v>
      </c>
      <c r="G108">
        <v>2645</v>
      </c>
      <c r="H108">
        <v>870</v>
      </c>
      <c r="I108">
        <v>104</v>
      </c>
      <c r="J108">
        <v>34</v>
      </c>
      <c r="K108">
        <v>127</v>
      </c>
      <c r="L108">
        <v>1</v>
      </c>
      <c r="M108" t="s">
        <v>92</v>
      </c>
      <c r="N108" t="s">
        <v>93</v>
      </c>
      <c r="O108" s="11">
        <f>Interpane[[#This Row],[weight (kg)]]*2.20462262</f>
        <v>279.98707273999997</v>
      </c>
    </row>
    <row r="109" spans="1:15" x14ac:dyDescent="0.25">
      <c r="A109" s="13">
        <v>4</v>
      </c>
      <c r="B109">
        <v>300520183</v>
      </c>
      <c r="C109">
        <v>2394728</v>
      </c>
      <c r="D109">
        <v>8</v>
      </c>
      <c r="E109" t="s">
        <v>91</v>
      </c>
      <c r="F109" t="s">
        <v>61</v>
      </c>
      <c r="G109">
        <v>2645</v>
      </c>
      <c r="H109">
        <v>870</v>
      </c>
      <c r="I109">
        <v>104</v>
      </c>
      <c r="J109">
        <v>34</v>
      </c>
      <c r="K109">
        <v>127</v>
      </c>
      <c r="L109">
        <v>1</v>
      </c>
      <c r="M109" t="s">
        <v>92</v>
      </c>
      <c r="N109" t="s">
        <v>93</v>
      </c>
      <c r="O109" s="11">
        <f>Interpane[[#This Row],[weight (kg)]]*2.20462262</f>
        <v>279.98707273999997</v>
      </c>
    </row>
    <row r="110" spans="1:15" x14ac:dyDescent="0.25">
      <c r="A110" s="13">
        <v>4</v>
      </c>
      <c r="B110">
        <v>300520183</v>
      </c>
      <c r="C110">
        <v>2394728</v>
      </c>
      <c r="D110">
        <v>8</v>
      </c>
      <c r="E110" t="s">
        <v>91</v>
      </c>
      <c r="F110" t="s">
        <v>61</v>
      </c>
      <c r="G110">
        <v>2645</v>
      </c>
      <c r="H110">
        <v>870</v>
      </c>
      <c r="I110">
        <v>104</v>
      </c>
      <c r="J110">
        <v>34</v>
      </c>
      <c r="K110">
        <v>127</v>
      </c>
      <c r="L110">
        <v>1</v>
      </c>
      <c r="M110" t="s">
        <v>92</v>
      </c>
      <c r="N110" t="s">
        <v>93</v>
      </c>
      <c r="O110" s="11">
        <f>Interpane[[#This Row],[weight (kg)]]*2.20462262</f>
        <v>279.98707273999997</v>
      </c>
    </row>
    <row r="111" spans="1:15" x14ac:dyDescent="0.25">
      <c r="A111" s="13">
        <v>4</v>
      </c>
      <c r="B111">
        <v>300520183</v>
      </c>
      <c r="C111">
        <v>2394728</v>
      </c>
      <c r="D111">
        <v>8</v>
      </c>
      <c r="E111" t="s">
        <v>91</v>
      </c>
      <c r="F111" t="s">
        <v>61</v>
      </c>
      <c r="G111">
        <v>2645</v>
      </c>
      <c r="H111">
        <v>870</v>
      </c>
      <c r="I111">
        <v>104</v>
      </c>
      <c r="J111">
        <v>34</v>
      </c>
      <c r="K111">
        <v>127</v>
      </c>
      <c r="L111">
        <v>1</v>
      </c>
      <c r="M111" t="s">
        <v>92</v>
      </c>
      <c r="N111" t="s">
        <v>93</v>
      </c>
      <c r="O111" s="11">
        <f>Interpane[[#This Row],[weight (kg)]]*2.20462262</f>
        <v>279.98707273999997</v>
      </c>
    </row>
    <row r="112" spans="1:15" x14ac:dyDescent="0.25">
      <c r="A112" s="13">
        <v>4</v>
      </c>
      <c r="B112">
        <v>300520183</v>
      </c>
      <c r="C112">
        <v>2394728</v>
      </c>
      <c r="D112">
        <v>8</v>
      </c>
      <c r="E112" t="s">
        <v>91</v>
      </c>
      <c r="F112" t="s">
        <v>61</v>
      </c>
      <c r="G112">
        <v>2645</v>
      </c>
      <c r="H112">
        <v>870</v>
      </c>
      <c r="I112">
        <v>104</v>
      </c>
      <c r="J112">
        <v>34</v>
      </c>
      <c r="K112">
        <v>127</v>
      </c>
      <c r="L112">
        <v>1</v>
      </c>
      <c r="M112" t="s">
        <v>92</v>
      </c>
      <c r="N112" t="s">
        <v>93</v>
      </c>
      <c r="O112" s="11">
        <f>Interpane[[#This Row],[weight (kg)]]*2.20462262</f>
        <v>279.98707273999997</v>
      </c>
    </row>
    <row r="113" spans="1:15" x14ac:dyDescent="0.25">
      <c r="A113" s="13">
        <v>4</v>
      </c>
      <c r="B113">
        <v>300520183</v>
      </c>
      <c r="C113">
        <v>2394728</v>
      </c>
      <c r="D113">
        <v>8</v>
      </c>
      <c r="E113" t="s">
        <v>91</v>
      </c>
      <c r="F113" t="s">
        <v>61</v>
      </c>
      <c r="G113">
        <v>2645</v>
      </c>
      <c r="H113">
        <v>870</v>
      </c>
      <c r="I113">
        <v>104</v>
      </c>
      <c r="J113">
        <v>34</v>
      </c>
      <c r="K113">
        <v>127</v>
      </c>
      <c r="L113">
        <v>1</v>
      </c>
      <c r="M113" t="s">
        <v>92</v>
      </c>
      <c r="N113" t="s">
        <v>93</v>
      </c>
      <c r="O113" s="11">
        <f>Interpane[[#This Row],[weight (kg)]]*2.20462262</f>
        <v>279.98707273999997</v>
      </c>
    </row>
    <row r="114" spans="1:15" x14ac:dyDescent="0.25">
      <c r="A114" s="13">
        <v>4</v>
      </c>
      <c r="B114">
        <v>300520830</v>
      </c>
      <c r="C114">
        <v>2394729</v>
      </c>
      <c r="D114">
        <v>1</v>
      </c>
      <c r="E114" t="s">
        <v>94</v>
      </c>
      <c r="F114" t="s">
        <v>95</v>
      </c>
      <c r="G114">
        <v>2696</v>
      </c>
      <c r="H114">
        <v>870</v>
      </c>
      <c r="I114">
        <v>106</v>
      </c>
      <c r="J114">
        <v>34</v>
      </c>
      <c r="K114">
        <v>129</v>
      </c>
      <c r="L114">
        <v>1</v>
      </c>
      <c r="M114" t="s">
        <v>92</v>
      </c>
      <c r="N114" t="s">
        <v>93</v>
      </c>
      <c r="O114" s="11">
        <f>Interpane[[#This Row],[weight (kg)]]*2.20462262</f>
        <v>284.39631797999999</v>
      </c>
    </row>
    <row r="115" spans="1:15" x14ac:dyDescent="0.25">
      <c r="A115" s="13">
        <v>4</v>
      </c>
      <c r="B115">
        <v>300520830</v>
      </c>
      <c r="C115">
        <v>2394729</v>
      </c>
      <c r="D115">
        <v>1</v>
      </c>
      <c r="E115" t="s">
        <v>94</v>
      </c>
      <c r="F115" t="s">
        <v>95</v>
      </c>
      <c r="G115">
        <v>2696</v>
      </c>
      <c r="H115">
        <v>870</v>
      </c>
      <c r="I115">
        <v>106</v>
      </c>
      <c r="J115">
        <v>34</v>
      </c>
      <c r="K115">
        <v>129</v>
      </c>
      <c r="L115">
        <v>1</v>
      </c>
      <c r="M115" t="s">
        <v>92</v>
      </c>
      <c r="N115" t="s">
        <v>93</v>
      </c>
      <c r="O115" s="11">
        <f>Interpane[[#This Row],[weight (kg)]]*2.20462262</f>
        <v>284.39631797999999</v>
      </c>
    </row>
    <row r="116" spans="1:15" x14ac:dyDescent="0.25">
      <c r="A116" s="13">
        <v>4</v>
      </c>
      <c r="B116">
        <v>300520830</v>
      </c>
      <c r="C116">
        <v>2394729</v>
      </c>
      <c r="D116">
        <v>1</v>
      </c>
      <c r="E116" t="s">
        <v>94</v>
      </c>
      <c r="F116" t="s">
        <v>95</v>
      </c>
      <c r="G116">
        <v>2696</v>
      </c>
      <c r="H116">
        <v>870</v>
      </c>
      <c r="I116">
        <v>106</v>
      </c>
      <c r="J116">
        <v>34</v>
      </c>
      <c r="K116">
        <v>129</v>
      </c>
      <c r="L116">
        <v>1</v>
      </c>
      <c r="M116" t="s">
        <v>92</v>
      </c>
      <c r="N116" t="s">
        <v>93</v>
      </c>
      <c r="O116" s="11">
        <f>Interpane[[#This Row],[weight (kg)]]*2.20462262</f>
        <v>284.39631797999999</v>
      </c>
    </row>
    <row r="117" spans="1:15" x14ac:dyDescent="0.25">
      <c r="A117" s="13">
        <v>4</v>
      </c>
      <c r="B117">
        <v>300520830</v>
      </c>
      <c r="C117">
        <v>2394729</v>
      </c>
      <c r="D117">
        <v>1</v>
      </c>
      <c r="E117" t="s">
        <v>94</v>
      </c>
      <c r="F117" t="s">
        <v>95</v>
      </c>
      <c r="G117">
        <v>2696</v>
      </c>
      <c r="H117">
        <v>870</v>
      </c>
      <c r="I117">
        <v>106</v>
      </c>
      <c r="J117">
        <v>34</v>
      </c>
      <c r="K117">
        <v>129</v>
      </c>
      <c r="L117">
        <v>1</v>
      </c>
      <c r="M117" t="s">
        <v>92</v>
      </c>
      <c r="N117" t="s">
        <v>93</v>
      </c>
      <c r="O117" s="11">
        <f>Interpane[[#This Row],[weight (kg)]]*2.20462262</f>
        <v>284.39631797999999</v>
      </c>
    </row>
    <row r="118" spans="1:15" x14ac:dyDescent="0.25">
      <c r="A118" s="13">
        <v>4</v>
      </c>
      <c r="B118">
        <v>300520830</v>
      </c>
      <c r="C118">
        <v>2394729</v>
      </c>
      <c r="D118">
        <v>1</v>
      </c>
      <c r="E118" t="s">
        <v>94</v>
      </c>
      <c r="F118" t="s">
        <v>95</v>
      </c>
      <c r="G118">
        <v>2696</v>
      </c>
      <c r="H118">
        <v>870</v>
      </c>
      <c r="I118">
        <v>106</v>
      </c>
      <c r="J118">
        <v>34</v>
      </c>
      <c r="K118">
        <v>129</v>
      </c>
      <c r="L118">
        <v>1</v>
      </c>
      <c r="M118" t="s">
        <v>92</v>
      </c>
      <c r="N118" t="s">
        <v>93</v>
      </c>
      <c r="O118" s="11">
        <f>Interpane[[#This Row],[weight (kg)]]*2.20462262</f>
        <v>284.39631797999999</v>
      </c>
    </row>
    <row r="119" spans="1:15" x14ac:dyDescent="0.25">
      <c r="A119" s="13">
        <v>4</v>
      </c>
      <c r="B119">
        <v>300520830</v>
      </c>
      <c r="C119">
        <v>2394729</v>
      </c>
      <c r="D119">
        <v>1</v>
      </c>
      <c r="E119" t="s">
        <v>94</v>
      </c>
      <c r="F119" t="s">
        <v>95</v>
      </c>
      <c r="G119">
        <v>2696</v>
      </c>
      <c r="H119">
        <v>870</v>
      </c>
      <c r="I119">
        <v>106</v>
      </c>
      <c r="J119">
        <v>34</v>
      </c>
      <c r="K119">
        <v>129</v>
      </c>
      <c r="L119">
        <v>1</v>
      </c>
      <c r="M119" t="s">
        <v>92</v>
      </c>
      <c r="N119" t="s">
        <v>93</v>
      </c>
      <c r="O119" s="11">
        <f>Interpane[[#This Row],[weight (kg)]]*2.20462262</f>
        <v>284.39631797999999</v>
      </c>
    </row>
    <row r="120" spans="1:15" x14ac:dyDescent="0.25">
      <c r="A120" s="13">
        <v>4</v>
      </c>
      <c r="B120">
        <v>300520830</v>
      </c>
      <c r="C120">
        <v>2394729</v>
      </c>
      <c r="D120">
        <v>1</v>
      </c>
      <c r="E120" t="s">
        <v>94</v>
      </c>
      <c r="F120" t="s">
        <v>95</v>
      </c>
      <c r="G120">
        <v>2696</v>
      </c>
      <c r="H120">
        <v>870</v>
      </c>
      <c r="I120">
        <v>106</v>
      </c>
      <c r="J120">
        <v>34</v>
      </c>
      <c r="K120">
        <v>129</v>
      </c>
      <c r="L120">
        <v>1</v>
      </c>
      <c r="M120" t="s">
        <v>92</v>
      </c>
      <c r="N120" t="s">
        <v>93</v>
      </c>
      <c r="O120" s="11">
        <f>Interpane[[#This Row],[weight (kg)]]*2.20462262</f>
        <v>284.39631797999999</v>
      </c>
    </row>
    <row r="121" spans="1:15" x14ac:dyDescent="0.25">
      <c r="A121" s="13">
        <v>4</v>
      </c>
      <c r="B121">
        <v>300520830</v>
      </c>
      <c r="C121">
        <v>2394729</v>
      </c>
      <c r="D121">
        <v>1</v>
      </c>
      <c r="E121" t="s">
        <v>94</v>
      </c>
      <c r="F121" t="s">
        <v>95</v>
      </c>
      <c r="G121">
        <v>2696</v>
      </c>
      <c r="H121">
        <v>870</v>
      </c>
      <c r="I121">
        <v>106</v>
      </c>
      <c r="J121">
        <v>34</v>
      </c>
      <c r="K121">
        <v>129</v>
      </c>
      <c r="L121">
        <v>1</v>
      </c>
      <c r="M121" t="s">
        <v>92</v>
      </c>
      <c r="N121" t="s">
        <v>93</v>
      </c>
      <c r="O121" s="11">
        <f>Interpane[[#This Row],[weight (kg)]]*2.20462262</f>
        <v>284.39631797999999</v>
      </c>
    </row>
    <row r="122" spans="1:15" x14ac:dyDescent="0.25">
      <c r="A122" s="13">
        <v>4</v>
      </c>
      <c r="B122">
        <v>300520830</v>
      </c>
      <c r="C122">
        <v>2394729</v>
      </c>
      <c r="D122">
        <v>1</v>
      </c>
      <c r="E122" t="s">
        <v>94</v>
      </c>
      <c r="F122" t="s">
        <v>95</v>
      </c>
      <c r="G122">
        <v>2696</v>
      </c>
      <c r="H122">
        <v>870</v>
      </c>
      <c r="I122">
        <v>106</v>
      </c>
      <c r="J122">
        <v>34</v>
      </c>
      <c r="K122">
        <v>129</v>
      </c>
      <c r="L122">
        <v>1</v>
      </c>
      <c r="M122" t="s">
        <v>92</v>
      </c>
      <c r="N122" t="s">
        <v>93</v>
      </c>
      <c r="O122" s="11">
        <f>Interpane[[#This Row],[weight (kg)]]*2.20462262</f>
        <v>284.39631797999999</v>
      </c>
    </row>
    <row r="123" spans="1:15" x14ac:dyDescent="0.25">
      <c r="A123" s="13">
        <v>4</v>
      </c>
      <c r="B123">
        <v>300520830</v>
      </c>
      <c r="C123">
        <v>2394729</v>
      </c>
      <c r="D123">
        <v>1</v>
      </c>
      <c r="E123" t="s">
        <v>94</v>
      </c>
      <c r="F123" t="s">
        <v>95</v>
      </c>
      <c r="G123">
        <v>2696</v>
      </c>
      <c r="H123">
        <v>870</v>
      </c>
      <c r="I123">
        <v>106</v>
      </c>
      <c r="J123">
        <v>34</v>
      </c>
      <c r="K123">
        <v>129</v>
      </c>
      <c r="L123">
        <v>1</v>
      </c>
      <c r="M123" t="s">
        <v>92</v>
      </c>
      <c r="N123" t="s">
        <v>93</v>
      </c>
      <c r="O123" s="11">
        <f>Interpane[[#This Row],[weight (kg)]]*2.20462262</f>
        <v>284.39631797999999</v>
      </c>
    </row>
    <row r="124" spans="1:15" x14ac:dyDescent="0.25">
      <c r="A124" s="13">
        <v>4</v>
      </c>
      <c r="B124">
        <v>300520830</v>
      </c>
      <c r="C124">
        <v>2394729</v>
      </c>
      <c r="D124">
        <v>1</v>
      </c>
      <c r="E124" t="s">
        <v>94</v>
      </c>
      <c r="F124" t="s">
        <v>95</v>
      </c>
      <c r="G124">
        <v>2696</v>
      </c>
      <c r="H124">
        <v>870</v>
      </c>
      <c r="I124">
        <v>106</v>
      </c>
      <c r="J124">
        <v>34</v>
      </c>
      <c r="K124">
        <v>129</v>
      </c>
      <c r="L124">
        <v>1</v>
      </c>
      <c r="M124" t="s">
        <v>92</v>
      </c>
      <c r="N124" t="s">
        <v>93</v>
      </c>
      <c r="O124" s="11">
        <f>Interpane[[#This Row],[weight (kg)]]*2.20462262</f>
        <v>284.39631797999999</v>
      </c>
    </row>
    <row r="125" spans="1:15" x14ac:dyDescent="0.25">
      <c r="A125" s="13">
        <v>4</v>
      </c>
      <c r="B125">
        <v>300520830</v>
      </c>
      <c r="C125">
        <v>2394729</v>
      </c>
      <c r="D125">
        <v>1</v>
      </c>
      <c r="E125" t="s">
        <v>94</v>
      </c>
      <c r="F125" t="s">
        <v>95</v>
      </c>
      <c r="G125">
        <v>2696</v>
      </c>
      <c r="H125">
        <v>870</v>
      </c>
      <c r="I125">
        <v>106</v>
      </c>
      <c r="J125">
        <v>34</v>
      </c>
      <c r="K125">
        <v>129</v>
      </c>
      <c r="L125">
        <v>1</v>
      </c>
      <c r="M125" t="s">
        <v>92</v>
      </c>
      <c r="N125" t="s">
        <v>93</v>
      </c>
      <c r="O125" s="11">
        <f>Interpane[[#This Row],[weight (kg)]]*2.20462262</f>
        <v>284.39631797999999</v>
      </c>
    </row>
    <row r="126" spans="1:15" x14ac:dyDescent="0.25">
      <c r="A126" s="13">
        <v>4</v>
      </c>
      <c r="B126">
        <v>300520830</v>
      </c>
      <c r="C126">
        <v>2394729</v>
      </c>
      <c r="D126">
        <v>2</v>
      </c>
      <c r="E126" t="s">
        <v>96</v>
      </c>
      <c r="F126" t="s">
        <v>95</v>
      </c>
      <c r="G126">
        <v>2689</v>
      </c>
      <c r="H126">
        <v>870</v>
      </c>
      <c r="I126">
        <v>106</v>
      </c>
      <c r="J126">
        <v>34</v>
      </c>
      <c r="K126">
        <v>129</v>
      </c>
      <c r="L126">
        <v>1</v>
      </c>
      <c r="M126" t="s">
        <v>92</v>
      </c>
      <c r="N126" t="s">
        <v>93</v>
      </c>
      <c r="O126" s="11">
        <f>Interpane[[#This Row],[weight (kg)]]*2.20462262</f>
        <v>284.39631797999999</v>
      </c>
    </row>
    <row r="127" spans="1:15" x14ac:dyDescent="0.25">
      <c r="A127" s="13">
        <v>4</v>
      </c>
      <c r="B127">
        <v>300520830</v>
      </c>
      <c r="C127">
        <v>2394729</v>
      </c>
      <c r="D127">
        <v>1</v>
      </c>
      <c r="E127" t="s">
        <v>94</v>
      </c>
      <c r="F127" t="s">
        <v>95</v>
      </c>
      <c r="G127">
        <v>2696</v>
      </c>
      <c r="H127">
        <v>870</v>
      </c>
      <c r="I127">
        <v>106</v>
      </c>
      <c r="J127">
        <v>34</v>
      </c>
      <c r="K127">
        <v>129</v>
      </c>
      <c r="L127">
        <v>1</v>
      </c>
      <c r="M127" t="s">
        <v>92</v>
      </c>
      <c r="N127" t="s">
        <v>93</v>
      </c>
      <c r="O127" s="11">
        <f>Interpane[[#This Row],[weight (kg)]]*2.20462262</f>
        <v>284.39631797999999</v>
      </c>
    </row>
    <row r="128" spans="1:15" x14ac:dyDescent="0.25">
      <c r="A128" s="13">
        <v>4</v>
      </c>
      <c r="B128">
        <v>300520830</v>
      </c>
      <c r="C128">
        <v>2394729</v>
      </c>
      <c r="D128">
        <v>1</v>
      </c>
      <c r="E128" t="s">
        <v>94</v>
      </c>
      <c r="F128" t="s">
        <v>95</v>
      </c>
      <c r="G128">
        <v>2696</v>
      </c>
      <c r="H128">
        <v>870</v>
      </c>
      <c r="I128">
        <v>106</v>
      </c>
      <c r="J128">
        <v>34</v>
      </c>
      <c r="K128">
        <v>129</v>
      </c>
      <c r="L128">
        <v>1</v>
      </c>
      <c r="M128" t="s">
        <v>92</v>
      </c>
      <c r="N128" t="s">
        <v>93</v>
      </c>
      <c r="O128" s="11">
        <f>Interpane[[#This Row],[weight (kg)]]*2.20462262</f>
        <v>284.39631797999999</v>
      </c>
    </row>
    <row r="129" spans="1:15" x14ac:dyDescent="0.25">
      <c r="A129" s="13">
        <v>4</v>
      </c>
      <c r="B129">
        <v>300521119</v>
      </c>
      <c r="C129">
        <v>2394734</v>
      </c>
      <c r="D129">
        <v>3</v>
      </c>
      <c r="E129" t="s">
        <v>97</v>
      </c>
      <c r="F129" t="s">
        <v>65</v>
      </c>
      <c r="G129">
        <v>2651</v>
      </c>
      <c r="H129">
        <v>870</v>
      </c>
      <c r="I129">
        <v>104</v>
      </c>
      <c r="J129">
        <v>34</v>
      </c>
      <c r="K129">
        <v>127</v>
      </c>
      <c r="L129">
        <v>1</v>
      </c>
      <c r="M129" t="s">
        <v>92</v>
      </c>
      <c r="N129" t="s">
        <v>93</v>
      </c>
      <c r="O129" s="11">
        <f>Interpane[[#This Row],[weight (kg)]]*2.20462262</f>
        <v>279.98707273999997</v>
      </c>
    </row>
    <row r="130" spans="1:15" x14ac:dyDescent="0.25">
      <c r="A130" s="13">
        <v>4</v>
      </c>
      <c r="B130">
        <v>300521119</v>
      </c>
      <c r="C130">
        <v>2394734</v>
      </c>
      <c r="D130">
        <v>3</v>
      </c>
      <c r="E130" t="s">
        <v>97</v>
      </c>
      <c r="F130" t="s">
        <v>65</v>
      </c>
      <c r="G130">
        <v>2651</v>
      </c>
      <c r="H130">
        <v>870</v>
      </c>
      <c r="I130">
        <v>104</v>
      </c>
      <c r="J130">
        <v>34</v>
      </c>
      <c r="K130">
        <v>127</v>
      </c>
      <c r="L130">
        <v>1</v>
      </c>
      <c r="M130" t="s">
        <v>92</v>
      </c>
      <c r="N130" t="s">
        <v>93</v>
      </c>
      <c r="O130" s="11">
        <f>Interpane[[#This Row],[weight (kg)]]*2.20462262</f>
        <v>279.98707273999997</v>
      </c>
    </row>
    <row r="131" spans="1:15" x14ac:dyDescent="0.25">
      <c r="A131" s="13">
        <v>4</v>
      </c>
      <c r="B131">
        <v>300521119</v>
      </c>
      <c r="C131">
        <v>2394734</v>
      </c>
      <c r="D131">
        <v>3</v>
      </c>
      <c r="E131" t="s">
        <v>97</v>
      </c>
      <c r="F131" t="s">
        <v>65</v>
      </c>
      <c r="G131">
        <v>2651</v>
      </c>
      <c r="H131">
        <v>870</v>
      </c>
      <c r="I131">
        <v>104</v>
      </c>
      <c r="J131">
        <v>34</v>
      </c>
      <c r="K131">
        <v>127</v>
      </c>
      <c r="L131">
        <v>1</v>
      </c>
      <c r="M131" t="s">
        <v>92</v>
      </c>
      <c r="N131" t="s">
        <v>93</v>
      </c>
      <c r="O131" s="11">
        <f>Interpane[[#This Row],[weight (kg)]]*2.20462262</f>
        <v>279.98707273999997</v>
      </c>
    </row>
    <row r="132" spans="1:15" x14ac:dyDescent="0.25">
      <c r="A132" s="13">
        <v>4</v>
      </c>
      <c r="B132">
        <v>300521119</v>
      </c>
      <c r="C132">
        <v>2394734</v>
      </c>
      <c r="D132">
        <v>5</v>
      </c>
      <c r="E132" t="s">
        <v>98</v>
      </c>
      <c r="F132" t="s">
        <v>65</v>
      </c>
      <c r="G132">
        <v>2645</v>
      </c>
      <c r="H132">
        <v>870</v>
      </c>
      <c r="I132">
        <v>104</v>
      </c>
      <c r="J132">
        <v>34</v>
      </c>
      <c r="K132">
        <v>127</v>
      </c>
      <c r="L132">
        <v>1</v>
      </c>
      <c r="M132" t="s">
        <v>92</v>
      </c>
      <c r="N132" t="s">
        <v>93</v>
      </c>
      <c r="O132" s="11">
        <f>Interpane[[#This Row],[weight (kg)]]*2.20462262</f>
        <v>279.98707273999997</v>
      </c>
    </row>
    <row r="133" spans="1:15" x14ac:dyDescent="0.25">
      <c r="A133" s="13">
        <v>4</v>
      </c>
      <c r="B133">
        <v>300521119</v>
      </c>
      <c r="C133">
        <v>2394734</v>
      </c>
      <c r="D133">
        <v>3</v>
      </c>
      <c r="E133" t="s">
        <v>97</v>
      </c>
      <c r="F133" t="s">
        <v>65</v>
      </c>
      <c r="G133">
        <v>2651</v>
      </c>
      <c r="H133">
        <v>870</v>
      </c>
      <c r="I133">
        <v>104</v>
      </c>
      <c r="J133">
        <v>34</v>
      </c>
      <c r="K133">
        <v>127</v>
      </c>
      <c r="L133">
        <v>1</v>
      </c>
      <c r="M133" t="s">
        <v>92</v>
      </c>
      <c r="N133" t="s">
        <v>93</v>
      </c>
      <c r="O133" s="11">
        <f>Interpane[[#This Row],[weight (kg)]]*2.20462262</f>
        <v>279.98707273999997</v>
      </c>
    </row>
    <row r="134" spans="1:15" x14ac:dyDescent="0.25">
      <c r="A134" s="13">
        <v>4</v>
      </c>
      <c r="B134">
        <v>300521119</v>
      </c>
      <c r="C134">
        <v>2394734</v>
      </c>
      <c r="D134">
        <v>3</v>
      </c>
      <c r="E134" t="s">
        <v>97</v>
      </c>
      <c r="F134" t="s">
        <v>65</v>
      </c>
      <c r="G134">
        <v>2651</v>
      </c>
      <c r="H134">
        <v>870</v>
      </c>
      <c r="I134">
        <v>104</v>
      </c>
      <c r="J134">
        <v>34</v>
      </c>
      <c r="K134">
        <v>127</v>
      </c>
      <c r="L134">
        <v>1</v>
      </c>
      <c r="M134" t="s">
        <v>92</v>
      </c>
      <c r="N134" t="s">
        <v>93</v>
      </c>
      <c r="O134" s="11">
        <f>Interpane[[#This Row],[weight (kg)]]*2.20462262</f>
        <v>279.98707273999997</v>
      </c>
    </row>
    <row r="135" spans="1:15" x14ac:dyDescent="0.25">
      <c r="A135" s="13">
        <v>4</v>
      </c>
      <c r="B135">
        <v>300521119</v>
      </c>
      <c r="C135">
        <v>2394734</v>
      </c>
      <c r="D135">
        <v>3</v>
      </c>
      <c r="E135" t="s">
        <v>97</v>
      </c>
      <c r="F135" t="s">
        <v>65</v>
      </c>
      <c r="G135">
        <v>2651</v>
      </c>
      <c r="H135">
        <v>870</v>
      </c>
      <c r="I135">
        <v>104</v>
      </c>
      <c r="J135">
        <v>34</v>
      </c>
      <c r="K135">
        <v>127</v>
      </c>
      <c r="L135">
        <v>1</v>
      </c>
      <c r="M135" t="s">
        <v>92</v>
      </c>
      <c r="N135" t="s">
        <v>93</v>
      </c>
      <c r="O135" s="11">
        <f>Interpane[[#This Row],[weight (kg)]]*2.20462262</f>
        <v>279.98707273999997</v>
      </c>
    </row>
    <row r="136" spans="1:15" x14ac:dyDescent="0.25">
      <c r="A136" s="13">
        <v>4</v>
      </c>
      <c r="B136">
        <v>300521119</v>
      </c>
      <c r="C136">
        <v>2394734</v>
      </c>
      <c r="D136">
        <v>3</v>
      </c>
      <c r="E136" t="s">
        <v>97</v>
      </c>
      <c r="F136" t="s">
        <v>65</v>
      </c>
      <c r="G136">
        <v>2651</v>
      </c>
      <c r="H136">
        <v>870</v>
      </c>
      <c r="I136">
        <v>104</v>
      </c>
      <c r="J136">
        <v>34</v>
      </c>
      <c r="K136">
        <v>127</v>
      </c>
      <c r="L136">
        <v>1</v>
      </c>
      <c r="M136" t="s">
        <v>92</v>
      </c>
      <c r="N136" t="s">
        <v>93</v>
      </c>
      <c r="O136" s="11">
        <f>Interpane[[#This Row],[weight (kg)]]*2.20462262</f>
        <v>279.98707273999997</v>
      </c>
    </row>
    <row r="137" spans="1:15" x14ac:dyDescent="0.25">
      <c r="A137" s="13">
        <v>4</v>
      </c>
      <c r="B137">
        <v>300521119</v>
      </c>
      <c r="C137">
        <v>2394734</v>
      </c>
      <c r="D137">
        <v>3</v>
      </c>
      <c r="E137" t="s">
        <v>97</v>
      </c>
      <c r="F137" t="s">
        <v>65</v>
      </c>
      <c r="G137">
        <v>2651</v>
      </c>
      <c r="H137">
        <v>870</v>
      </c>
      <c r="I137">
        <v>104</v>
      </c>
      <c r="J137">
        <v>34</v>
      </c>
      <c r="K137">
        <v>127</v>
      </c>
      <c r="L137">
        <v>1</v>
      </c>
      <c r="M137" t="s">
        <v>92</v>
      </c>
      <c r="N137" t="s">
        <v>93</v>
      </c>
      <c r="O137" s="11">
        <f>Interpane[[#This Row],[weight (kg)]]*2.20462262</f>
        <v>279.98707273999997</v>
      </c>
    </row>
    <row r="138" spans="1:15" x14ac:dyDescent="0.25">
      <c r="A138" s="13">
        <v>4</v>
      </c>
      <c r="B138">
        <v>300521119</v>
      </c>
      <c r="C138">
        <v>2394734</v>
      </c>
      <c r="D138">
        <v>3</v>
      </c>
      <c r="E138" t="s">
        <v>97</v>
      </c>
      <c r="F138" t="s">
        <v>65</v>
      </c>
      <c r="G138">
        <v>2651</v>
      </c>
      <c r="H138">
        <v>870</v>
      </c>
      <c r="I138">
        <v>104</v>
      </c>
      <c r="J138">
        <v>34</v>
      </c>
      <c r="K138">
        <v>127</v>
      </c>
      <c r="L138">
        <v>1</v>
      </c>
      <c r="M138" t="s">
        <v>92</v>
      </c>
      <c r="N138" t="s">
        <v>93</v>
      </c>
      <c r="O138" s="11">
        <f>Interpane[[#This Row],[weight (kg)]]*2.20462262</f>
        <v>279.98707273999997</v>
      </c>
    </row>
    <row r="139" spans="1:15" x14ac:dyDescent="0.25">
      <c r="A139" s="13">
        <v>4</v>
      </c>
      <c r="B139">
        <v>300521119</v>
      </c>
      <c r="C139">
        <v>2394734</v>
      </c>
      <c r="D139">
        <v>3</v>
      </c>
      <c r="E139" t="s">
        <v>97</v>
      </c>
      <c r="F139" t="s">
        <v>65</v>
      </c>
      <c r="G139">
        <v>2651</v>
      </c>
      <c r="H139">
        <v>870</v>
      </c>
      <c r="I139">
        <v>104</v>
      </c>
      <c r="J139">
        <v>34</v>
      </c>
      <c r="K139">
        <v>127</v>
      </c>
      <c r="L139">
        <v>1</v>
      </c>
      <c r="M139" t="s">
        <v>92</v>
      </c>
      <c r="N139" t="s">
        <v>93</v>
      </c>
      <c r="O139" s="11">
        <f>Interpane[[#This Row],[weight (kg)]]*2.20462262</f>
        <v>279.98707273999997</v>
      </c>
    </row>
    <row r="140" spans="1:15" x14ac:dyDescent="0.25">
      <c r="A140" s="13">
        <v>4</v>
      </c>
      <c r="B140">
        <v>300521119</v>
      </c>
      <c r="C140">
        <v>2394734</v>
      </c>
      <c r="D140">
        <v>3</v>
      </c>
      <c r="E140" t="s">
        <v>97</v>
      </c>
      <c r="F140" t="s">
        <v>65</v>
      </c>
      <c r="G140">
        <v>2651</v>
      </c>
      <c r="H140">
        <v>870</v>
      </c>
      <c r="I140">
        <v>104</v>
      </c>
      <c r="J140">
        <v>34</v>
      </c>
      <c r="K140">
        <v>127</v>
      </c>
      <c r="L140">
        <v>1</v>
      </c>
      <c r="M140" t="s">
        <v>92</v>
      </c>
      <c r="N140" t="s">
        <v>93</v>
      </c>
      <c r="O140" s="11">
        <f>Interpane[[#This Row],[weight (kg)]]*2.20462262</f>
        <v>279.98707273999997</v>
      </c>
    </row>
    <row r="141" spans="1:15" x14ac:dyDescent="0.25">
      <c r="A141" s="13">
        <v>4</v>
      </c>
      <c r="B141">
        <v>300521119</v>
      </c>
      <c r="C141">
        <v>2394734</v>
      </c>
      <c r="D141">
        <v>3</v>
      </c>
      <c r="E141" t="s">
        <v>97</v>
      </c>
      <c r="F141" t="s">
        <v>65</v>
      </c>
      <c r="G141">
        <v>2651</v>
      </c>
      <c r="H141">
        <v>870</v>
      </c>
      <c r="I141">
        <v>104</v>
      </c>
      <c r="J141">
        <v>34</v>
      </c>
      <c r="K141">
        <v>127</v>
      </c>
      <c r="L141">
        <v>1</v>
      </c>
      <c r="M141" t="s">
        <v>92</v>
      </c>
      <c r="N141" t="s">
        <v>93</v>
      </c>
      <c r="O141" s="11">
        <f>Interpane[[#This Row],[weight (kg)]]*2.20462262</f>
        <v>279.98707273999997</v>
      </c>
    </row>
    <row r="142" spans="1:15" x14ac:dyDescent="0.25">
      <c r="A142" s="13">
        <v>4</v>
      </c>
      <c r="B142">
        <v>300521119</v>
      </c>
      <c r="C142">
        <v>2394734</v>
      </c>
      <c r="D142">
        <v>3</v>
      </c>
      <c r="E142" t="s">
        <v>97</v>
      </c>
      <c r="F142" t="s">
        <v>65</v>
      </c>
      <c r="G142">
        <v>2651</v>
      </c>
      <c r="H142">
        <v>870</v>
      </c>
      <c r="I142">
        <v>104</v>
      </c>
      <c r="J142">
        <v>34</v>
      </c>
      <c r="K142">
        <v>127</v>
      </c>
      <c r="L142">
        <v>1</v>
      </c>
      <c r="M142" t="s">
        <v>92</v>
      </c>
      <c r="N142" t="s">
        <v>93</v>
      </c>
      <c r="O142" s="11">
        <f>Interpane[[#This Row],[weight (kg)]]*2.20462262</f>
        <v>279.98707273999997</v>
      </c>
    </row>
    <row r="143" spans="1:15" x14ac:dyDescent="0.25">
      <c r="A143" s="13">
        <v>4</v>
      </c>
      <c r="B143">
        <v>300521167</v>
      </c>
      <c r="C143">
        <v>2394731</v>
      </c>
      <c r="D143">
        <v>1</v>
      </c>
      <c r="E143" t="s">
        <v>99</v>
      </c>
      <c r="F143" t="s">
        <v>100</v>
      </c>
      <c r="G143">
        <v>860</v>
      </c>
      <c r="H143">
        <v>2496</v>
      </c>
      <c r="I143">
        <v>34</v>
      </c>
      <c r="J143">
        <v>98</v>
      </c>
      <c r="K143">
        <v>118</v>
      </c>
      <c r="L143">
        <v>1</v>
      </c>
      <c r="M143" t="s">
        <v>101</v>
      </c>
      <c r="N143" t="s">
        <v>102</v>
      </c>
      <c r="O143" s="11">
        <f>Interpane[[#This Row],[weight (kg)]]*2.20462262</f>
        <v>260.14546916</v>
      </c>
    </row>
    <row r="144" spans="1:15" x14ac:dyDescent="0.25">
      <c r="A144" s="13">
        <v>4</v>
      </c>
      <c r="B144">
        <v>300521167</v>
      </c>
      <c r="C144">
        <v>2394731</v>
      </c>
      <c r="D144">
        <v>1</v>
      </c>
      <c r="E144" t="s">
        <v>99</v>
      </c>
      <c r="F144" t="s">
        <v>100</v>
      </c>
      <c r="G144">
        <v>860</v>
      </c>
      <c r="H144">
        <v>2496</v>
      </c>
      <c r="I144">
        <v>34</v>
      </c>
      <c r="J144">
        <v>98</v>
      </c>
      <c r="K144">
        <v>118</v>
      </c>
      <c r="L144">
        <v>1</v>
      </c>
      <c r="M144" t="s">
        <v>101</v>
      </c>
      <c r="N144" t="s">
        <v>102</v>
      </c>
      <c r="O144" s="11">
        <f>Interpane[[#This Row],[weight (kg)]]*2.20462262</f>
        <v>260.14546916</v>
      </c>
    </row>
    <row r="145" spans="1:15" x14ac:dyDescent="0.25">
      <c r="A145" s="13">
        <v>4</v>
      </c>
      <c r="B145">
        <v>300521167</v>
      </c>
      <c r="C145">
        <v>2394731</v>
      </c>
      <c r="D145">
        <v>1</v>
      </c>
      <c r="E145" t="s">
        <v>99</v>
      </c>
      <c r="F145" t="s">
        <v>100</v>
      </c>
      <c r="G145">
        <v>860</v>
      </c>
      <c r="H145">
        <v>2496</v>
      </c>
      <c r="I145">
        <v>34</v>
      </c>
      <c r="J145">
        <v>98</v>
      </c>
      <c r="K145">
        <v>118</v>
      </c>
      <c r="L145">
        <v>1</v>
      </c>
      <c r="M145" t="s">
        <v>101</v>
      </c>
      <c r="N145" t="s">
        <v>102</v>
      </c>
      <c r="O145" s="11">
        <f>Interpane[[#This Row],[weight (kg)]]*2.20462262</f>
        <v>260.14546916</v>
      </c>
    </row>
    <row r="146" spans="1:15" x14ac:dyDescent="0.25">
      <c r="A146" s="13">
        <v>4</v>
      </c>
      <c r="B146">
        <v>300521167</v>
      </c>
      <c r="C146">
        <v>2394731</v>
      </c>
      <c r="D146">
        <v>1</v>
      </c>
      <c r="E146" t="s">
        <v>99</v>
      </c>
      <c r="F146" t="s">
        <v>100</v>
      </c>
      <c r="G146">
        <v>860</v>
      </c>
      <c r="H146">
        <v>2496</v>
      </c>
      <c r="I146">
        <v>34</v>
      </c>
      <c r="J146">
        <v>98</v>
      </c>
      <c r="K146">
        <v>118</v>
      </c>
      <c r="L146">
        <v>1</v>
      </c>
      <c r="M146" t="s">
        <v>101</v>
      </c>
      <c r="N146" t="s">
        <v>102</v>
      </c>
      <c r="O146" s="11">
        <f>Interpane[[#This Row],[weight (kg)]]*2.20462262</f>
        <v>260.14546916</v>
      </c>
    </row>
    <row r="147" spans="1:15" x14ac:dyDescent="0.25">
      <c r="A147" s="13">
        <v>4</v>
      </c>
      <c r="B147">
        <v>300521167</v>
      </c>
      <c r="C147">
        <v>2394731</v>
      </c>
      <c r="D147">
        <v>1</v>
      </c>
      <c r="E147" t="s">
        <v>99</v>
      </c>
      <c r="F147" t="s">
        <v>100</v>
      </c>
      <c r="G147">
        <v>860</v>
      </c>
      <c r="H147">
        <v>2496</v>
      </c>
      <c r="I147">
        <v>34</v>
      </c>
      <c r="J147">
        <v>98</v>
      </c>
      <c r="K147">
        <v>118</v>
      </c>
      <c r="L147">
        <v>1</v>
      </c>
      <c r="M147" t="s">
        <v>101</v>
      </c>
      <c r="N147" t="s">
        <v>102</v>
      </c>
      <c r="O147" s="11">
        <f>Interpane[[#This Row],[weight (kg)]]*2.20462262</f>
        <v>260.14546916</v>
      </c>
    </row>
    <row r="148" spans="1:15" x14ac:dyDescent="0.25">
      <c r="A148" s="13">
        <v>4</v>
      </c>
      <c r="B148">
        <v>300521167</v>
      </c>
      <c r="C148">
        <v>2394731</v>
      </c>
      <c r="D148">
        <v>1</v>
      </c>
      <c r="E148" t="s">
        <v>99</v>
      </c>
      <c r="F148" t="s">
        <v>100</v>
      </c>
      <c r="G148">
        <v>860</v>
      </c>
      <c r="H148">
        <v>2496</v>
      </c>
      <c r="I148">
        <v>34</v>
      </c>
      <c r="J148">
        <v>98</v>
      </c>
      <c r="K148">
        <v>118</v>
      </c>
      <c r="L148">
        <v>1</v>
      </c>
      <c r="M148" t="s">
        <v>101</v>
      </c>
      <c r="N148" t="s">
        <v>102</v>
      </c>
      <c r="O148" s="11">
        <f>Interpane[[#This Row],[weight (kg)]]*2.20462262</f>
        <v>260.14546916</v>
      </c>
    </row>
    <row r="149" spans="1:15" x14ac:dyDescent="0.25">
      <c r="A149" s="13">
        <v>4</v>
      </c>
      <c r="B149">
        <v>300521167</v>
      </c>
      <c r="C149">
        <v>2394731</v>
      </c>
      <c r="D149">
        <v>1</v>
      </c>
      <c r="E149" t="s">
        <v>99</v>
      </c>
      <c r="F149" t="s">
        <v>100</v>
      </c>
      <c r="G149">
        <v>860</v>
      </c>
      <c r="H149">
        <v>2496</v>
      </c>
      <c r="I149">
        <v>34</v>
      </c>
      <c r="J149">
        <v>98</v>
      </c>
      <c r="K149">
        <v>118</v>
      </c>
      <c r="L149">
        <v>1</v>
      </c>
      <c r="M149" t="s">
        <v>101</v>
      </c>
      <c r="N149" t="s">
        <v>102</v>
      </c>
      <c r="O149" s="11">
        <f>Interpane[[#This Row],[weight (kg)]]*2.20462262</f>
        <v>260.14546916</v>
      </c>
    </row>
    <row r="150" spans="1:15" x14ac:dyDescent="0.25">
      <c r="A150" s="13">
        <v>4</v>
      </c>
      <c r="B150">
        <v>300521167</v>
      </c>
      <c r="C150">
        <v>2394731</v>
      </c>
      <c r="D150">
        <v>1</v>
      </c>
      <c r="E150" t="s">
        <v>99</v>
      </c>
      <c r="F150" t="s">
        <v>100</v>
      </c>
      <c r="G150">
        <v>860</v>
      </c>
      <c r="H150">
        <v>2496</v>
      </c>
      <c r="I150">
        <v>34</v>
      </c>
      <c r="J150">
        <v>98</v>
      </c>
      <c r="K150">
        <v>118</v>
      </c>
      <c r="L150">
        <v>1</v>
      </c>
      <c r="M150" t="s">
        <v>101</v>
      </c>
      <c r="N150" t="s">
        <v>102</v>
      </c>
      <c r="O150" s="11">
        <f>Interpane[[#This Row],[weight (kg)]]*2.20462262</f>
        <v>260.14546916</v>
      </c>
    </row>
    <row r="151" spans="1:15" x14ac:dyDescent="0.25">
      <c r="A151" s="13">
        <v>4</v>
      </c>
      <c r="B151">
        <v>300521167</v>
      </c>
      <c r="C151">
        <v>2394729</v>
      </c>
      <c r="D151">
        <v>3</v>
      </c>
      <c r="E151" t="s">
        <v>103</v>
      </c>
      <c r="F151" t="s">
        <v>95</v>
      </c>
      <c r="G151">
        <v>2551</v>
      </c>
      <c r="H151">
        <v>870</v>
      </c>
      <c r="I151">
        <v>100</v>
      </c>
      <c r="J151">
        <v>34</v>
      </c>
      <c r="K151">
        <v>122</v>
      </c>
      <c r="L151">
        <v>1</v>
      </c>
      <c r="M151" t="s">
        <v>101</v>
      </c>
      <c r="N151" t="s">
        <v>102</v>
      </c>
      <c r="O151" s="11">
        <f>Interpane[[#This Row],[weight (kg)]]*2.20462262</f>
        <v>268.96395963999998</v>
      </c>
    </row>
    <row r="152" spans="1:15" x14ac:dyDescent="0.25">
      <c r="A152" s="13">
        <v>4</v>
      </c>
      <c r="B152">
        <v>300521167</v>
      </c>
      <c r="C152">
        <v>2394729</v>
      </c>
      <c r="D152">
        <v>3</v>
      </c>
      <c r="E152" t="s">
        <v>103</v>
      </c>
      <c r="F152" t="s">
        <v>95</v>
      </c>
      <c r="G152">
        <v>2551</v>
      </c>
      <c r="H152">
        <v>870</v>
      </c>
      <c r="I152">
        <v>100</v>
      </c>
      <c r="J152">
        <v>34</v>
      </c>
      <c r="K152">
        <v>122</v>
      </c>
      <c r="L152">
        <v>1</v>
      </c>
      <c r="M152" t="s">
        <v>101</v>
      </c>
      <c r="N152" t="s">
        <v>102</v>
      </c>
      <c r="O152" s="11">
        <f>Interpane[[#This Row],[weight (kg)]]*2.20462262</f>
        <v>268.96395963999998</v>
      </c>
    </row>
    <row r="153" spans="1:15" x14ac:dyDescent="0.25">
      <c r="A153" s="13">
        <v>4</v>
      </c>
      <c r="B153">
        <v>300521167</v>
      </c>
      <c r="C153">
        <v>2394731</v>
      </c>
      <c r="D153">
        <v>1</v>
      </c>
      <c r="E153" t="s">
        <v>99</v>
      </c>
      <c r="F153" t="s">
        <v>100</v>
      </c>
      <c r="G153">
        <v>860</v>
      </c>
      <c r="H153">
        <v>2496</v>
      </c>
      <c r="I153">
        <v>34</v>
      </c>
      <c r="J153">
        <v>98</v>
      </c>
      <c r="K153">
        <v>118</v>
      </c>
      <c r="L153">
        <v>1</v>
      </c>
      <c r="M153" t="s">
        <v>101</v>
      </c>
      <c r="N153" t="s">
        <v>102</v>
      </c>
      <c r="O153" s="11">
        <f>Interpane[[#This Row],[weight (kg)]]*2.20462262</f>
        <v>260.14546916</v>
      </c>
    </row>
    <row r="154" spans="1:15" x14ac:dyDescent="0.25">
      <c r="A154" s="13">
        <v>4</v>
      </c>
      <c r="B154">
        <v>300521167</v>
      </c>
      <c r="C154">
        <v>2394729</v>
      </c>
      <c r="D154">
        <v>3</v>
      </c>
      <c r="E154" t="s">
        <v>103</v>
      </c>
      <c r="F154" t="s">
        <v>95</v>
      </c>
      <c r="G154">
        <v>2551</v>
      </c>
      <c r="H154">
        <v>870</v>
      </c>
      <c r="I154">
        <v>100</v>
      </c>
      <c r="J154">
        <v>34</v>
      </c>
      <c r="K154">
        <v>122</v>
      </c>
      <c r="L154">
        <v>1</v>
      </c>
      <c r="M154" t="s">
        <v>101</v>
      </c>
      <c r="N154" t="s">
        <v>102</v>
      </c>
      <c r="O154" s="11">
        <f>Interpane[[#This Row],[weight (kg)]]*2.20462262</f>
        <v>268.96395963999998</v>
      </c>
    </row>
    <row r="155" spans="1:15" x14ac:dyDescent="0.25">
      <c r="A155" s="13">
        <v>4</v>
      </c>
      <c r="B155">
        <v>300520594</v>
      </c>
      <c r="C155">
        <v>2394736</v>
      </c>
      <c r="D155">
        <v>1</v>
      </c>
      <c r="E155" t="s">
        <v>104</v>
      </c>
      <c r="F155" t="s">
        <v>105</v>
      </c>
      <c r="G155">
        <v>1076</v>
      </c>
      <c r="H155">
        <v>870</v>
      </c>
      <c r="I155">
        <v>42</v>
      </c>
      <c r="J155">
        <v>34</v>
      </c>
      <c r="K155">
        <v>52</v>
      </c>
      <c r="L155">
        <v>1</v>
      </c>
      <c r="M155" t="s">
        <v>89</v>
      </c>
      <c r="N155" t="s">
        <v>90</v>
      </c>
      <c r="O155" s="11">
        <f>Interpane[[#This Row],[weight (kg)]]*2.20462262</f>
        <v>114.64037623999999</v>
      </c>
    </row>
    <row r="156" spans="1:15" x14ac:dyDescent="0.25">
      <c r="A156" s="13">
        <v>4</v>
      </c>
      <c r="B156">
        <v>300520594</v>
      </c>
      <c r="C156">
        <v>2394732</v>
      </c>
      <c r="D156">
        <v>1</v>
      </c>
      <c r="E156" t="s">
        <v>87</v>
      </c>
      <c r="F156" t="s">
        <v>88</v>
      </c>
      <c r="G156">
        <v>3743</v>
      </c>
      <c r="H156">
        <v>870</v>
      </c>
      <c r="I156">
        <v>147</v>
      </c>
      <c r="J156">
        <v>34</v>
      </c>
      <c r="K156">
        <v>179</v>
      </c>
      <c r="L156">
        <v>1</v>
      </c>
      <c r="M156" t="s">
        <v>89</v>
      </c>
      <c r="N156" t="s">
        <v>90</v>
      </c>
      <c r="O156" s="11">
        <f>Interpane[[#This Row],[weight (kg)]]*2.20462262</f>
        <v>394.62744898</v>
      </c>
    </row>
    <row r="157" spans="1:15" x14ac:dyDescent="0.25">
      <c r="A157" s="13">
        <v>4</v>
      </c>
      <c r="B157">
        <v>300520594</v>
      </c>
      <c r="C157">
        <v>2394736</v>
      </c>
      <c r="D157">
        <v>2</v>
      </c>
      <c r="E157" t="s">
        <v>106</v>
      </c>
      <c r="F157" t="s">
        <v>105</v>
      </c>
      <c r="G157">
        <v>1076</v>
      </c>
      <c r="H157">
        <v>2496</v>
      </c>
      <c r="I157">
        <v>42</v>
      </c>
      <c r="J157">
        <v>98</v>
      </c>
      <c r="K157">
        <v>148</v>
      </c>
      <c r="L157">
        <v>1</v>
      </c>
      <c r="M157" t="s">
        <v>89</v>
      </c>
      <c r="N157" t="s">
        <v>90</v>
      </c>
      <c r="O157" s="11">
        <f>Interpane[[#This Row],[weight (kg)]]*2.20462262</f>
        <v>326.28414776</v>
      </c>
    </row>
    <row r="158" spans="1:15" x14ac:dyDescent="0.25">
      <c r="A158" s="13">
        <v>4</v>
      </c>
      <c r="B158">
        <v>300520594</v>
      </c>
      <c r="C158">
        <v>2394732</v>
      </c>
      <c r="D158">
        <v>1</v>
      </c>
      <c r="E158" t="s">
        <v>87</v>
      </c>
      <c r="F158" t="s">
        <v>88</v>
      </c>
      <c r="G158">
        <v>3743</v>
      </c>
      <c r="H158">
        <v>870</v>
      </c>
      <c r="I158">
        <v>147</v>
      </c>
      <c r="J158">
        <v>34</v>
      </c>
      <c r="K158">
        <v>179</v>
      </c>
      <c r="L158">
        <v>1</v>
      </c>
      <c r="M158" t="s">
        <v>89</v>
      </c>
      <c r="N158" t="s">
        <v>90</v>
      </c>
      <c r="O158" s="11">
        <f>Interpane[[#This Row],[weight (kg)]]*2.20462262</f>
        <v>394.62744898</v>
      </c>
    </row>
    <row r="159" spans="1:15" x14ac:dyDescent="0.25">
      <c r="A159" s="13">
        <v>4</v>
      </c>
      <c r="B159">
        <v>300520594</v>
      </c>
      <c r="C159">
        <v>2394732</v>
      </c>
      <c r="D159">
        <v>1</v>
      </c>
      <c r="E159" t="s">
        <v>87</v>
      </c>
      <c r="F159" t="s">
        <v>88</v>
      </c>
      <c r="G159">
        <v>3743</v>
      </c>
      <c r="H159">
        <v>870</v>
      </c>
      <c r="I159">
        <v>147</v>
      </c>
      <c r="J159">
        <v>34</v>
      </c>
      <c r="K159">
        <v>179</v>
      </c>
      <c r="L159">
        <v>1</v>
      </c>
      <c r="M159" t="s">
        <v>89</v>
      </c>
      <c r="N159" t="s">
        <v>90</v>
      </c>
      <c r="O159" s="11">
        <f>Interpane[[#This Row],[weight (kg)]]*2.20462262</f>
        <v>394.62744898</v>
      </c>
    </row>
    <row r="160" spans="1:15" x14ac:dyDescent="0.25">
      <c r="A160" s="13">
        <v>4</v>
      </c>
      <c r="B160">
        <v>300520594</v>
      </c>
      <c r="C160">
        <v>2394732</v>
      </c>
      <c r="D160">
        <v>1</v>
      </c>
      <c r="E160" t="s">
        <v>87</v>
      </c>
      <c r="F160" t="s">
        <v>88</v>
      </c>
      <c r="G160">
        <v>3743</v>
      </c>
      <c r="H160">
        <v>870</v>
      </c>
      <c r="I160">
        <v>147</v>
      </c>
      <c r="J160">
        <v>34</v>
      </c>
      <c r="K160">
        <v>179</v>
      </c>
      <c r="L160">
        <v>1</v>
      </c>
      <c r="M160" t="s">
        <v>89</v>
      </c>
      <c r="N160" t="s">
        <v>90</v>
      </c>
      <c r="O160" s="11">
        <f>Interpane[[#This Row],[weight (kg)]]*2.20462262</f>
        <v>394.62744898</v>
      </c>
    </row>
    <row r="161" spans="1:15" x14ac:dyDescent="0.25">
      <c r="A161" s="13">
        <v>4</v>
      </c>
      <c r="B161">
        <v>300520594</v>
      </c>
      <c r="C161">
        <v>2394732</v>
      </c>
      <c r="D161">
        <v>1</v>
      </c>
      <c r="E161" t="s">
        <v>87</v>
      </c>
      <c r="F161" t="s">
        <v>88</v>
      </c>
      <c r="G161">
        <v>3743</v>
      </c>
      <c r="H161">
        <v>870</v>
      </c>
      <c r="I161">
        <v>147</v>
      </c>
      <c r="J161">
        <v>34</v>
      </c>
      <c r="K161">
        <v>179</v>
      </c>
      <c r="L161">
        <v>1</v>
      </c>
      <c r="M161" t="s">
        <v>89</v>
      </c>
      <c r="N161" t="s">
        <v>90</v>
      </c>
      <c r="O161" s="11">
        <f>Interpane[[#This Row],[weight (kg)]]*2.20462262</f>
        <v>394.62744898</v>
      </c>
    </row>
    <row r="162" spans="1:15" x14ac:dyDescent="0.25">
      <c r="A162" s="13">
        <v>4</v>
      </c>
      <c r="B162">
        <v>300520594</v>
      </c>
      <c r="C162">
        <v>2394736</v>
      </c>
      <c r="D162">
        <v>1</v>
      </c>
      <c r="E162" t="s">
        <v>104</v>
      </c>
      <c r="F162" t="s">
        <v>105</v>
      </c>
      <c r="G162">
        <v>1076</v>
      </c>
      <c r="H162">
        <v>870</v>
      </c>
      <c r="I162">
        <v>42</v>
      </c>
      <c r="J162">
        <v>34</v>
      </c>
      <c r="K162">
        <v>52</v>
      </c>
      <c r="L162">
        <v>1</v>
      </c>
      <c r="M162" t="s">
        <v>89</v>
      </c>
      <c r="N162" t="s">
        <v>90</v>
      </c>
      <c r="O162" s="11">
        <f>Interpane[[#This Row],[weight (kg)]]*2.20462262</f>
        <v>114.64037623999999</v>
      </c>
    </row>
    <row r="163" spans="1:15" x14ac:dyDescent="0.25">
      <c r="A163" s="13">
        <v>4</v>
      </c>
      <c r="B163">
        <v>300520594</v>
      </c>
      <c r="C163">
        <v>2394732</v>
      </c>
      <c r="D163">
        <v>1</v>
      </c>
      <c r="E163" t="s">
        <v>87</v>
      </c>
      <c r="F163" t="s">
        <v>88</v>
      </c>
      <c r="G163">
        <v>3743</v>
      </c>
      <c r="H163">
        <v>870</v>
      </c>
      <c r="I163">
        <v>147</v>
      </c>
      <c r="J163">
        <v>34</v>
      </c>
      <c r="K163">
        <v>179</v>
      </c>
      <c r="L163">
        <v>1</v>
      </c>
      <c r="M163" t="s">
        <v>89</v>
      </c>
      <c r="N163" t="s">
        <v>90</v>
      </c>
      <c r="O163" s="11">
        <f>Interpane[[#This Row],[weight (kg)]]*2.20462262</f>
        <v>394.62744898</v>
      </c>
    </row>
    <row r="164" spans="1:15" x14ac:dyDescent="0.25">
      <c r="A164" s="13">
        <v>4</v>
      </c>
      <c r="B164">
        <v>300520446</v>
      </c>
      <c r="C164">
        <v>2394727</v>
      </c>
      <c r="D164">
        <v>2</v>
      </c>
      <c r="E164" t="s">
        <v>107</v>
      </c>
      <c r="F164" t="s">
        <v>63</v>
      </c>
      <c r="G164">
        <v>2551</v>
      </c>
      <c r="H164">
        <v>1099</v>
      </c>
      <c r="I164">
        <v>100</v>
      </c>
      <c r="J164">
        <v>43</v>
      </c>
      <c r="K164">
        <v>154</v>
      </c>
      <c r="L164">
        <v>1</v>
      </c>
      <c r="M164" t="s">
        <v>108</v>
      </c>
      <c r="N164" t="s">
        <v>109</v>
      </c>
      <c r="O164" s="11">
        <f>Interpane[[#This Row],[weight (kg)]]*2.20462262</f>
        <v>339.51188347999999</v>
      </c>
    </row>
    <row r="165" spans="1:15" x14ac:dyDescent="0.25">
      <c r="A165" s="13">
        <v>4</v>
      </c>
      <c r="B165">
        <v>300520446</v>
      </c>
      <c r="C165">
        <v>2394733</v>
      </c>
      <c r="D165">
        <v>4</v>
      </c>
      <c r="E165" t="s">
        <v>110</v>
      </c>
      <c r="F165" t="s">
        <v>58</v>
      </c>
      <c r="G165">
        <v>1984</v>
      </c>
      <c r="H165">
        <v>2496</v>
      </c>
      <c r="I165">
        <v>78</v>
      </c>
      <c r="J165">
        <v>98</v>
      </c>
      <c r="K165">
        <v>272</v>
      </c>
      <c r="L165">
        <v>1</v>
      </c>
      <c r="M165" t="s">
        <v>108</v>
      </c>
      <c r="N165" t="s">
        <v>109</v>
      </c>
      <c r="O165" s="11">
        <f>Interpane[[#This Row],[weight (kg)]]*2.20462262</f>
        <v>599.65735264</v>
      </c>
    </row>
    <row r="166" spans="1:15" x14ac:dyDescent="0.25">
      <c r="A166" s="13">
        <v>4</v>
      </c>
      <c r="B166">
        <v>300520446</v>
      </c>
      <c r="C166">
        <v>2394733</v>
      </c>
      <c r="D166">
        <v>4</v>
      </c>
      <c r="E166" t="s">
        <v>110</v>
      </c>
      <c r="F166" t="s">
        <v>58</v>
      </c>
      <c r="G166">
        <v>1984</v>
      </c>
      <c r="H166">
        <v>2496</v>
      </c>
      <c r="I166">
        <v>78</v>
      </c>
      <c r="J166">
        <v>98</v>
      </c>
      <c r="K166">
        <v>272</v>
      </c>
      <c r="L166">
        <v>1</v>
      </c>
      <c r="M166" t="s">
        <v>108</v>
      </c>
      <c r="N166" t="s">
        <v>109</v>
      </c>
      <c r="O166" s="11">
        <f>Interpane[[#This Row],[weight (kg)]]*2.20462262</f>
        <v>599.65735264</v>
      </c>
    </row>
    <row r="167" spans="1:15" x14ac:dyDescent="0.25">
      <c r="A167" s="13">
        <v>4</v>
      </c>
      <c r="B167">
        <v>300520446</v>
      </c>
      <c r="C167">
        <v>2394733</v>
      </c>
      <c r="D167">
        <v>4</v>
      </c>
      <c r="E167" t="s">
        <v>110</v>
      </c>
      <c r="F167" t="s">
        <v>58</v>
      </c>
      <c r="G167">
        <v>1984</v>
      </c>
      <c r="H167">
        <v>2496</v>
      </c>
      <c r="I167">
        <v>78</v>
      </c>
      <c r="J167">
        <v>98</v>
      </c>
      <c r="K167">
        <v>272</v>
      </c>
      <c r="L167">
        <v>1</v>
      </c>
      <c r="M167" t="s">
        <v>108</v>
      </c>
      <c r="N167" t="s">
        <v>109</v>
      </c>
      <c r="O167" s="11">
        <f>Interpane[[#This Row],[weight (kg)]]*2.20462262</f>
        <v>599.65735264</v>
      </c>
    </row>
    <row r="168" spans="1:15" x14ac:dyDescent="0.25">
      <c r="A168" s="13">
        <v>4</v>
      </c>
      <c r="B168">
        <v>300520446</v>
      </c>
      <c r="C168">
        <v>2394733</v>
      </c>
      <c r="D168">
        <v>4</v>
      </c>
      <c r="E168" t="s">
        <v>110</v>
      </c>
      <c r="F168" t="s">
        <v>58</v>
      </c>
      <c r="G168">
        <v>1984</v>
      </c>
      <c r="H168">
        <v>2496</v>
      </c>
      <c r="I168">
        <v>78</v>
      </c>
      <c r="J168">
        <v>98</v>
      </c>
      <c r="K168">
        <v>272</v>
      </c>
      <c r="L168">
        <v>1</v>
      </c>
      <c r="M168" t="s">
        <v>108</v>
      </c>
      <c r="N168" t="s">
        <v>109</v>
      </c>
      <c r="O168" s="11">
        <f>Interpane[[#This Row],[weight (kg)]]*2.20462262</f>
        <v>599.65735264</v>
      </c>
    </row>
    <row r="169" spans="1:15" x14ac:dyDescent="0.25">
      <c r="A169" s="13">
        <v>4</v>
      </c>
      <c r="B169">
        <v>300520446</v>
      </c>
      <c r="C169">
        <v>2394733</v>
      </c>
      <c r="D169">
        <v>4</v>
      </c>
      <c r="E169" t="s">
        <v>110</v>
      </c>
      <c r="F169" t="s">
        <v>58</v>
      </c>
      <c r="G169">
        <v>1984</v>
      </c>
      <c r="H169">
        <v>2496</v>
      </c>
      <c r="I169">
        <v>78</v>
      </c>
      <c r="J169">
        <v>98</v>
      </c>
      <c r="K169">
        <v>272</v>
      </c>
      <c r="L169">
        <v>1</v>
      </c>
      <c r="M169" t="s">
        <v>108</v>
      </c>
      <c r="N169" t="s">
        <v>109</v>
      </c>
      <c r="O169" s="11">
        <f>Interpane[[#This Row],[weight (kg)]]*2.20462262</f>
        <v>599.65735264</v>
      </c>
    </row>
    <row r="170" spans="1:15" x14ac:dyDescent="0.25">
      <c r="A170" s="13">
        <v>4</v>
      </c>
      <c r="B170">
        <v>300520446</v>
      </c>
      <c r="C170">
        <v>2394733</v>
      </c>
      <c r="D170">
        <v>4</v>
      </c>
      <c r="E170" t="s">
        <v>110</v>
      </c>
      <c r="F170" t="s">
        <v>58</v>
      </c>
      <c r="G170">
        <v>1984</v>
      </c>
      <c r="H170">
        <v>2496</v>
      </c>
      <c r="I170">
        <v>78</v>
      </c>
      <c r="J170">
        <v>98</v>
      </c>
      <c r="K170">
        <v>272</v>
      </c>
      <c r="L170">
        <v>1</v>
      </c>
      <c r="M170" t="s">
        <v>108</v>
      </c>
      <c r="N170" t="s">
        <v>109</v>
      </c>
      <c r="O170" s="11">
        <f>Interpane[[#This Row],[weight (kg)]]*2.20462262</f>
        <v>599.65735264</v>
      </c>
    </row>
    <row r="171" spans="1:15" x14ac:dyDescent="0.25">
      <c r="A171" s="13">
        <v>4</v>
      </c>
      <c r="B171">
        <v>300520446</v>
      </c>
      <c r="C171">
        <v>2394733</v>
      </c>
      <c r="D171">
        <v>4</v>
      </c>
      <c r="E171" t="s">
        <v>110</v>
      </c>
      <c r="F171" t="s">
        <v>58</v>
      </c>
      <c r="G171">
        <v>1984</v>
      </c>
      <c r="H171">
        <v>2496</v>
      </c>
      <c r="I171">
        <v>78</v>
      </c>
      <c r="J171">
        <v>98</v>
      </c>
      <c r="K171">
        <v>272</v>
      </c>
      <c r="L171">
        <v>1</v>
      </c>
      <c r="M171" t="s">
        <v>108</v>
      </c>
      <c r="N171" t="s">
        <v>109</v>
      </c>
      <c r="O171" s="11">
        <f>Interpane[[#This Row],[weight (kg)]]*2.20462262</f>
        <v>599.65735264</v>
      </c>
    </row>
    <row r="172" spans="1:15" x14ac:dyDescent="0.25">
      <c r="A172" s="13">
        <v>4</v>
      </c>
      <c r="B172">
        <v>300520446</v>
      </c>
      <c r="C172">
        <v>2394733</v>
      </c>
      <c r="D172">
        <v>4</v>
      </c>
      <c r="E172" t="s">
        <v>110</v>
      </c>
      <c r="F172" t="s">
        <v>58</v>
      </c>
      <c r="G172">
        <v>1984</v>
      </c>
      <c r="H172">
        <v>2496</v>
      </c>
      <c r="I172">
        <v>78</v>
      </c>
      <c r="J172">
        <v>98</v>
      </c>
      <c r="K172">
        <v>272</v>
      </c>
      <c r="L172">
        <v>1</v>
      </c>
      <c r="M172" t="s">
        <v>108</v>
      </c>
      <c r="N172" t="s">
        <v>109</v>
      </c>
      <c r="O172" s="11">
        <f>Interpane[[#This Row],[weight (kg)]]*2.20462262</f>
        <v>599.65735264</v>
      </c>
    </row>
    <row r="173" spans="1:15" x14ac:dyDescent="0.25">
      <c r="A173" s="13">
        <v>4</v>
      </c>
      <c r="B173">
        <v>300520446</v>
      </c>
      <c r="C173">
        <v>2394733</v>
      </c>
      <c r="D173">
        <v>4</v>
      </c>
      <c r="E173" t="s">
        <v>110</v>
      </c>
      <c r="F173" t="s">
        <v>58</v>
      </c>
      <c r="G173">
        <v>1984</v>
      </c>
      <c r="H173">
        <v>2496</v>
      </c>
      <c r="I173">
        <v>78</v>
      </c>
      <c r="J173">
        <v>98</v>
      </c>
      <c r="K173">
        <v>272</v>
      </c>
      <c r="L173">
        <v>1</v>
      </c>
      <c r="M173" t="s">
        <v>108</v>
      </c>
      <c r="N173" t="s">
        <v>109</v>
      </c>
      <c r="O173" s="11">
        <f>Interpane[[#This Row],[weight (kg)]]*2.20462262</f>
        <v>599.65735264</v>
      </c>
    </row>
    <row r="174" spans="1:15" x14ac:dyDescent="0.25">
      <c r="A174" s="13">
        <v>4</v>
      </c>
      <c r="B174">
        <v>300521524</v>
      </c>
      <c r="C174">
        <v>2394169</v>
      </c>
      <c r="D174">
        <v>1</v>
      </c>
      <c r="E174" t="s">
        <v>111</v>
      </c>
      <c r="F174" t="s">
        <v>50</v>
      </c>
      <c r="G174">
        <v>1781</v>
      </c>
      <c r="H174">
        <v>2496</v>
      </c>
      <c r="I174">
        <v>70</v>
      </c>
      <c r="J174">
        <v>98</v>
      </c>
      <c r="K174">
        <v>245</v>
      </c>
      <c r="L174">
        <v>1</v>
      </c>
      <c r="M174" t="s">
        <v>112</v>
      </c>
      <c r="N174" t="s">
        <v>113</v>
      </c>
      <c r="O174" s="11">
        <f>Interpane[[#This Row],[weight (kg)]]*2.20462262</f>
        <v>540.13254189999998</v>
      </c>
    </row>
    <row r="175" spans="1:15" x14ac:dyDescent="0.25">
      <c r="A175" s="13">
        <v>4</v>
      </c>
      <c r="B175">
        <v>300521524</v>
      </c>
      <c r="C175">
        <v>2394169</v>
      </c>
      <c r="D175">
        <v>1</v>
      </c>
      <c r="E175" t="s">
        <v>111</v>
      </c>
      <c r="F175" t="s">
        <v>50</v>
      </c>
      <c r="G175">
        <v>1781</v>
      </c>
      <c r="H175">
        <v>2496</v>
      </c>
      <c r="I175">
        <v>70</v>
      </c>
      <c r="J175">
        <v>98</v>
      </c>
      <c r="K175">
        <v>245</v>
      </c>
      <c r="L175">
        <v>1</v>
      </c>
      <c r="M175" t="s">
        <v>112</v>
      </c>
      <c r="N175" t="s">
        <v>113</v>
      </c>
      <c r="O175" s="11">
        <f>Interpane[[#This Row],[weight (kg)]]*2.20462262</f>
        <v>540.13254189999998</v>
      </c>
    </row>
    <row r="176" spans="1:15" x14ac:dyDescent="0.25">
      <c r="A176" s="13">
        <v>4</v>
      </c>
      <c r="B176">
        <v>300521524</v>
      </c>
      <c r="C176">
        <v>2394169</v>
      </c>
      <c r="D176">
        <v>1</v>
      </c>
      <c r="E176" t="s">
        <v>111</v>
      </c>
      <c r="F176" t="s">
        <v>50</v>
      </c>
      <c r="G176">
        <v>1781</v>
      </c>
      <c r="H176">
        <v>2496</v>
      </c>
      <c r="I176">
        <v>70</v>
      </c>
      <c r="J176">
        <v>98</v>
      </c>
      <c r="K176">
        <v>245</v>
      </c>
      <c r="L176">
        <v>1</v>
      </c>
      <c r="M176" t="s">
        <v>112</v>
      </c>
      <c r="N176" t="s">
        <v>113</v>
      </c>
      <c r="O176" s="11">
        <f>Interpane[[#This Row],[weight (kg)]]*2.20462262</f>
        <v>540.13254189999998</v>
      </c>
    </row>
    <row r="177" spans="1:15" x14ac:dyDescent="0.25">
      <c r="A177" s="13">
        <v>4</v>
      </c>
      <c r="B177">
        <v>300521524</v>
      </c>
      <c r="C177">
        <v>2394169</v>
      </c>
      <c r="D177">
        <v>1</v>
      </c>
      <c r="E177" t="s">
        <v>111</v>
      </c>
      <c r="F177" t="s">
        <v>50</v>
      </c>
      <c r="G177">
        <v>1781</v>
      </c>
      <c r="H177">
        <v>2496</v>
      </c>
      <c r="I177">
        <v>70</v>
      </c>
      <c r="J177">
        <v>98</v>
      </c>
      <c r="K177">
        <v>245</v>
      </c>
      <c r="L177">
        <v>1</v>
      </c>
      <c r="M177" t="s">
        <v>112</v>
      </c>
      <c r="N177" t="s">
        <v>113</v>
      </c>
      <c r="O177" s="11">
        <f>Interpane[[#This Row],[weight (kg)]]*2.20462262</f>
        <v>540.13254189999998</v>
      </c>
    </row>
    <row r="178" spans="1:15" x14ac:dyDescent="0.25">
      <c r="A178" s="13">
        <v>4</v>
      </c>
      <c r="B178">
        <v>300521524</v>
      </c>
      <c r="C178">
        <v>2394169</v>
      </c>
      <c r="D178">
        <v>1</v>
      </c>
      <c r="E178" t="s">
        <v>111</v>
      </c>
      <c r="F178" t="s">
        <v>50</v>
      </c>
      <c r="G178">
        <v>1781</v>
      </c>
      <c r="H178">
        <v>2496</v>
      </c>
      <c r="I178">
        <v>70</v>
      </c>
      <c r="J178">
        <v>98</v>
      </c>
      <c r="K178">
        <v>245</v>
      </c>
      <c r="L178">
        <v>1</v>
      </c>
      <c r="M178" t="s">
        <v>112</v>
      </c>
      <c r="N178" t="s">
        <v>113</v>
      </c>
      <c r="O178" s="11">
        <f>Interpane[[#This Row],[weight (kg)]]*2.20462262</f>
        <v>540.13254189999998</v>
      </c>
    </row>
    <row r="179" spans="1:15" x14ac:dyDescent="0.25">
      <c r="A179" s="13">
        <v>4</v>
      </c>
      <c r="B179">
        <v>300521524</v>
      </c>
      <c r="C179">
        <v>2394169</v>
      </c>
      <c r="D179">
        <v>1</v>
      </c>
      <c r="E179" t="s">
        <v>111</v>
      </c>
      <c r="F179" t="s">
        <v>50</v>
      </c>
      <c r="G179">
        <v>1781</v>
      </c>
      <c r="H179">
        <v>2496</v>
      </c>
      <c r="I179">
        <v>70</v>
      </c>
      <c r="J179">
        <v>98</v>
      </c>
      <c r="K179">
        <v>245</v>
      </c>
      <c r="L179">
        <v>1</v>
      </c>
      <c r="M179" t="s">
        <v>112</v>
      </c>
      <c r="N179" t="s">
        <v>113</v>
      </c>
      <c r="O179" s="11">
        <f>Interpane[[#This Row],[weight (kg)]]*2.20462262</f>
        <v>540.13254189999998</v>
      </c>
    </row>
    <row r="180" spans="1:15" x14ac:dyDescent="0.25">
      <c r="A180" s="13">
        <v>4</v>
      </c>
      <c r="B180">
        <v>300521524</v>
      </c>
      <c r="C180">
        <v>2394169</v>
      </c>
      <c r="D180">
        <v>1</v>
      </c>
      <c r="E180" t="s">
        <v>111</v>
      </c>
      <c r="F180" t="s">
        <v>50</v>
      </c>
      <c r="G180">
        <v>1781</v>
      </c>
      <c r="H180">
        <v>2496</v>
      </c>
      <c r="I180">
        <v>70</v>
      </c>
      <c r="J180">
        <v>98</v>
      </c>
      <c r="K180">
        <v>245</v>
      </c>
      <c r="L180">
        <v>1</v>
      </c>
      <c r="M180" t="s">
        <v>112</v>
      </c>
      <c r="N180" t="s">
        <v>113</v>
      </c>
      <c r="O180" s="11">
        <f>Interpane[[#This Row],[weight (kg)]]*2.20462262</f>
        <v>540.13254189999998</v>
      </c>
    </row>
    <row r="181" spans="1:15" x14ac:dyDescent="0.25">
      <c r="A181" s="13">
        <v>4</v>
      </c>
      <c r="B181">
        <v>300521524</v>
      </c>
      <c r="C181">
        <v>2394169</v>
      </c>
      <c r="D181">
        <v>1</v>
      </c>
      <c r="E181" t="s">
        <v>111</v>
      </c>
      <c r="F181" t="s">
        <v>50</v>
      </c>
      <c r="G181">
        <v>1781</v>
      </c>
      <c r="H181">
        <v>2496</v>
      </c>
      <c r="I181">
        <v>70</v>
      </c>
      <c r="J181">
        <v>98</v>
      </c>
      <c r="K181">
        <v>245</v>
      </c>
      <c r="L181">
        <v>1</v>
      </c>
      <c r="M181" t="s">
        <v>112</v>
      </c>
      <c r="N181" t="s">
        <v>113</v>
      </c>
      <c r="O181" s="11">
        <f>Interpane[[#This Row],[weight (kg)]]*2.20462262</f>
        <v>540.13254189999998</v>
      </c>
    </row>
    <row r="182" spans="1:15" x14ac:dyDescent="0.25">
      <c r="A182" s="13">
        <v>4</v>
      </c>
      <c r="B182">
        <v>300521524</v>
      </c>
      <c r="C182">
        <v>2394169</v>
      </c>
      <c r="D182">
        <v>1</v>
      </c>
      <c r="E182" t="s">
        <v>111</v>
      </c>
      <c r="F182" t="s">
        <v>50</v>
      </c>
      <c r="G182">
        <v>1781</v>
      </c>
      <c r="H182">
        <v>2496</v>
      </c>
      <c r="I182">
        <v>70</v>
      </c>
      <c r="J182">
        <v>98</v>
      </c>
      <c r="K182">
        <v>245</v>
      </c>
      <c r="L182">
        <v>1</v>
      </c>
      <c r="M182" t="s">
        <v>112</v>
      </c>
      <c r="N182" t="s">
        <v>113</v>
      </c>
      <c r="O182" s="11">
        <f>Interpane[[#This Row],[weight (kg)]]*2.20462262</f>
        <v>540.13254189999998</v>
      </c>
    </row>
    <row r="183" spans="1:15" x14ac:dyDescent="0.25">
      <c r="A183" s="13">
        <v>4</v>
      </c>
      <c r="B183">
        <v>300521524</v>
      </c>
      <c r="C183">
        <v>2394169</v>
      </c>
      <c r="D183">
        <v>1</v>
      </c>
      <c r="E183" t="s">
        <v>111</v>
      </c>
      <c r="F183" t="s">
        <v>50</v>
      </c>
      <c r="G183">
        <v>1781</v>
      </c>
      <c r="H183">
        <v>2496</v>
      </c>
      <c r="I183">
        <v>70</v>
      </c>
      <c r="J183">
        <v>98</v>
      </c>
      <c r="K183">
        <v>245</v>
      </c>
      <c r="L183">
        <v>1</v>
      </c>
      <c r="M183" t="s">
        <v>112</v>
      </c>
      <c r="N183" t="s">
        <v>113</v>
      </c>
      <c r="O183" s="11">
        <f>Interpane[[#This Row],[weight (kg)]]*2.20462262</f>
        <v>540.13254189999998</v>
      </c>
    </row>
    <row r="184" spans="1:15" x14ac:dyDescent="0.25">
      <c r="A184" s="13">
        <v>4</v>
      </c>
      <c r="B184">
        <v>300521524</v>
      </c>
      <c r="C184">
        <v>2394169</v>
      </c>
      <c r="D184">
        <v>1</v>
      </c>
      <c r="E184" t="s">
        <v>111</v>
      </c>
      <c r="F184" t="s">
        <v>50</v>
      </c>
      <c r="G184">
        <v>1781</v>
      </c>
      <c r="H184">
        <v>2496</v>
      </c>
      <c r="I184">
        <v>70</v>
      </c>
      <c r="J184">
        <v>98</v>
      </c>
      <c r="K184">
        <v>245</v>
      </c>
      <c r="L184">
        <v>1</v>
      </c>
      <c r="M184" t="s">
        <v>112</v>
      </c>
      <c r="N184" t="s">
        <v>113</v>
      </c>
      <c r="O184" s="11">
        <f>Interpane[[#This Row],[weight (kg)]]*2.20462262</f>
        <v>540.13254189999998</v>
      </c>
    </row>
    <row r="185" spans="1:15" x14ac:dyDescent="0.25">
      <c r="A185" s="13">
        <v>4</v>
      </c>
      <c r="B185">
        <v>300521719</v>
      </c>
      <c r="C185">
        <v>2394728</v>
      </c>
      <c r="D185">
        <v>1</v>
      </c>
      <c r="E185" t="s">
        <v>114</v>
      </c>
      <c r="F185" t="s">
        <v>61</v>
      </c>
      <c r="G185">
        <v>1781</v>
      </c>
      <c r="H185">
        <v>870</v>
      </c>
      <c r="I185">
        <v>70</v>
      </c>
      <c r="J185">
        <v>34</v>
      </c>
      <c r="K185">
        <v>85</v>
      </c>
      <c r="L185">
        <v>1</v>
      </c>
      <c r="M185" t="s">
        <v>92</v>
      </c>
      <c r="N185" t="s">
        <v>93</v>
      </c>
      <c r="O185" s="11">
        <f>Interpane[[#This Row],[weight (kg)]]*2.20462262</f>
        <v>187.39292269999999</v>
      </c>
    </row>
    <row r="186" spans="1:15" x14ac:dyDescent="0.25">
      <c r="A186" s="13">
        <v>4</v>
      </c>
      <c r="B186">
        <v>300521719</v>
      </c>
      <c r="C186">
        <v>2394728</v>
      </c>
      <c r="D186">
        <v>1</v>
      </c>
      <c r="E186" t="s">
        <v>114</v>
      </c>
      <c r="F186" t="s">
        <v>61</v>
      </c>
      <c r="G186">
        <v>1781</v>
      </c>
      <c r="H186">
        <v>870</v>
      </c>
      <c r="I186">
        <v>70</v>
      </c>
      <c r="J186">
        <v>34</v>
      </c>
      <c r="K186">
        <v>85</v>
      </c>
      <c r="L186">
        <v>1</v>
      </c>
      <c r="M186" t="s">
        <v>92</v>
      </c>
      <c r="N186" t="s">
        <v>93</v>
      </c>
      <c r="O186" s="11">
        <f>Interpane[[#This Row],[weight (kg)]]*2.20462262</f>
        <v>187.39292269999999</v>
      </c>
    </row>
    <row r="187" spans="1:15" x14ac:dyDescent="0.25">
      <c r="A187" s="13">
        <v>4</v>
      </c>
      <c r="B187">
        <v>300521719</v>
      </c>
      <c r="C187">
        <v>2394728</v>
      </c>
      <c r="D187">
        <v>1</v>
      </c>
      <c r="E187" t="s">
        <v>114</v>
      </c>
      <c r="F187" t="s">
        <v>61</v>
      </c>
      <c r="G187">
        <v>1781</v>
      </c>
      <c r="H187">
        <v>870</v>
      </c>
      <c r="I187">
        <v>70</v>
      </c>
      <c r="J187">
        <v>34</v>
      </c>
      <c r="K187">
        <v>85</v>
      </c>
      <c r="L187">
        <v>1</v>
      </c>
      <c r="M187" t="s">
        <v>92</v>
      </c>
      <c r="N187" t="s">
        <v>93</v>
      </c>
      <c r="O187" s="11">
        <f>Interpane[[#This Row],[weight (kg)]]*2.20462262</f>
        <v>187.39292269999999</v>
      </c>
    </row>
    <row r="188" spans="1:15" x14ac:dyDescent="0.25">
      <c r="A188" s="13">
        <v>4</v>
      </c>
      <c r="B188">
        <v>300521719</v>
      </c>
      <c r="C188">
        <v>2394728</v>
      </c>
      <c r="D188">
        <v>8</v>
      </c>
      <c r="E188" t="s">
        <v>91</v>
      </c>
      <c r="F188" t="s">
        <v>61</v>
      </c>
      <c r="G188">
        <v>2645</v>
      </c>
      <c r="H188">
        <v>870</v>
      </c>
      <c r="I188">
        <v>104</v>
      </c>
      <c r="J188">
        <v>34</v>
      </c>
      <c r="K188">
        <v>127</v>
      </c>
      <c r="L188">
        <v>1</v>
      </c>
      <c r="M188" t="s">
        <v>92</v>
      </c>
      <c r="N188" t="s">
        <v>93</v>
      </c>
      <c r="O188" s="11">
        <f>Interpane[[#This Row],[weight (kg)]]*2.20462262</f>
        <v>279.98707273999997</v>
      </c>
    </row>
    <row r="189" spans="1:15" x14ac:dyDescent="0.25">
      <c r="A189" s="13">
        <v>4</v>
      </c>
      <c r="B189">
        <v>300521719</v>
      </c>
      <c r="C189">
        <v>2394728</v>
      </c>
      <c r="D189">
        <v>8</v>
      </c>
      <c r="E189" t="s">
        <v>91</v>
      </c>
      <c r="F189" t="s">
        <v>61</v>
      </c>
      <c r="G189">
        <v>2645</v>
      </c>
      <c r="H189">
        <v>870</v>
      </c>
      <c r="I189">
        <v>104</v>
      </c>
      <c r="J189">
        <v>34</v>
      </c>
      <c r="K189">
        <v>127</v>
      </c>
      <c r="L189">
        <v>1</v>
      </c>
      <c r="M189" t="s">
        <v>92</v>
      </c>
      <c r="N189" t="s">
        <v>93</v>
      </c>
      <c r="O189" s="11">
        <f>Interpane[[#This Row],[weight (kg)]]*2.20462262</f>
        <v>279.98707273999997</v>
      </c>
    </row>
    <row r="190" spans="1:15" x14ac:dyDescent="0.25">
      <c r="A190" s="13">
        <v>4</v>
      </c>
      <c r="B190">
        <v>300521719</v>
      </c>
      <c r="C190">
        <v>2394728</v>
      </c>
      <c r="D190">
        <v>8</v>
      </c>
      <c r="E190" t="s">
        <v>91</v>
      </c>
      <c r="F190" t="s">
        <v>61</v>
      </c>
      <c r="G190">
        <v>2645</v>
      </c>
      <c r="H190">
        <v>870</v>
      </c>
      <c r="I190">
        <v>104</v>
      </c>
      <c r="J190">
        <v>34</v>
      </c>
      <c r="K190">
        <v>127</v>
      </c>
      <c r="L190">
        <v>1</v>
      </c>
      <c r="M190" t="s">
        <v>92</v>
      </c>
      <c r="N190" t="s">
        <v>93</v>
      </c>
      <c r="O190" s="11">
        <f>Interpane[[#This Row],[weight (kg)]]*2.20462262</f>
        <v>279.98707273999997</v>
      </c>
    </row>
    <row r="191" spans="1:15" x14ac:dyDescent="0.25">
      <c r="A191" s="13">
        <v>4</v>
      </c>
      <c r="B191">
        <v>300521719</v>
      </c>
      <c r="C191">
        <v>2394728</v>
      </c>
      <c r="D191">
        <v>8</v>
      </c>
      <c r="E191" t="s">
        <v>91</v>
      </c>
      <c r="F191" t="s">
        <v>61</v>
      </c>
      <c r="G191">
        <v>2645</v>
      </c>
      <c r="H191">
        <v>870</v>
      </c>
      <c r="I191">
        <v>104</v>
      </c>
      <c r="J191">
        <v>34</v>
      </c>
      <c r="K191">
        <v>127</v>
      </c>
      <c r="L191">
        <v>1</v>
      </c>
      <c r="M191" t="s">
        <v>92</v>
      </c>
      <c r="N191" t="s">
        <v>93</v>
      </c>
      <c r="O191" s="11">
        <f>Interpane[[#This Row],[weight (kg)]]*2.20462262</f>
        <v>279.98707273999997</v>
      </c>
    </row>
    <row r="192" spans="1:15" x14ac:dyDescent="0.25">
      <c r="A192" s="13">
        <v>4</v>
      </c>
      <c r="B192">
        <v>300521719</v>
      </c>
      <c r="C192">
        <v>2394728</v>
      </c>
      <c r="D192">
        <v>8</v>
      </c>
      <c r="E192" t="s">
        <v>91</v>
      </c>
      <c r="F192" t="s">
        <v>61</v>
      </c>
      <c r="G192">
        <v>2645</v>
      </c>
      <c r="H192">
        <v>870</v>
      </c>
      <c r="I192">
        <v>104</v>
      </c>
      <c r="J192">
        <v>34</v>
      </c>
      <c r="K192">
        <v>127</v>
      </c>
      <c r="L192">
        <v>1</v>
      </c>
      <c r="M192" t="s">
        <v>92</v>
      </c>
      <c r="N192" t="s">
        <v>93</v>
      </c>
      <c r="O192" s="11">
        <f>Interpane[[#This Row],[weight (kg)]]*2.20462262</f>
        <v>279.98707273999997</v>
      </c>
    </row>
    <row r="193" spans="1:15" x14ac:dyDescent="0.25">
      <c r="A193" s="13">
        <v>4</v>
      </c>
      <c r="B193">
        <v>300521719</v>
      </c>
      <c r="C193">
        <v>2394728</v>
      </c>
      <c r="D193">
        <v>8</v>
      </c>
      <c r="E193" t="s">
        <v>91</v>
      </c>
      <c r="F193" t="s">
        <v>61</v>
      </c>
      <c r="G193">
        <v>2645</v>
      </c>
      <c r="H193">
        <v>870</v>
      </c>
      <c r="I193">
        <v>104</v>
      </c>
      <c r="J193">
        <v>34</v>
      </c>
      <c r="K193">
        <v>127</v>
      </c>
      <c r="L193">
        <v>1</v>
      </c>
      <c r="M193" t="s">
        <v>92</v>
      </c>
      <c r="N193" t="s">
        <v>93</v>
      </c>
      <c r="O193" s="11">
        <f>Interpane[[#This Row],[weight (kg)]]*2.20462262</f>
        <v>279.98707273999997</v>
      </c>
    </row>
    <row r="194" spans="1:15" x14ac:dyDescent="0.25">
      <c r="A194" s="13">
        <v>4</v>
      </c>
      <c r="B194">
        <v>300521719</v>
      </c>
      <c r="C194">
        <v>2394734</v>
      </c>
      <c r="D194">
        <v>3</v>
      </c>
      <c r="E194" t="s">
        <v>97</v>
      </c>
      <c r="F194" t="s">
        <v>65</v>
      </c>
      <c r="G194">
        <v>2651</v>
      </c>
      <c r="H194">
        <v>870</v>
      </c>
      <c r="I194">
        <v>104</v>
      </c>
      <c r="J194">
        <v>34</v>
      </c>
      <c r="K194">
        <v>127</v>
      </c>
      <c r="L194">
        <v>1</v>
      </c>
      <c r="M194" t="s">
        <v>92</v>
      </c>
      <c r="N194" t="s">
        <v>93</v>
      </c>
      <c r="O194" s="11">
        <f>Interpane[[#This Row],[weight (kg)]]*2.20462262</f>
        <v>279.98707273999997</v>
      </c>
    </row>
    <row r="195" spans="1:15" x14ac:dyDescent="0.25">
      <c r="A195" s="13">
        <v>4</v>
      </c>
      <c r="B195">
        <v>300520388</v>
      </c>
      <c r="C195">
        <v>2394728</v>
      </c>
      <c r="D195">
        <v>1</v>
      </c>
      <c r="E195" t="s">
        <v>114</v>
      </c>
      <c r="F195" t="s">
        <v>61</v>
      </c>
      <c r="G195">
        <v>1781</v>
      </c>
      <c r="H195">
        <v>870</v>
      </c>
      <c r="I195">
        <v>70</v>
      </c>
      <c r="J195">
        <v>34</v>
      </c>
      <c r="K195">
        <v>85</v>
      </c>
      <c r="L195">
        <v>1</v>
      </c>
      <c r="M195" t="s">
        <v>115</v>
      </c>
      <c r="N195" t="s">
        <v>116</v>
      </c>
      <c r="O195" s="11">
        <f>Interpane[[#This Row],[weight (kg)]]*2.20462262</f>
        <v>187.39292269999999</v>
      </c>
    </row>
    <row r="196" spans="1:15" x14ac:dyDescent="0.25">
      <c r="A196" s="13">
        <v>4</v>
      </c>
      <c r="B196">
        <v>300520388</v>
      </c>
      <c r="C196">
        <v>2394728</v>
      </c>
      <c r="D196">
        <v>1</v>
      </c>
      <c r="E196" t="s">
        <v>114</v>
      </c>
      <c r="F196" t="s">
        <v>61</v>
      </c>
      <c r="G196">
        <v>1781</v>
      </c>
      <c r="H196">
        <v>870</v>
      </c>
      <c r="I196">
        <v>70</v>
      </c>
      <c r="J196">
        <v>34</v>
      </c>
      <c r="K196">
        <v>85</v>
      </c>
      <c r="L196">
        <v>1</v>
      </c>
      <c r="M196" t="s">
        <v>115</v>
      </c>
      <c r="N196" t="s">
        <v>116</v>
      </c>
      <c r="O196" s="11">
        <f>Interpane[[#This Row],[weight (kg)]]*2.20462262</f>
        <v>187.39292269999999</v>
      </c>
    </row>
    <row r="197" spans="1:15" x14ac:dyDescent="0.25">
      <c r="A197" s="13">
        <v>4</v>
      </c>
      <c r="B197">
        <v>300520388</v>
      </c>
      <c r="C197">
        <v>2394728</v>
      </c>
      <c r="D197">
        <v>1</v>
      </c>
      <c r="E197" t="s">
        <v>114</v>
      </c>
      <c r="F197" t="s">
        <v>61</v>
      </c>
      <c r="G197">
        <v>1781</v>
      </c>
      <c r="H197">
        <v>870</v>
      </c>
      <c r="I197">
        <v>70</v>
      </c>
      <c r="J197">
        <v>34</v>
      </c>
      <c r="K197">
        <v>85</v>
      </c>
      <c r="L197">
        <v>1</v>
      </c>
      <c r="M197" t="s">
        <v>115</v>
      </c>
      <c r="N197" t="s">
        <v>116</v>
      </c>
      <c r="O197" s="11">
        <f>Interpane[[#This Row],[weight (kg)]]*2.20462262</f>
        <v>187.39292269999999</v>
      </c>
    </row>
    <row r="198" spans="1:15" x14ac:dyDescent="0.25">
      <c r="A198" s="13">
        <v>4</v>
      </c>
      <c r="B198">
        <v>300520388</v>
      </c>
      <c r="C198">
        <v>2394728</v>
      </c>
      <c r="D198">
        <v>1</v>
      </c>
      <c r="E198" t="s">
        <v>114</v>
      </c>
      <c r="F198" t="s">
        <v>61</v>
      </c>
      <c r="G198">
        <v>1781</v>
      </c>
      <c r="H198">
        <v>870</v>
      </c>
      <c r="I198">
        <v>70</v>
      </c>
      <c r="J198">
        <v>34</v>
      </c>
      <c r="K198">
        <v>85</v>
      </c>
      <c r="L198">
        <v>1</v>
      </c>
      <c r="M198" t="s">
        <v>115</v>
      </c>
      <c r="N198" t="s">
        <v>116</v>
      </c>
      <c r="O198" s="11">
        <f>Interpane[[#This Row],[weight (kg)]]*2.20462262</f>
        <v>187.39292269999999</v>
      </c>
    </row>
    <row r="199" spans="1:15" x14ac:dyDescent="0.25">
      <c r="A199" s="13">
        <v>4</v>
      </c>
      <c r="B199">
        <v>300520388</v>
      </c>
      <c r="C199">
        <v>2394728</v>
      </c>
      <c r="D199">
        <v>1</v>
      </c>
      <c r="E199" t="s">
        <v>114</v>
      </c>
      <c r="F199" t="s">
        <v>61</v>
      </c>
      <c r="G199">
        <v>1781</v>
      </c>
      <c r="H199">
        <v>870</v>
      </c>
      <c r="I199">
        <v>70</v>
      </c>
      <c r="J199">
        <v>34</v>
      </c>
      <c r="K199">
        <v>85</v>
      </c>
      <c r="L199">
        <v>1</v>
      </c>
      <c r="M199" t="s">
        <v>115</v>
      </c>
      <c r="N199" t="s">
        <v>116</v>
      </c>
      <c r="O199" s="11">
        <f>Interpane[[#This Row],[weight (kg)]]*2.20462262</f>
        <v>187.39292269999999</v>
      </c>
    </row>
    <row r="200" spans="1:15" x14ac:dyDescent="0.25">
      <c r="A200" s="13">
        <v>4</v>
      </c>
      <c r="B200">
        <v>300520388</v>
      </c>
      <c r="C200">
        <v>2394728</v>
      </c>
      <c r="D200">
        <v>1</v>
      </c>
      <c r="E200" t="s">
        <v>114</v>
      </c>
      <c r="F200" t="s">
        <v>61</v>
      </c>
      <c r="G200">
        <v>1781</v>
      </c>
      <c r="H200">
        <v>870</v>
      </c>
      <c r="I200">
        <v>70</v>
      </c>
      <c r="J200">
        <v>34</v>
      </c>
      <c r="K200">
        <v>85</v>
      </c>
      <c r="L200">
        <v>1</v>
      </c>
      <c r="M200" t="s">
        <v>115</v>
      </c>
      <c r="N200" t="s">
        <v>116</v>
      </c>
      <c r="O200" s="11">
        <f>Interpane[[#This Row],[weight (kg)]]*2.20462262</f>
        <v>187.39292269999999</v>
      </c>
    </row>
    <row r="201" spans="1:15" x14ac:dyDescent="0.25">
      <c r="A201" s="13">
        <v>4</v>
      </c>
      <c r="B201">
        <v>300520388</v>
      </c>
      <c r="C201">
        <v>2394728</v>
      </c>
      <c r="D201">
        <v>1</v>
      </c>
      <c r="E201" t="s">
        <v>114</v>
      </c>
      <c r="F201" t="s">
        <v>61</v>
      </c>
      <c r="G201">
        <v>1781</v>
      </c>
      <c r="H201">
        <v>870</v>
      </c>
      <c r="I201">
        <v>70</v>
      </c>
      <c r="J201">
        <v>34</v>
      </c>
      <c r="K201">
        <v>85</v>
      </c>
      <c r="L201">
        <v>1</v>
      </c>
      <c r="M201" t="s">
        <v>115</v>
      </c>
      <c r="N201" t="s">
        <v>116</v>
      </c>
      <c r="O201" s="11">
        <f>Interpane[[#This Row],[weight (kg)]]*2.20462262</f>
        <v>187.39292269999999</v>
      </c>
    </row>
    <row r="202" spans="1:15" x14ac:dyDescent="0.25">
      <c r="A202" s="13">
        <v>4</v>
      </c>
      <c r="B202">
        <v>300520388</v>
      </c>
      <c r="C202">
        <v>2394728</v>
      </c>
      <c r="D202">
        <v>1</v>
      </c>
      <c r="E202" t="s">
        <v>114</v>
      </c>
      <c r="F202" t="s">
        <v>61</v>
      </c>
      <c r="G202">
        <v>1781</v>
      </c>
      <c r="H202">
        <v>870</v>
      </c>
      <c r="I202">
        <v>70</v>
      </c>
      <c r="J202">
        <v>34</v>
      </c>
      <c r="K202">
        <v>85</v>
      </c>
      <c r="L202">
        <v>1</v>
      </c>
      <c r="M202" t="s">
        <v>115</v>
      </c>
      <c r="N202" t="s">
        <v>116</v>
      </c>
      <c r="O202" s="11">
        <f>Interpane[[#This Row],[weight (kg)]]*2.20462262</f>
        <v>187.39292269999999</v>
      </c>
    </row>
    <row r="203" spans="1:15" x14ac:dyDescent="0.25">
      <c r="A203" s="13">
        <v>4</v>
      </c>
      <c r="B203">
        <v>300520388</v>
      </c>
      <c r="C203">
        <v>2394728</v>
      </c>
      <c r="D203">
        <v>1</v>
      </c>
      <c r="E203" t="s">
        <v>114</v>
      </c>
      <c r="F203" t="s">
        <v>61</v>
      </c>
      <c r="G203">
        <v>1781</v>
      </c>
      <c r="H203">
        <v>870</v>
      </c>
      <c r="I203">
        <v>70</v>
      </c>
      <c r="J203">
        <v>34</v>
      </c>
      <c r="K203">
        <v>85</v>
      </c>
      <c r="L203">
        <v>1</v>
      </c>
      <c r="M203" t="s">
        <v>115</v>
      </c>
      <c r="N203" t="s">
        <v>116</v>
      </c>
      <c r="O203" s="11">
        <f>Interpane[[#This Row],[weight (kg)]]*2.20462262</f>
        <v>187.39292269999999</v>
      </c>
    </row>
    <row r="204" spans="1:15" x14ac:dyDescent="0.25">
      <c r="A204" s="13">
        <v>4</v>
      </c>
      <c r="B204">
        <v>300520388</v>
      </c>
      <c r="C204">
        <v>2394728</v>
      </c>
      <c r="D204">
        <v>1</v>
      </c>
      <c r="E204" t="s">
        <v>114</v>
      </c>
      <c r="F204" t="s">
        <v>61</v>
      </c>
      <c r="G204">
        <v>1781</v>
      </c>
      <c r="H204">
        <v>870</v>
      </c>
      <c r="I204">
        <v>70</v>
      </c>
      <c r="J204">
        <v>34</v>
      </c>
      <c r="K204">
        <v>85</v>
      </c>
      <c r="L204">
        <v>1</v>
      </c>
      <c r="M204" t="s">
        <v>115</v>
      </c>
      <c r="N204" t="s">
        <v>116</v>
      </c>
      <c r="O204" s="11">
        <f>Interpane[[#This Row],[weight (kg)]]*2.20462262</f>
        <v>187.39292269999999</v>
      </c>
    </row>
    <row r="205" spans="1:15" x14ac:dyDescent="0.25">
      <c r="A205" s="13">
        <v>4</v>
      </c>
      <c r="B205">
        <v>300520388</v>
      </c>
      <c r="C205">
        <v>2394728</v>
      </c>
      <c r="D205">
        <v>1</v>
      </c>
      <c r="E205" t="s">
        <v>114</v>
      </c>
      <c r="F205" t="s">
        <v>61</v>
      </c>
      <c r="G205">
        <v>1781</v>
      </c>
      <c r="H205">
        <v>870</v>
      </c>
      <c r="I205">
        <v>70</v>
      </c>
      <c r="J205">
        <v>34</v>
      </c>
      <c r="K205">
        <v>85</v>
      </c>
      <c r="L205">
        <v>1</v>
      </c>
      <c r="M205" t="s">
        <v>115</v>
      </c>
      <c r="N205" t="s">
        <v>116</v>
      </c>
      <c r="O205" s="11">
        <f>Interpane[[#This Row],[weight (kg)]]*2.20462262</f>
        <v>187.39292269999999</v>
      </c>
    </row>
    <row r="206" spans="1:15" x14ac:dyDescent="0.25">
      <c r="A206" s="13">
        <v>4</v>
      </c>
      <c r="B206">
        <v>300520388</v>
      </c>
      <c r="C206">
        <v>2394728</v>
      </c>
      <c r="D206">
        <v>1</v>
      </c>
      <c r="E206" t="s">
        <v>114</v>
      </c>
      <c r="F206" t="s">
        <v>61</v>
      </c>
      <c r="G206">
        <v>1781</v>
      </c>
      <c r="H206">
        <v>870</v>
      </c>
      <c r="I206">
        <v>70</v>
      </c>
      <c r="J206">
        <v>34</v>
      </c>
      <c r="K206">
        <v>85</v>
      </c>
      <c r="L206">
        <v>1</v>
      </c>
      <c r="M206" t="s">
        <v>115</v>
      </c>
      <c r="N206" t="s">
        <v>116</v>
      </c>
      <c r="O206" s="11">
        <f>Interpane[[#This Row],[weight (kg)]]*2.20462262</f>
        <v>187.39292269999999</v>
      </c>
    </row>
    <row r="207" spans="1:15" x14ac:dyDescent="0.25">
      <c r="A207" s="13">
        <v>4</v>
      </c>
      <c r="B207">
        <v>300520388</v>
      </c>
      <c r="C207">
        <v>2394728</v>
      </c>
      <c r="D207">
        <v>1</v>
      </c>
      <c r="E207" t="s">
        <v>114</v>
      </c>
      <c r="F207" t="s">
        <v>61</v>
      </c>
      <c r="G207">
        <v>1781</v>
      </c>
      <c r="H207">
        <v>870</v>
      </c>
      <c r="I207">
        <v>70</v>
      </c>
      <c r="J207">
        <v>34</v>
      </c>
      <c r="K207">
        <v>85</v>
      </c>
      <c r="L207">
        <v>1</v>
      </c>
      <c r="M207" t="s">
        <v>115</v>
      </c>
      <c r="N207" t="s">
        <v>116</v>
      </c>
      <c r="O207" s="11">
        <f>Interpane[[#This Row],[weight (kg)]]*2.20462262</f>
        <v>187.39292269999999</v>
      </c>
    </row>
    <row r="208" spans="1:15" x14ac:dyDescent="0.25">
      <c r="A208" s="13">
        <v>4</v>
      </c>
      <c r="B208">
        <v>300520388</v>
      </c>
      <c r="C208">
        <v>2394728</v>
      </c>
      <c r="D208">
        <v>1</v>
      </c>
      <c r="E208" t="s">
        <v>114</v>
      </c>
      <c r="F208" t="s">
        <v>61</v>
      </c>
      <c r="G208">
        <v>1781</v>
      </c>
      <c r="H208">
        <v>870</v>
      </c>
      <c r="I208">
        <v>70</v>
      </c>
      <c r="J208">
        <v>34</v>
      </c>
      <c r="K208">
        <v>85</v>
      </c>
      <c r="L208">
        <v>1</v>
      </c>
      <c r="M208" t="s">
        <v>115</v>
      </c>
      <c r="N208" t="s">
        <v>116</v>
      </c>
      <c r="O208" s="11">
        <f>Interpane[[#This Row],[weight (kg)]]*2.20462262</f>
        <v>187.39292269999999</v>
      </c>
    </row>
    <row r="209" spans="1:15" x14ac:dyDescent="0.25">
      <c r="A209" s="13">
        <v>4</v>
      </c>
      <c r="B209">
        <v>300520388</v>
      </c>
      <c r="C209">
        <v>2394728</v>
      </c>
      <c r="D209">
        <v>1</v>
      </c>
      <c r="E209" t="s">
        <v>114</v>
      </c>
      <c r="F209" t="s">
        <v>61</v>
      </c>
      <c r="G209">
        <v>1781</v>
      </c>
      <c r="H209">
        <v>870</v>
      </c>
      <c r="I209">
        <v>70</v>
      </c>
      <c r="J209">
        <v>34</v>
      </c>
      <c r="K209">
        <v>85</v>
      </c>
      <c r="L209">
        <v>1</v>
      </c>
      <c r="M209" t="s">
        <v>115</v>
      </c>
      <c r="N209" t="s">
        <v>116</v>
      </c>
      <c r="O209" s="11">
        <f>Interpane[[#This Row],[weight (kg)]]*2.20462262</f>
        <v>187.39292269999999</v>
      </c>
    </row>
    <row r="210" spans="1:15" x14ac:dyDescent="0.25">
      <c r="A210" s="13">
        <v>5</v>
      </c>
      <c r="B210">
        <v>300520912</v>
      </c>
      <c r="C210">
        <v>2394178</v>
      </c>
      <c r="D210">
        <v>1</v>
      </c>
      <c r="E210" t="s">
        <v>57</v>
      </c>
      <c r="F210" t="s">
        <v>59</v>
      </c>
      <c r="G210">
        <v>2892</v>
      </c>
      <c r="H210">
        <v>2496</v>
      </c>
      <c r="I210">
        <v>114</v>
      </c>
      <c r="J210">
        <v>98</v>
      </c>
      <c r="K210">
        <v>397</v>
      </c>
      <c r="L210">
        <v>1</v>
      </c>
      <c r="M210" t="s">
        <v>55</v>
      </c>
      <c r="N210" t="s">
        <v>56</v>
      </c>
      <c r="O210" s="11">
        <f>Interpane[[#This Row],[weight (kg)]]*2.20462262</f>
        <v>875.2351801399999</v>
      </c>
    </row>
    <row r="211" spans="1:15" x14ac:dyDescent="0.25">
      <c r="A211" s="13">
        <v>5</v>
      </c>
      <c r="B211">
        <v>300520912</v>
      </c>
      <c r="C211">
        <v>2394178</v>
      </c>
      <c r="D211">
        <v>1</v>
      </c>
      <c r="E211" t="s">
        <v>57</v>
      </c>
      <c r="F211" t="s">
        <v>59</v>
      </c>
      <c r="G211">
        <v>2892</v>
      </c>
      <c r="H211">
        <v>2496</v>
      </c>
      <c r="I211">
        <v>114</v>
      </c>
      <c r="J211">
        <v>98</v>
      </c>
      <c r="K211">
        <v>397</v>
      </c>
      <c r="L211">
        <v>1</v>
      </c>
      <c r="M211" t="s">
        <v>55</v>
      </c>
      <c r="N211" t="s">
        <v>56</v>
      </c>
      <c r="O211" s="11">
        <f>Interpane[[#This Row],[weight (kg)]]*2.20462262</f>
        <v>875.2351801399999</v>
      </c>
    </row>
    <row r="212" spans="1:15" x14ac:dyDescent="0.25">
      <c r="A212" s="13">
        <v>5</v>
      </c>
      <c r="B212">
        <v>300520912</v>
      </c>
      <c r="C212">
        <v>2394178</v>
      </c>
      <c r="D212">
        <v>1</v>
      </c>
      <c r="E212" t="s">
        <v>57</v>
      </c>
      <c r="F212" t="s">
        <v>59</v>
      </c>
      <c r="G212">
        <v>2892</v>
      </c>
      <c r="H212">
        <v>2496</v>
      </c>
      <c r="I212">
        <v>114</v>
      </c>
      <c r="J212">
        <v>98</v>
      </c>
      <c r="K212">
        <v>397</v>
      </c>
      <c r="L212">
        <v>1</v>
      </c>
      <c r="M212" t="s">
        <v>55</v>
      </c>
      <c r="N212" t="s">
        <v>56</v>
      </c>
      <c r="O212" s="11">
        <f>Interpane[[#This Row],[weight (kg)]]*2.20462262</f>
        <v>875.2351801399999</v>
      </c>
    </row>
    <row r="213" spans="1:15" x14ac:dyDescent="0.25">
      <c r="A213" s="13">
        <v>5</v>
      </c>
      <c r="B213">
        <v>300520912</v>
      </c>
      <c r="C213">
        <v>2394178</v>
      </c>
      <c r="D213">
        <v>1</v>
      </c>
      <c r="E213" t="s">
        <v>57</v>
      </c>
      <c r="F213" t="s">
        <v>59</v>
      </c>
      <c r="G213">
        <v>2892</v>
      </c>
      <c r="H213">
        <v>2496</v>
      </c>
      <c r="I213">
        <v>114</v>
      </c>
      <c r="J213">
        <v>98</v>
      </c>
      <c r="K213">
        <v>397</v>
      </c>
      <c r="L213">
        <v>1</v>
      </c>
      <c r="M213" t="s">
        <v>55</v>
      </c>
      <c r="N213" t="s">
        <v>56</v>
      </c>
      <c r="O213" s="11">
        <f>Interpane[[#This Row],[weight (kg)]]*2.20462262</f>
        <v>875.2351801399999</v>
      </c>
    </row>
    <row r="214" spans="1:15" x14ac:dyDescent="0.25">
      <c r="A214" s="13">
        <v>5</v>
      </c>
      <c r="B214">
        <v>300520912</v>
      </c>
      <c r="C214">
        <v>2394178</v>
      </c>
      <c r="D214">
        <v>1</v>
      </c>
      <c r="E214" t="s">
        <v>57</v>
      </c>
      <c r="F214" t="s">
        <v>59</v>
      </c>
      <c r="G214">
        <v>2892</v>
      </c>
      <c r="H214">
        <v>2496</v>
      </c>
      <c r="I214">
        <v>114</v>
      </c>
      <c r="J214">
        <v>98</v>
      </c>
      <c r="K214">
        <v>397</v>
      </c>
      <c r="L214">
        <v>1</v>
      </c>
      <c r="M214" t="s">
        <v>55</v>
      </c>
      <c r="N214" t="s">
        <v>56</v>
      </c>
      <c r="O214" s="11">
        <f>Interpane[[#This Row],[weight (kg)]]*2.20462262</f>
        <v>875.2351801399999</v>
      </c>
    </row>
    <row r="215" spans="1:15" x14ac:dyDescent="0.25">
      <c r="A215" s="13">
        <v>5</v>
      </c>
      <c r="B215">
        <v>300522060</v>
      </c>
      <c r="C215">
        <v>2394728</v>
      </c>
      <c r="D215">
        <v>9</v>
      </c>
      <c r="E215" t="s">
        <v>60</v>
      </c>
      <c r="F215" t="s">
        <v>61</v>
      </c>
      <c r="G215">
        <v>2645</v>
      </c>
      <c r="H215">
        <v>2496</v>
      </c>
      <c r="I215">
        <v>104</v>
      </c>
      <c r="J215">
        <v>98</v>
      </c>
      <c r="K215">
        <v>363</v>
      </c>
      <c r="L215">
        <v>1</v>
      </c>
      <c r="M215" t="s">
        <v>13</v>
      </c>
      <c r="N215" t="s">
        <v>14</v>
      </c>
      <c r="O215" s="11">
        <f>Interpane[[#This Row],[weight (kg)]]*2.20462262</f>
        <v>800.27801105999993</v>
      </c>
    </row>
    <row r="216" spans="1:15" x14ac:dyDescent="0.25">
      <c r="A216" s="13">
        <v>5</v>
      </c>
      <c r="B216">
        <v>300522060</v>
      </c>
      <c r="C216">
        <v>2394728</v>
      </c>
      <c r="D216">
        <v>9</v>
      </c>
      <c r="E216" t="s">
        <v>60</v>
      </c>
      <c r="F216" t="s">
        <v>61</v>
      </c>
      <c r="G216">
        <v>2645</v>
      </c>
      <c r="H216">
        <v>2496</v>
      </c>
      <c r="I216">
        <v>104</v>
      </c>
      <c r="J216">
        <v>98</v>
      </c>
      <c r="K216">
        <v>363</v>
      </c>
      <c r="L216">
        <v>1</v>
      </c>
      <c r="M216" t="s">
        <v>13</v>
      </c>
      <c r="N216" t="s">
        <v>14</v>
      </c>
      <c r="O216" s="11">
        <f>Interpane[[#This Row],[weight (kg)]]*2.20462262</f>
        <v>800.27801105999993</v>
      </c>
    </row>
    <row r="217" spans="1:15" x14ac:dyDescent="0.25">
      <c r="A217" s="13">
        <v>5</v>
      </c>
      <c r="B217">
        <v>300522060</v>
      </c>
      <c r="C217">
        <v>2394728</v>
      </c>
      <c r="D217">
        <v>9</v>
      </c>
      <c r="E217" t="s">
        <v>60</v>
      </c>
      <c r="F217" t="s">
        <v>61</v>
      </c>
      <c r="G217">
        <v>2645</v>
      </c>
      <c r="H217">
        <v>2496</v>
      </c>
      <c r="I217">
        <v>104</v>
      </c>
      <c r="J217">
        <v>98</v>
      </c>
      <c r="K217">
        <v>363</v>
      </c>
      <c r="L217">
        <v>1</v>
      </c>
      <c r="M217" t="s">
        <v>13</v>
      </c>
      <c r="N217" t="s">
        <v>14</v>
      </c>
      <c r="O217" s="11">
        <f>Interpane[[#This Row],[weight (kg)]]*2.20462262</f>
        <v>800.27801105999993</v>
      </c>
    </row>
    <row r="218" spans="1:15" x14ac:dyDescent="0.25">
      <c r="A218" s="13">
        <v>5</v>
      </c>
      <c r="B218">
        <v>300522060</v>
      </c>
      <c r="C218">
        <v>2394728</v>
      </c>
      <c r="D218">
        <v>9</v>
      </c>
      <c r="E218" t="s">
        <v>60</v>
      </c>
      <c r="F218" t="s">
        <v>61</v>
      </c>
      <c r="G218">
        <v>2645</v>
      </c>
      <c r="H218">
        <v>2496</v>
      </c>
      <c r="I218">
        <v>104</v>
      </c>
      <c r="J218">
        <v>98</v>
      </c>
      <c r="K218">
        <v>363</v>
      </c>
      <c r="L218">
        <v>1</v>
      </c>
      <c r="M218" t="s">
        <v>13</v>
      </c>
      <c r="N218" t="s">
        <v>14</v>
      </c>
      <c r="O218" s="11">
        <f>Interpane[[#This Row],[weight (kg)]]*2.20462262</f>
        <v>800.27801105999993</v>
      </c>
    </row>
    <row r="219" spans="1:15" x14ac:dyDescent="0.25">
      <c r="A219" s="13">
        <v>5</v>
      </c>
      <c r="B219">
        <v>300522060</v>
      </c>
      <c r="C219">
        <v>2394728</v>
      </c>
      <c r="D219">
        <v>9</v>
      </c>
      <c r="E219" t="s">
        <v>60</v>
      </c>
      <c r="F219" t="s">
        <v>61</v>
      </c>
      <c r="G219">
        <v>2645</v>
      </c>
      <c r="H219">
        <v>2496</v>
      </c>
      <c r="I219">
        <v>104</v>
      </c>
      <c r="J219">
        <v>98</v>
      </c>
      <c r="K219">
        <v>363</v>
      </c>
      <c r="L219">
        <v>1</v>
      </c>
      <c r="M219" t="s">
        <v>13</v>
      </c>
      <c r="N219" t="s">
        <v>14</v>
      </c>
      <c r="O219" s="11">
        <f>Interpane[[#This Row],[weight (kg)]]*2.20462262</f>
        <v>800.27801105999993</v>
      </c>
    </row>
    <row r="220" spans="1:15" x14ac:dyDescent="0.25">
      <c r="A220" s="13">
        <v>5</v>
      </c>
      <c r="B220">
        <v>300522629</v>
      </c>
      <c r="C220">
        <v>2394734</v>
      </c>
      <c r="D220">
        <v>1</v>
      </c>
      <c r="E220" t="s">
        <v>64</v>
      </c>
      <c r="F220" t="s">
        <v>65</v>
      </c>
      <c r="G220">
        <v>2181</v>
      </c>
      <c r="H220">
        <v>2496</v>
      </c>
      <c r="I220">
        <v>86</v>
      </c>
      <c r="J220">
        <v>98</v>
      </c>
      <c r="K220">
        <v>299</v>
      </c>
      <c r="L220">
        <v>1</v>
      </c>
      <c r="M220" t="s">
        <v>51</v>
      </c>
      <c r="N220" t="s">
        <v>52</v>
      </c>
      <c r="O220" s="11">
        <f>Interpane[[#This Row],[weight (kg)]]*2.20462262</f>
        <v>659.18216337999991</v>
      </c>
    </row>
    <row r="221" spans="1:15" x14ac:dyDescent="0.25">
      <c r="A221" s="13">
        <v>5</v>
      </c>
      <c r="B221">
        <v>300522629</v>
      </c>
      <c r="C221">
        <v>2394179</v>
      </c>
      <c r="D221">
        <v>1</v>
      </c>
      <c r="E221" t="s">
        <v>64</v>
      </c>
      <c r="F221" t="s">
        <v>66</v>
      </c>
      <c r="G221">
        <v>2181</v>
      </c>
      <c r="H221">
        <v>2496</v>
      </c>
      <c r="I221">
        <v>86</v>
      </c>
      <c r="J221">
        <v>98</v>
      </c>
      <c r="K221">
        <v>299</v>
      </c>
      <c r="L221">
        <v>1</v>
      </c>
      <c r="M221" t="s">
        <v>51</v>
      </c>
      <c r="N221" t="s">
        <v>52</v>
      </c>
      <c r="O221" s="11">
        <f>Interpane[[#This Row],[weight (kg)]]*2.20462262</f>
        <v>659.18216337999991</v>
      </c>
    </row>
    <row r="222" spans="1:15" x14ac:dyDescent="0.25">
      <c r="A222" s="13">
        <v>5</v>
      </c>
      <c r="B222">
        <v>300522629</v>
      </c>
      <c r="C222">
        <v>2394179</v>
      </c>
      <c r="D222">
        <v>1</v>
      </c>
      <c r="E222" t="s">
        <v>64</v>
      </c>
      <c r="F222" t="s">
        <v>66</v>
      </c>
      <c r="G222">
        <v>2181</v>
      </c>
      <c r="H222">
        <v>2496</v>
      </c>
      <c r="I222">
        <v>86</v>
      </c>
      <c r="J222">
        <v>98</v>
      </c>
      <c r="K222">
        <v>299</v>
      </c>
      <c r="L222">
        <v>1</v>
      </c>
      <c r="M222" t="s">
        <v>51</v>
      </c>
      <c r="N222" t="s">
        <v>52</v>
      </c>
      <c r="O222" s="11">
        <f>Interpane[[#This Row],[weight (kg)]]*2.20462262</f>
        <v>659.18216337999991</v>
      </c>
    </row>
    <row r="223" spans="1:15" x14ac:dyDescent="0.25">
      <c r="A223" s="13">
        <v>5</v>
      </c>
      <c r="B223">
        <v>300522629</v>
      </c>
      <c r="C223">
        <v>2394179</v>
      </c>
      <c r="D223">
        <v>1</v>
      </c>
      <c r="E223" t="s">
        <v>64</v>
      </c>
      <c r="F223" t="s">
        <v>66</v>
      </c>
      <c r="G223">
        <v>2181</v>
      </c>
      <c r="H223">
        <v>2496</v>
      </c>
      <c r="I223">
        <v>86</v>
      </c>
      <c r="J223">
        <v>98</v>
      </c>
      <c r="K223">
        <v>299</v>
      </c>
      <c r="L223">
        <v>1</v>
      </c>
      <c r="M223" t="s">
        <v>51</v>
      </c>
      <c r="N223" t="s">
        <v>52</v>
      </c>
      <c r="O223" s="11">
        <f>Interpane[[#This Row],[weight (kg)]]*2.20462262</f>
        <v>659.18216337999991</v>
      </c>
    </row>
    <row r="224" spans="1:15" x14ac:dyDescent="0.25">
      <c r="A224" s="13">
        <v>5</v>
      </c>
      <c r="B224">
        <v>300522629</v>
      </c>
      <c r="C224">
        <v>2394179</v>
      </c>
      <c r="D224">
        <v>1</v>
      </c>
      <c r="E224" t="s">
        <v>64</v>
      </c>
      <c r="F224" t="s">
        <v>66</v>
      </c>
      <c r="G224">
        <v>2181</v>
      </c>
      <c r="H224">
        <v>2496</v>
      </c>
      <c r="I224">
        <v>86</v>
      </c>
      <c r="J224">
        <v>98</v>
      </c>
      <c r="K224">
        <v>299</v>
      </c>
      <c r="L224">
        <v>1</v>
      </c>
      <c r="M224" t="s">
        <v>51</v>
      </c>
      <c r="N224" t="s">
        <v>52</v>
      </c>
      <c r="O224" s="11">
        <f>Interpane[[#This Row],[weight (kg)]]*2.20462262</f>
        <v>659.18216337999991</v>
      </c>
    </row>
    <row r="225" spans="1:15" x14ac:dyDescent="0.25">
      <c r="A225" s="13">
        <v>5</v>
      </c>
      <c r="B225">
        <v>300522629</v>
      </c>
      <c r="C225">
        <v>2394179</v>
      </c>
      <c r="D225">
        <v>1</v>
      </c>
      <c r="E225" t="s">
        <v>64</v>
      </c>
      <c r="F225" t="s">
        <v>66</v>
      </c>
      <c r="G225">
        <v>2181</v>
      </c>
      <c r="H225">
        <v>2496</v>
      </c>
      <c r="I225">
        <v>86</v>
      </c>
      <c r="J225">
        <v>98</v>
      </c>
      <c r="K225">
        <v>299</v>
      </c>
      <c r="L225">
        <v>1</v>
      </c>
      <c r="M225" t="s">
        <v>51</v>
      </c>
      <c r="N225" t="s">
        <v>52</v>
      </c>
      <c r="O225" s="11">
        <f>Interpane[[#This Row],[weight (kg)]]*2.20462262</f>
        <v>659.18216337999991</v>
      </c>
    </row>
    <row r="226" spans="1:15" x14ac:dyDescent="0.25">
      <c r="A226" s="13">
        <v>5</v>
      </c>
      <c r="B226">
        <v>300522629</v>
      </c>
      <c r="C226">
        <v>2394179</v>
      </c>
      <c r="D226">
        <v>1</v>
      </c>
      <c r="E226" t="s">
        <v>64</v>
      </c>
      <c r="F226" t="s">
        <v>66</v>
      </c>
      <c r="G226">
        <v>2181</v>
      </c>
      <c r="H226">
        <v>2496</v>
      </c>
      <c r="I226">
        <v>86</v>
      </c>
      <c r="J226">
        <v>98</v>
      </c>
      <c r="K226">
        <v>299</v>
      </c>
      <c r="L226">
        <v>1</v>
      </c>
      <c r="M226" t="s">
        <v>51</v>
      </c>
      <c r="N226" t="s">
        <v>52</v>
      </c>
      <c r="O226" s="11">
        <f>Interpane[[#This Row],[weight (kg)]]*2.20462262</f>
        <v>659.18216337999991</v>
      </c>
    </row>
    <row r="227" spans="1:15" x14ac:dyDescent="0.25">
      <c r="A227" s="13">
        <v>5</v>
      </c>
      <c r="B227">
        <v>300521625</v>
      </c>
      <c r="C227">
        <v>2394174</v>
      </c>
      <c r="D227">
        <v>1</v>
      </c>
      <c r="E227" t="s">
        <v>78</v>
      </c>
      <c r="F227" t="s">
        <v>79</v>
      </c>
      <c r="G227">
        <v>3743</v>
      </c>
      <c r="H227">
        <v>2496</v>
      </c>
      <c r="I227">
        <v>147</v>
      </c>
      <c r="J227">
        <v>98</v>
      </c>
      <c r="K227">
        <v>514</v>
      </c>
      <c r="L227">
        <v>1</v>
      </c>
      <c r="M227" t="s">
        <v>80</v>
      </c>
      <c r="N227" t="s">
        <v>81</v>
      </c>
      <c r="O227" s="11">
        <f>Interpane[[#This Row],[weight (kg)]]*2.20462262</f>
        <v>1133.1760266799999</v>
      </c>
    </row>
    <row r="228" spans="1:15" x14ac:dyDescent="0.25">
      <c r="A228" s="13">
        <v>5</v>
      </c>
      <c r="B228">
        <v>300521625</v>
      </c>
      <c r="C228">
        <v>2394733</v>
      </c>
      <c r="D228">
        <v>2</v>
      </c>
      <c r="E228" t="s">
        <v>122</v>
      </c>
      <c r="F228" t="s">
        <v>58</v>
      </c>
      <c r="G228">
        <v>3680</v>
      </c>
      <c r="H228">
        <v>2242</v>
      </c>
      <c r="I228">
        <v>145</v>
      </c>
      <c r="J228">
        <v>88</v>
      </c>
      <c r="K228">
        <v>454</v>
      </c>
      <c r="L228">
        <v>1</v>
      </c>
      <c r="M228" t="s">
        <v>80</v>
      </c>
      <c r="N228" t="s">
        <v>81</v>
      </c>
      <c r="O228" s="11">
        <f>Interpane[[#This Row],[weight (kg)]]*2.20462262</f>
        <v>1000.89866948</v>
      </c>
    </row>
    <row r="229" spans="1:15" x14ac:dyDescent="0.25">
      <c r="A229" s="13">
        <v>5</v>
      </c>
      <c r="B229">
        <v>300521625</v>
      </c>
      <c r="C229">
        <v>2394733</v>
      </c>
      <c r="D229">
        <v>2</v>
      </c>
      <c r="E229" t="s">
        <v>122</v>
      </c>
      <c r="F229" t="s">
        <v>58</v>
      </c>
      <c r="G229">
        <v>3680</v>
      </c>
      <c r="H229">
        <v>2242</v>
      </c>
      <c r="I229">
        <v>145</v>
      </c>
      <c r="J229">
        <v>88</v>
      </c>
      <c r="K229">
        <v>454</v>
      </c>
      <c r="L229">
        <v>1</v>
      </c>
      <c r="M229" t="s">
        <v>80</v>
      </c>
      <c r="N229" t="s">
        <v>81</v>
      </c>
      <c r="O229" s="11">
        <f>Interpane[[#This Row],[weight (kg)]]*2.20462262</f>
        <v>1000.89866948</v>
      </c>
    </row>
    <row r="230" spans="1:15" x14ac:dyDescent="0.25">
      <c r="A230" s="13">
        <v>5</v>
      </c>
      <c r="B230">
        <v>300521625</v>
      </c>
      <c r="C230">
        <v>2394728</v>
      </c>
      <c r="D230">
        <v>6</v>
      </c>
      <c r="E230" t="s">
        <v>123</v>
      </c>
      <c r="F230" t="s">
        <v>61</v>
      </c>
      <c r="G230">
        <v>2181</v>
      </c>
      <c r="H230">
        <v>2242</v>
      </c>
      <c r="I230">
        <v>86</v>
      </c>
      <c r="J230">
        <v>88</v>
      </c>
      <c r="K230">
        <v>269</v>
      </c>
      <c r="L230">
        <v>1</v>
      </c>
      <c r="M230" t="s">
        <v>80</v>
      </c>
      <c r="N230" t="s">
        <v>81</v>
      </c>
      <c r="O230" s="11">
        <f>Interpane[[#This Row],[weight (kg)]]*2.20462262</f>
        <v>593.04348477999997</v>
      </c>
    </row>
    <row r="231" spans="1:15" x14ac:dyDescent="0.25">
      <c r="A231" s="13">
        <v>5</v>
      </c>
      <c r="B231">
        <v>300521625</v>
      </c>
      <c r="C231">
        <v>2394728</v>
      </c>
      <c r="D231">
        <v>10</v>
      </c>
      <c r="E231" t="s">
        <v>124</v>
      </c>
      <c r="F231" t="s">
        <v>61</v>
      </c>
      <c r="G231">
        <v>2188</v>
      </c>
      <c r="H231">
        <v>2242</v>
      </c>
      <c r="I231">
        <v>86</v>
      </c>
      <c r="J231">
        <v>88</v>
      </c>
      <c r="K231">
        <v>270</v>
      </c>
      <c r="L231">
        <v>1</v>
      </c>
      <c r="M231" t="s">
        <v>80</v>
      </c>
      <c r="N231" t="s">
        <v>81</v>
      </c>
      <c r="O231" s="11">
        <f>Interpane[[#This Row],[weight (kg)]]*2.20462262</f>
        <v>595.24810739999998</v>
      </c>
    </row>
    <row r="232" spans="1:15" x14ac:dyDescent="0.25">
      <c r="A232" s="13">
        <v>5</v>
      </c>
      <c r="B232">
        <v>300520164</v>
      </c>
      <c r="C232">
        <v>2394178</v>
      </c>
      <c r="D232">
        <v>1</v>
      </c>
      <c r="E232" t="s">
        <v>57</v>
      </c>
      <c r="F232" t="s">
        <v>59</v>
      </c>
      <c r="G232">
        <v>2892</v>
      </c>
      <c r="H232">
        <v>2496</v>
      </c>
      <c r="I232">
        <v>114</v>
      </c>
      <c r="J232">
        <v>98</v>
      </c>
      <c r="K232">
        <v>397</v>
      </c>
      <c r="L232">
        <v>1</v>
      </c>
      <c r="M232" t="s">
        <v>55</v>
      </c>
      <c r="N232" t="s">
        <v>56</v>
      </c>
      <c r="O232" s="11">
        <f>Interpane[[#This Row],[weight (kg)]]*2.20462262</f>
        <v>875.2351801399999</v>
      </c>
    </row>
    <row r="233" spans="1:15" x14ac:dyDescent="0.25">
      <c r="A233" s="13">
        <v>5</v>
      </c>
      <c r="B233">
        <v>300520164</v>
      </c>
      <c r="C233">
        <v>2394733</v>
      </c>
      <c r="D233">
        <v>1</v>
      </c>
      <c r="E233" t="s">
        <v>57</v>
      </c>
      <c r="F233" t="s">
        <v>58</v>
      </c>
      <c r="G233">
        <v>2892</v>
      </c>
      <c r="H233">
        <v>2496</v>
      </c>
      <c r="I233">
        <v>114</v>
      </c>
      <c r="J233">
        <v>98</v>
      </c>
      <c r="K233">
        <v>397</v>
      </c>
      <c r="L233">
        <v>1</v>
      </c>
      <c r="M233" t="s">
        <v>55</v>
      </c>
      <c r="N233" t="s">
        <v>56</v>
      </c>
      <c r="O233" s="11">
        <f>Interpane[[#This Row],[weight (kg)]]*2.20462262</f>
        <v>875.2351801399999</v>
      </c>
    </row>
    <row r="234" spans="1:15" x14ac:dyDescent="0.25">
      <c r="A234" s="13">
        <v>5</v>
      </c>
      <c r="B234">
        <v>300520164</v>
      </c>
      <c r="C234">
        <v>2394178</v>
      </c>
      <c r="D234">
        <v>1</v>
      </c>
      <c r="E234" t="s">
        <v>57</v>
      </c>
      <c r="F234" t="s">
        <v>59</v>
      </c>
      <c r="G234">
        <v>2892</v>
      </c>
      <c r="H234">
        <v>2496</v>
      </c>
      <c r="I234">
        <v>114</v>
      </c>
      <c r="J234">
        <v>98</v>
      </c>
      <c r="K234">
        <v>397</v>
      </c>
      <c r="L234">
        <v>1</v>
      </c>
      <c r="M234" t="s">
        <v>55</v>
      </c>
      <c r="N234" t="s">
        <v>56</v>
      </c>
      <c r="O234" s="11">
        <f>Interpane[[#This Row],[weight (kg)]]*2.20462262</f>
        <v>875.2351801399999</v>
      </c>
    </row>
    <row r="235" spans="1:15" x14ac:dyDescent="0.25">
      <c r="A235" s="13">
        <v>5</v>
      </c>
      <c r="B235">
        <v>300520164</v>
      </c>
      <c r="C235">
        <v>2394178</v>
      </c>
      <c r="D235">
        <v>1</v>
      </c>
      <c r="E235" t="s">
        <v>57</v>
      </c>
      <c r="F235" t="s">
        <v>59</v>
      </c>
      <c r="G235">
        <v>2892</v>
      </c>
      <c r="H235">
        <v>2496</v>
      </c>
      <c r="I235">
        <v>114</v>
      </c>
      <c r="J235">
        <v>98</v>
      </c>
      <c r="K235">
        <v>397</v>
      </c>
      <c r="L235">
        <v>1</v>
      </c>
      <c r="M235" t="s">
        <v>55</v>
      </c>
      <c r="N235" t="s">
        <v>56</v>
      </c>
      <c r="O235" s="11">
        <f>Interpane[[#This Row],[weight (kg)]]*2.20462262</f>
        <v>875.2351801399999</v>
      </c>
    </row>
    <row r="236" spans="1:15" x14ac:dyDescent="0.25">
      <c r="A236" s="13">
        <v>5</v>
      </c>
      <c r="B236">
        <v>300520164</v>
      </c>
      <c r="C236">
        <v>2394733</v>
      </c>
      <c r="D236">
        <v>1</v>
      </c>
      <c r="E236" t="s">
        <v>57</v>
      </c>
      <c r="F236" t="s">
        <v>58</v>
      </c>
      <c r="G236">
        <v>2892</v>
      </c>
      <c r="H236">
        <v>2496</v>
      </c>
      <c r="I236">
        <v>114</v>
      </c>
      <c r="J236">
        <v>98</v>
      </c>
      <c r="K236">
        <v>397</v>
      </c>
      <c r="L236">
        <v>1</v>
      </c>
      <c r="M236" t="s">
        <v>55</v>
      </c>
      <c r="N236" t="s">
        <v>56</v>
      </c>
      <c r="O236" s="11">
        <f>Interpane[[#This Row],[weight (kg)]]*2.20462262</f>
        <v>875.2351801399999</v>
      </c>
    </row>
    <row r="237" spans="1:15" x14ac:dyDescent="0.25">
      <c r="A237" s="13">
        <v>5</v>
      </c>
      <c r="B237">
        <v>300520917</v>
      </c>
      <c r="C237">
        <v>2394177</v>
      </c>
      <c r="D237">
        <v>1</v>
      </c>
      <c r="E237" t="s">
        <v>125</v>
      </c>
      <c r="F237" t="s">
        <v>126</v>
      </c>
      <c r="G237">
        <v>2892</v>
      </c>
      <c r="H237">
        <v>2496</v>
      </c>
      <c r="I237">
        <v>114</v>
      </c>
      <c r="J237">
        <v>98</v>
      </c>
      <c r="K237">
        <v>397</v>
      </c>
      <c r="L237">
        <v>1</v>
      </c>
      <c r="M237" t="s">
        <v>55</v>
      </c>
      <c r="N237" t="s">
        <v>56</v>
      </c>
      <c r="O237" s="11">
        <f>Interpane[[#This Row],[weight (kg)]]*2.20462262</f>
        <v>875.2351801399999</v>
      </c>
    </row>
    <row r="238" spans="1:15" x14ac:dyDescent="0.25">
      <c r="A238" s="13">
        <v>5</v>
      </c>
      <c r="B238">
        <v>300520917</v>
      </c>
      <c r="C238">
        <v>2394177</v>
      </c>
      <c r="D238">
        <v>1</v>
      </c>
      <c r="E238" t="s">
        <v>125</v>
      </c>
      <c r="F238" t="s">
        <v>126</v>
      </c>
      <c r="G238">
        <v>2892</v>
      </c>
      <c r="H238">
        <v>2496</v>
      </c>
      <c r="I238">
        <v>114</v>
      </c>
      <c r="J238">
        <v>98</v>
      </c>
      <c r="K238">
        <v>397</v>
      </c>
      <c r="L238">
        <v>1</v>
      </c>
      <c r="M238" t="s">
        <v>55</v>
      </c>
      <c r="N238" t="s">
        <v>56</v>
      </c>
      <c r="O238" s="11">
        <f>Interpane[[#This Row],[weight (kg)]]*2.20462262</f>
        <v>875.2351801399999</v>
      </c>
    </row>
    <row r="239" spans="1:15" x14ac:dyDescent="0.25">
      <c r="A239" s="13">
        <v>5</v>
      </c>
      <c r="B239">
        <v>300520917</v>
      </c>
      <c r="C239">
        <v>2394177</v>
      </c>
      <c r="D239">
        <v>1</v>
      </c>
      <c r="E239" t="s">
        <v>125</v>
      </c>
      <c r="F239" t="s">
        <v>126</v>
      </c>
      <c r="G239">
        <v>2892</v>
      </c>
      <c r="H239">
        <v>2496</v>
      </c>
      <c r="I239">
        <v>114</v>
      </c>
      <c r="J239">
        <v>98</v>
      </c>
      <c r="K239">
        <v>397</v>
      </c>
      <c r="L239">
        <v>1</v>
      </c>
      <c r="M239" t="s">
        <v>55</v>
      </c>
      <c r="N239" t="s">
        <v>56</v>
      </c>
      <c r="O239" s="11">
        <f>Interpane[[#This Row],[weight (kg)]]*2.20462262</f>
        <v>875.2351801399999</v>
      </c>
    </row>
    <row r="240" spans="1:15" x14ac:dyDescent="0.25">
      <c r="A240" s="13">
        <v>5</v>
      </c>
      <c r="B240">
        <v>300520917</v>
      </c>
      <c r="C240">
        <v>2394177</v>
      </c>
      <c r="D240">
        <v>1</v>
      </c>
      <c r="E240" t="s">
        <v>125</v>
      </c>
      <c r="F240" t="s">
        <v>126</v>
      </c>
      <c r="G240">
        <v>2892</v>
      </c>
      <c r="H240">
        <v>2496</v>
      </c>
      <c r="I240">
        <v>114</v>
      </c>
      <c r="J240">
        <v>98</v>
      </c>
      <c r="K240">
        <v>397</v>
      </c>
      <c r="L240">
        <v>1</v>
      </c>
      <c r="M240" t="s">
        <v>55</v>
      </c>
      <c r="N240" t="s">
        <v>56</v>
      </c>
      <c r="O240" s="11">
        <f>Interpane[[#This Row],[weight (kg)]]*2.20462262</f>
        <v>875.2351801399999</v>
      </c>
    </row>
    <row r="241" spans="1:15" x14ac:dyDescent="0.25">
      <c r="A241" s="13">
        <v>5</v>
      </c>
      <c r="B241">
        <v>300520917</v>
      </c>
      <c r="C241">
        <v>2394177</v>
      </c>
      <c r="D241">
        <v>1</v>
      </c>
      <c r="E241" t="s">
        <v>125</v>
      </c>
      <c r="F241" t="s">
        <v>126</v>
      </c>
      <c r="G241">
        <v>2892</v>
      </c>
      <c r="H241">
        <v>2496</v>
      </c>
      <c r="I241">
        <v>114</v>
      </c>
      <c r="J241">
        <v>98</v>
      </c>
      <c r="K241">
        <v>397</v>
      </c>
      <c r="L241">
        <v>1</v>
      </c>
      <c r="M241" t="s">
        <v>55</v>
      </c>
      <c r="N241" t="s">
        <v>56</v>
      </c>
      <c r="O241" s="11">
        <f>Interpane[[#This Row],[weight (kg)]]*2.20462262</f>
        <v>875.2351801399999</v>
      </c>
    </row>
    <row r="242" spans="1:15" x14ac:dyDescent="0.25">
      <c r="A242" s="13">
        <v>5</v>
      </c>
      <c r="B242">
        <v>300524179</v>
      </c>
      <c r="C242">
        <v>2394177</v>
      </c>
      <c r="D242">
        <v>1</v>
      </c>
      <c r="E242" t="s">
        <v>125</v>
      </c>
      <c r="F242" t="s">
        <v>126</v>
      </c>
      <c r="G242">
        <v>2892</v>
      </c>
      <c r="H242">
        <v>2496</v>
      </c>
      <c r="I242">
        <v>114</v>
      </c>
      <c r="J242">
        <v>98</v>
      </c>
      <c r="K242">
        <v>397</v>
      </c>
      <c r="L242">
        <v>1</v>
      </c>
      <c r="M242" t="s">
        <v>55</v>
      </c>
      <c r="N242" t="s">
        <v>56</v>
      </c>
      <c r="O242" s="11">
        <f>Interpane[[#This Row],[weight (kg)]]*2.20462262</f>
        <v>875.2351801399999</v>
      </c>
    </row>
    <row r="243" spans="1:15" x14ac:dyDescent="0.25">
      <c r="A243" s="13">
        <v>5</v>
      </c>
      <c r="B243">
        <v>300524179</v>
      </c>
      <c r="C243">
        <v>2394177</v>
      </c>
      <c r="D243">
        <v>1</v>
      </c>
      <c r="E243" t="s">
        <v>125</v>
      </c>
      <c r="F243" t="s">
        <v>126</v>
      </c>
      <c r="G243">
        <v>2892</v>
      </c>
      <c r="H243">
        <v>2496</v>
      </c>
      <c r="I243">
        <v>114</v>
      </c>
      <c r="J243">
        <v>98</v>
      </c>
      <c r="K243">
        <v>397</v>
      </c>
      <c r="L243">
        <v>1</v>
      </c>
      <c r="M243" t="s">
        <v>55</v>
      </c>
      <c r="N243" t="s">
        <v>56</v>
      </c>
      <c r="O243" s="11">
        <f>Interpane[[#This Row],[weight (kg)]]*2.20462262</f>
        <v>875.2351801399999</v>
      </c>
    </row>
    <row r="244" spans="1:15" x14ac:dyDescent="0.25">
      <c r="A244" s="13">
        <v>5</v>
      </c>
      <c r="B244">
        <v>300524179</v>
      </c>
      <c r="C244">
        <v>2394178</v>
      </c>
      <c r="D244">
        <v>1</v>
      </c>
      <c r="E244" t="s">
        <v>57</v>
      </c>
      <c r="F244" t="s">
        <v>59</v>
      </c>
      <c r="G244">
        <v>2892</v>
      </c>
      <c r="H244">
        <v>2496</v>
      </c>
      <c r="I244">
        <v>114</v>
      </c>
      <c r="J244">
        <v>98</v>
      </c>
      <c r="K244">
        <v>397</v>
      </c>
      <c r="L244">
        <v>1</v>
      </c>
      <c r="M244" t="s">
        <v>55</v>
      </c>
      <c r="N244" t="s">
        <v>56</v>
      </c>
      <c r="O244" s="11">
        <f>Interpane[[#This Row],[weight (kg)]]*2.20462262</f>
        <v>875.2351801399999</v>
      </c>
    </row>
    <row r="245" spans="1:15" x14ac:dyDescent="0.25">
      <c r="A245" s="13">
        <v>5</v>
      </c>
      <c r="B245">
        <v>300524179</v>
      </c>
      <c r="C245">
        <v>2394177</v>
      </c>
      <c r="D245">
        <v>1</v>
      </c>
      <c r="E245" t="s">
        <v>125</v>
      </c>
      <c r="F245" t="s">
        <v>126</v>
      </c>
      <c r="G245">
        <v>2892</v>
      </c>
      <c r="H245">
        <v>2496</v>
      </c>
      <c r="I245">
        <v>114</v>
      </c>
      <c r="J245">
        <v>98</v>
      </c>
      <c r="K245">
        <v>397</v>
      </c>
      <c r="L245">
        <v>1</v>
      </c>
      <c r="M245" t="s">
        <v>55</v>
      </c>
      <c r="N245" t="s">
        <v>56</v>
      </c>
      <c r="O245" s="11">
        <f>Interpane[[#This Row],[weight (kg)]]*2.20462262</f>
        <v>875.2351801399999</v>
      </c>
    </row>
    <row r="246" spans="1:15" x14ac:dyDescent="0.25">
      <c r="A246" s="13">
        <v>5</v>
      </c>
      <c r="B246">
        <v>300524179</v>
      </c>
      <c r="C246">
        <v>2394178</v>
      </c>
      <c r="D246">
        <v>1</v>
      </c>
      <c r="E246" t="s">
        <v>57</v>
      </c>
      <c r="F246" t="s">
        <v>59</v>
      </c>
      <c r="G246">
        <v>2892</v>
      </c>
      <c r="H246">
        <v>2496</v>
      </c>
      <c r="I246">
        <v>114</v>
      </c>
      <c r="J246">
        <v>98</v>
      </c>
      <c r="K246">
        <v>397</v>
      </c>
      <c r="L246">
        <v>1</v>
      </c>
      <c r="M246" t="s">
        <v>55</v>
      </c>
      <c r="N246" t="s">
        <v>56</v>
      </c>
      <c r="O246" s="11">
        <f>Interpane[[#This Row],[weight (kg)]]*2.20462262</f>
        <v>875.2351801399999</v>
      </c>
    </row>
    <row r="247" spans="1:15" x14ac:dyDescent="0.25">
      <c r="A247" s="13">
        <v>5</v>
      </c>
      <c r="B247">
        <v>300520681</v>
      </c>
      <c r="C247">
        <v>2394178</v>
      </c>
      <c r="D247">
        <v>1</v>
      </c>
      <c r="E247" t="s">
        <v>57</v>
      </c>
      <c r="F247" t="s">
        <v>59</v>
      </c>
      <c r="G247">
        <v>2892</v>
      </c>
      <c r="H247">
        <v>2496</v>
      </c>
      <c r="I247">
        <v>114</v>
      </c>
      <c r="J247">
        <v>98</v>
      </c>
      <c r="K247">
        <v>397</v>
      </c>
      <c r="L247">
        <v>1</v>
      </c>
      <c r="M247" t="s">
        <v>55</v>
      </c>
      <c r="N247" t="s">
        <v>56</v>
      </c>
      <c r="O247" s="11">
        <f>Interpane[[#This Row],[weight (kg)]]*2.20462262</f>
        <v>875.2351801399999</v>
      </c>
    </row>
    <row r="248" spans="1:15" x14ac:dyDescent="0.25">
      <c r="A248" s="13">
        <v>5</v>
      </c>
      <c r="B248">
        <v>300520681</v>
      </c>
      <c r="C248">
        <v>2394178</v>
      </c>
      <c r="D248">
        <v>1</v>
      </c>
      <c r="E248" t="s">
        <v>57</v>
      </c>
      <c r="F248" t="s">
        <v>59</v>
      </c>
      <c r="G248">
        <v>2892</v>
      </c>
      <c r="H248">
        <v>2496</v>
      </c>
      <c r="I248">
        <v>114</v>
      </c>
      <c r="J248">
        <v>98</v>
      </c>
      <c r="K248">
        <v>397</v>
      </c>
      <c r="L248">
        <v>1</v>
      </c>
      <c r="M248" t="s">
        <v>55</v>
      </c>
      <c r="N248" t="s">
        <v>56</v>
      </c>
      <c r="O248" s="11">
        <f>Interpane[[#This Row],[weight (kg)]]*2.20462262</f>
        <v>875.2351801399999</v>
      </c>
    </row>
    <row r="249" spans="1:15" x14ac:dyDescent="0.25">
      <c r="A249" s="13">
        <v>5</v>
      </c>
      <c r="B249">
        <v>300520681</v>
      </c>
      <c r="C249">
        <v>2394178</v>
      </c>
      <c r="D249">
        <v>1</v>
      </c>
      <c r="E249" t="s">
        <v>57</v>
      </c>
      <c r="F249" t="s">
        <v>59</v>
      </c>
      <c r="G249">
        <v>2892</v>
      </c>
      <c r="H249">
        <v>2496</v>
      </c>
      <c r="I249">
        <v>114</v>
      </c>
      <c r="J249">
        <v>98</v>
      </c>
      <c r="K249">
        <v>397</v>
      </c>
      <c r="L249">
        <v>1</v>
      </c>
      <c r="M249" t="s">
        <v>55</v>
      </c>
      <c r="N249" t="s">
        <v>56</v>
      </c>
      <c r="O249" s="11">
        <f>Interpane[[#This Row],[weight (kg)]]*2.20462262</f>
        <v>875.2351801399999</v>
      </c>
    </row>
    <row r="250" spans="1:15" x14ac:dyDescent="0.25">
      <c r="A250" s="13">
        <v>5</v>
      </c>
      <c r="B250">
        <v>300520681</v>
      </c>
      <c r="C250">
        <v>2394178</v>
      </c>
      <c r="D250">
        <v>1</v>
      </c>
      <c r="E250" t="s">
        <v>57</v>
      </c>
      <c r="F250" t="s">
        <v>59</v>
      </c>
      <c r="G250">
        <v>2892</v>
      </c>
      <c r="H250">
        <v>2496</v>
      </c>
      <c r="I250">
        <v>114</v>
      </c>
      <c r="J250">
        <v>98</v>
      </c>
      <c r="K250">
        <v>397</v>
      </c>
      <c r="L250">
        <v>1</v>
      </c>
      <c r="M250" t="s">
        <v>55</v>
      </c>
      <c r="N250" t="s">
        <v>56</v>
      </c>
      <c r="O250" s="11">
        <f>Interpane[[#This Row],[weight (kg)]]*2.20462262</f>
        <v>875.2351801399999</v>
      </c>
    </row>
    <row r="251" spans="1:15" x14ac:dyDescent="0.25">
      <c r="A251" s="13">
        <v>5</v>
      </c>
      <c r="B251">
        <v>300520681</v>
      </c>
      <c r="C251">
        <v>2394178</v>
      </c>
      <c r="D251">
        <v>1</v>
      </c>
      <c r="E251" t="s">
        <v>57</v>
      </c>
      <c r="F251" t="s">
        <v>59</v>
      </c>
      <c r="G251">
        <v>2892</v>
      </c>
      <c r="H251">
        <v>2496</v>
      </c>
      <c r="I251">
        <v>114</v>
      </c>
      <c r="J251">
        <v>98</v>
      </c>
      <c r="K251">
        <v>397</v>
      </c>
      <c r="L251">
        <v>1</v>
      </c>
      <c r="M251" t="s">
        <v>55</v>
      </c>
      <c r="N251" t="s">
        <v>56</v>
      </c>
      <c r="O251" s="11">
        <f>Interpane[[#This Row],[weight (kg)]]*2.20462262</f>
        <v>875.2351801399999</v>
      </c>
    </row>
    <row r="252" spans="1:15" x14ac:dyDescent="0.25">
      <c r="A252" s="13">
        <v>6</v>
      </c>
      <c r="B252">
        <v>300522149</v>
      </c>
      <c r="C252">
        <v>2394178</v>
      </c>
      <c r="D252">
        <v>1</v>
      </c>
      <c r="E252" t="s">
        <v>57</v>
      </c>
      <c r="F252" t="s">
        <v>59</v>
      </c>
      <c r="G252">
        <v>2892</v>
      </c>
      <c r="H252">
        <v>2496</v>
      </c>
      <c r="I252">
        <v>114</v>
      </c>
      <c r="J252">
        <v>98</v>
      </c>
      <c r="K252">
        <v>397</v>
      </c>
      <c r="L252">
        <v>1</v>
      </c>
      <c r="M252" t="s">
        <v>55</v>
      </c>
      <c r="N252" t="s">
        <v>56</v>
      </c>
      <c r="O252" s="11">
        <f>Interpane[[#This Row],[weight (kg)]]*2.20462262</f>
        <v>875.2351801399999</v>
      </c>
    </row>
    <row r="253" spans="1:15" x14ac:dyDescent="0.25">
      <c r="A253" s="13">
        <v>6</v>
      </c>
      <c r="B253">
        <v>300522149</v>
      </c>
      <c r="C253">
        <v>2394178</v>
      </c>
      <c r="D253">
        <v>1</v>
      </c>
      <c r="E253" t="s">
        <v>57</v>
      </c>
      <c r="F253" t="s">
        <v>59</v>
      </c>
      <c r="G253">
        <v>2892</v>
      </c>
      <c r="H253">
        <v>2496</v>
      </c>
      <c r="I253">
        <v>114</v>
      </c>
      <c r="J253">
        <v>98</v>
      </c>
      <c r="K253">
        <v>397</v>
      </c>
      <c r="L253">
        <v>1</v>
      </c>
      <c r="M253" t="s">
        <v>55</v>
      </c>
      <c r="N253" t="s">
        <v>56</v>
      </c>
      <c r="O253" s="11">
        <f>Interpane[[#This Row],[weight (kg)]]*2.20462262</f>
        <v>875.2351801399999</v>
      </c>
    </row>
    <row r="254" spans="1:15" x14ac:dyDescent="0.25">
      <c r="A254" s="13">
        <v>6</v>
      </c>
      <c r="B254">
        <v>300522149</v>
      </c>
      <c r="C254">
        <v>2394178</v>
      </c>
      <c r="D254">
        <v>1</v>
      </c>
      <c r="E254" t="s">
        <v>57</v>
      </c>
      <c r="F254" t="s">
        <v>59</v>
      </c>
      <c r="G254">
        <v>2892</v>
      </c>
      <c r="H254">
        <v>2496</v>
      </c>
      <c r="I254">
        <v>114</v>
      </c>
      <c r="J254">
        <v>98</v>
      </c>
      <c r="K254">
        <v>397</v>
      </c>
      <c r="L254">
        <v>1</v>
      </c>
      <c r="M254" t="s">
        <v>55</v>
      </c>
      <c r="N254" t="s">
        <v>56</v>
      </c>
      <c r="O254" s="11">
        <f>Interpane[[#This Row],[weight (kg)]]*2.20462262</f>
        <v>875.2351801399999</v>
      </c>
    </row>
    <row r="255" spans="1:15" x14ac:dyDescent="0.25">
      <c r="A255" s="13">
        <v>6</v>
      </c>
      <c r="B255">
        <v>300522149</v>
      </c>
      <c r="C255">
        <v>2394178</v>
      </c>
      <c r="D255">
        <v>1</v>
      </c>
      <c r="E255" t="s">
        <v>57</v>
      </c>
      <c r="F255" t="s">
        <v>59</v>
      </c>
      <c r="G255">
        <v>2892</v>
      </c>
      <c r="H255">
        <v>2496</v>
      </c>
      <c r="I255">
        <v>114</v>
      </c>
      <c r="J255">
        <v>98</v>
      </c>
      <c r="K255">
        <v>397</v>
      </c>
      <c r="L255">
        <v>1</v>
      </c>
      <c r="M255" t="s">
        <v>55</v>
      </c>
      <c r="N255" t="s">
        <v>56</v>
      </c>
      <c r="O255" s="11">
        <f>Interpane[[#This Row],[weight (kg)]]*2.20462262</f>
        <v>875.2351801399999</v>
      </c>
    </row>
    <row r="256" spans="1:15" x14ac:dyDescent="0.25">
      <c r="A256" s="13">
        <v>6</v>
      </c>
      <c r="B256">
        <v>300522149</v>
      </c>
      <c r="C256">
        <v>2394178</v>
      </c>
      <c r="D256">
        <v>1</v>
      </c>
      <c r="E256" t="s">
        <v>57</v>
      </c>
      <c r="F256" t="s">
        <v>59</v>
      </c>
      <c r="G256">
        <v>2892</v>
      </c>
      <c r="H256">
        <v>2496</v>
      </c>
      <c r="I256">
        <v>114</v>
      </c>
      <c r="J256">
        <v>98</v>
      </c>
      <c r="K256">
        <v>397</v>
      </c>
      <c r="L256">
        <v>1</v>
      </c>
      <c r="M256" t="s">
        <v>55</v>
      </c>
      <c r="N256" t="s">
        <v>56</v>
      </c>
      <c r="O256" s="11">
        <f>Interpane[[#This Row],[weight (kg)]]*2.20462262</f>
        <v>875.2351801399999</v>
      </c>
    </row>
    <row r="257" spans="1:15" x14ac:dyDescent="0.25">
      <c r="A257" s="13">
        <v>6</v>
      </c>
      <c r="B257">
        <v>300521718</v>
      </c>
      <c r="C257">
        <v>2394738</v>
      </c>
      <c r="D257">
        <v>1</v>
      </c>
      <c r="E257" t="s">
        <v>125</v>
      </c>
      <c r="F257" t="s">
        <v>127</v>
      </c>
      <c r="G257">
        <v>2892</v>
      </c>
      <c r="H257">
        <v>2496</v>
      </c>
      <c r="I257">
        <v>114</v>
      </c>
      <c r="J257">
        <v>98</v>
      </c>
      <c r="K257">
        <v>397</v>
      </c>
      <c r="L257">
        <v>1</v>
      </c>
      <c r="M257" t="s">
        <v>55</v>
      </c>
      <c r="N257" t="s">
        <v>56</v>
      </c>
      <c r="O257" s="11">
        <f>Interpane[[#This Row],[weight (kg)]]*2.20462262</f>
        <v>875.2351801399999</v>
      </c>
    </row>
    <row r="258" spans="1:15" x14ac:dyDescent="0.25">
      <c r="A258" s="13">
        <v>6</v>
      </c>
      <c r="B258">
        <v>300521718</v>
      </c>
      <c r="C258">
        <v>2394738</v>
      </c>
      <c r="D258">
        <v>1</v>
      </c>
      <c r="E258" t="s">
        <v>125</v>
      </c>
      <c r="F258" t="s">
        <v>127</v>
      </c>
      <c r="G258">
        <v>2892</v>
      </c>
      <c r="H258">
        <v>2496</v>
      </c>
      <c r="I258">
        <v>114</v>
      </c>
      <c r="J258">
        <v>98</v>
      </c>
      <c r="K258">
        <v>397</v>
      </c>
      <c r="L258">
        <v>1</v>
      </c>
      <c r="M258" t="s">
        <v>55</v>
      </c>
      <c r="N258" t="s">
        <v>56</v>
      </c>
      <c r="O258" s="11">
        <f>Interpane[[#This Row],[weight (kg)]]*2.20462262</f>
        <v>875.2351801399999</v>
      </c>
    </row>
    <row r="259" spans="1:15" x14ac:dyDescent="0.25">
      <c r="A259" s="13">
        <v>6</v>
      </c>
      <c r="B259">
        <v>300521718</v>
      </c>
      <c r="C259">
        <v>2394738</v>
      </c>
      <c r="D259">
        <v>1</v>
      </c>
      <c r="E259" t="s">
        <v>125</v>
      </c>
      <c r="F259" t="s">
        <v>127</v>
      </c>
      <c r="G259">
        <v>2892</v>
      </c>
      <c r="H259">
        <v>2496</v>
      </c>
      <c r="I259">
        <v>114</v>
      </c>
      <c r="J259">
        <v>98</v>
      </c>
      <c r="K259">
        <v>397</v>
      </c>
      <c r="L259">
        <v>1</v>
      </c>
      <c r="M259" t="s">
        <v>55</v>
      </c>
      <c r="N259" t="s">
        <v>56</v>
      </c>
      <c r="O259" s="11">
        <f>Interpane[[#This Row],[weight (kg)]]*2.20462262</f>
        <v>875.2351801399999</v>
      </c>
    </row>
    <row r="260" spans="1:15" x14ac:dyDescent="0.25">
      <c r="A260" s="13">
        <v>6</v>
      </c>
      <c r="B260">
        <v>300521718</v>
      </c>
      <c r="C260">
        <v>2394178</v>
      </c>
      <c r="D260">
        <v>1</v>
      </c>
      <c r="E260" t="s">
        <v>57</v>
      </c>
      <c r="F260" t="s">
        <v>59</v>
      </c>
      <c r="G260">
        <v>2892</v>
      </c>
      <c r="H260">
        <v>2496</v>
      </c>
      <c r="I260">
        <v>114</v>
      </c>
      <c r="J260">
        <v>98</v>
      </c>
      <c r="K260">
        <v>397</v>
      </c>
      <c r="L260">
        <v>1</v>
      </c>
      <c r="M260" t="s">
        <v>55</v>
      </c>
      <c r="N260" t="s">
        <v>56</v>
      </c>
      <c r="O260" s="11">
        <f>Interpane[[#This Row],[weight (kg)]]*2.20462262</f>
        <v>875.2351801399999</v>
      </c>
    </row>
    <row r="261" spans="1:15" x14ac:dyDescent="0.25">
      <c r="A261" s="13">
        <v>6</v>
      </c>
      <c r="B261">
        <v>300521718</v>
      </c>
      <c r="C261">
        <v>2394738</v>
      </c>
      <c r="D261">
        <v>1</v>
      </c>
      <c r="E261" t="s">
        <v>125</v>
      </c>
      <c r="F261" t="s">
        <v>127</v>
      </c>
      <c r="G261">
        <v>2892</v>
      </c>
      <c r="H261">
        <v>2496</v>
      </c>
      <c r="I261">
        <v>114</v>
      </c>
      <c r="J261">
        <v>98</v>
      </c>
      <c r="K261">
        <v>397</v>
      </c>
      <c r="L261">
        <v>1</v>
      </c>
      <c r="M261" t="s">
        <v>55</v>
      </c>
      <c r="N261" t="s">
        <v>56</v>
      </c>
      <c r="O261" s="11">
        <f>Interpane[[#This Row],[weight (kg)]]*2.20462262</f>
        <v>875.2351801399999</v>
      </c>
    </row>
    <row r="262" spans="1:15" x14ac:dyDescent="0.25">
      <c r="A262" s="13">
        <v>6</v>
      </c>
      <c r="B262">
        <v>300521697</v>
      </c>
      <c r="C262">
        <v>2394738</v>
      </c>
      <c r="D262">
        <v>1</v>
      </c>
      <c r="E262" t="s">
        <v>125</v>
      </c>
      <c r="F262" t="s">
        <v>127</v>
      </c>
      <c r="G262">
        <v>2892</v>
      </c>
      <c r="H262">
        <v>2496</v>
      </c>
      <c r="I262">
        <v>114</v>
      </c>
      <c r="J262">
        <v>98</v>
      </c>
      <c r="K262">
        <v>397</v>
      </c>
      <c r="L262">
        <v>1</v>
      </c>
      <c r="M262" t="s">
        <v>55</v>
      </c>
      <c r="N262" t="s">
        <v>56</v>
      </c>
      <c r="O262" s="11">
        <f>Interpane[[#This Row],[weight (kg)]]*2.20462262</f>
        <v>875.2351801399999</v>
      </c>
    </row>
    <row r="263" spans="1:15" x14ac:dyDescent="0.25">
      <c r="A263" s="13">
        <v>6</v>
      </c>
      <c r="B263">
        <v>300521697</v>
      </c>
      <c r="C263">
        <v>2394177</v>
      </c>
      <c r="D263">
        <v>1</v>
      </c>
      <c r="E263" t="s">
        <v>125</v>
      </c>
      <c r="F263" t="s">
        <v>126</v>
      </c>
      <c r="G263">
        <v>2892</v>
      </c>
      <c r="H263">
        <v>2496</v>
      </c>
      <c r="I263">
        <v>114</v>
      </c>
      <c r="J263">
        <v>98</v>
      </c>
      <c r="K263">
        <v>397</v>
      </c>
      <c r="L263">
        <v>1</v>
      </c>
      <c r="M263" t="s">
        <v>55</v>
      </c>
      <c r="N263" t="s">
        <v>56</v>
      </c>
      <c r="O263" s="11">
        <f>Interpane[[#This Row],[weight (kg)]]*2.20462262</f>
        <v>875.2351801399999</v>
      </c>
    </row>
    <row r="264" spans="1:15" x14ac:dyDescent="0.25">
      <c r="A264" s="13">
        <v>6</v>
      </c>
      <c r="B264">
        <v>300521697</v>
      </c>
      <c r="C264">
        <v>2394738</v>
      </c>
      <c r="D264">
        <v>1</v>
      </c>
      <c r="E264" t="s">
        <v>125</v>
      </c>
      <c r="F264" t="s">
        <v>127</v>
      </c>
      <c r="G264">
        <v>2892</v>
      </c>
      <c r="H264">
        <v>2496</v>
      </c>
      <c r="I264">
        <v>114</v>
      </c>
      <c r="J264">
        <v>98</v>
      </c>
      <c r="K264">
        <v>397</v>
      </c>
      <c r="L264">
        <v>1</v>
      </c>
      <c r="M264" t="s">
        <v>55</v>
      </c>
      <c r="N264" t="s">
        <v>56</v>
      </c>
      <c r="O264" s="11">
        <f>Interpane[[#This Row],[weight (kg)]]*2.20462262</f>
        <v>875.2351801399999</v>
      </c>
    </row>
    <row r="265" spans="1:15" x14ac:dyDescent="0.25">
      <c r="A265" s="13">
        <v>6</v>
      </c>
      <c r="B265">
        <v>300521697</v>
      </c>
      <c r="C265">
        <v>2394738</v>
      </c>
      <c r="D265">
        <v>1</v>
      </c>
      <c r="E265" t="s">
        <v>125</v>
      </c>
      <c r="F265" t="s">
        <v>127</v>
      </c>
      <c r="G265">
        <v>2892</v>
      </c>
      <c r="H265">
        <v>2496</v>
      </c>
      <c r="I265">
        <v>114</v>
      </c>
      <c r="J265">
        <v>98</v>
      </c>
      <c r="K265">
        <v>397</v>
      </c>
      <c r="L265">
        <v>1</v>
      </c>
      <c r="M265" t="s">
        <v>55</v>
      </c>
      <c r="N265" t="s">
        <v>56</v>
      </c>
      <c r="O265" s="11">
        <f>Interpane[[#This Row],[weight (kg)]]*2.20462262</f>
        <v>875.2351801399999</v>
      </c>
    </row>
    <row r="266" spans="1:15" x14ac:dyDescent="0.25">
      <c r="A266" s="13">
        <v>6</v>
      </c>
      <c r="B266">
        <v>300521697</v>
      </c>
      <c r="C266">
        <v>2394738</v>
      </c>
      <c r="D266">
        <v>1</v>
      </c>
      <c r="E266" t="s">
        <v>125</v>
      </c>
      <c r="F266" t="s">
        <v>127</v>
      </c>
      <c r="G266">
        <v>2892</v>
      </c>
      <c r="H266">
        <v>2496</v>
      </c>
      <c r="I266">
        <v>114</v>
      </c>
      <c r="J266">
        <v>98</v>
      </c>
      <c r="K266">
        <v>397</v>
      </c>
      <c r="L266">
        <v>1</v>
      </c>
      <c r="M266" t="s">
        <v>55</v>
      </c>
      <c r="N266" t="s">
        <v>56</v>
      </c>
      <c r="O266" s="11">
        <f>Interpane[[#This Row],[weight (kg)]]*2.20462262</f>
        <v>875.2351801399999</v>
      </c>
    </row>
    <row r="267" spans="1:15" x14ac:dyDescent="0.25">
      <c r="A267" s="13">
        <v>6</v>
      </c>
      <c r="B267">
        <v>300521852</v>
      </c>
      <c r="C267">
        <v>2394738</v>
      </c>
      <c r="D267">
        <v>1</v>
      </c>
      <c r="E267" t="s">
        <v>125</v>
      </c>
      <c r="F267" t="s">
        <v>127</v>
      </c>
      <c r="G267">
        <v>2892</v>
      </c>
      <c r="H267">
        <v>2496</v>
      </c>
      <c r="I267">
        <v>114</v>
      </c>
      <c r="J267">
        <v>98</v>
      </c>
      <c r="K267">
        <v>397</v>
      </c>
      <c r="L267">
        <v>1</v>
      </c>
      <c r="M267" t="s">
        <v>55</v>
      </c>
      <c r="N267" t="s">
        <v>56</v>
      </c>
      <c r="O267" s="11">
        <f>Interpane[[#This Row],[weight (kg)]]*2.20462262</f>
        <v>875.2351801399999</v>
      </c>
    </row>
    <row r="268" spans="1:15" x14ac:dyDescent="0.25">
      <c r="A268" s="13">
        <v>6</v>
      </c>
      <c r="B268">
        <v>300521852</v>
      </c>
      <c r="C268">
        <v>2394738</v>
      </c>
      <c r="D268">
        <v>1</v>
      </c>
      <c r="E268" t="s">
        <v>125</v>
      </c>
      <c r="F268" t="s">
        <v>127</v>
      </c>
      <c r="G268">
        <v>2892</v>
      </c>
      <c r="H268">
        <v>2496</v>
      </c>
      <c r="I268">
        <v>114</v>
      </c>
      <c r="J268">
        <v>98</v>
      </c>
      <c r="K268">
        <v>397</v>
      </c>
      <c r="L268">
        <v>1</v>
      </c>
      <c r="M268" t="s">
        <v>55</v>
      </c>
      <c r="N268" t="s">
        <v>56</v>
      </c>
      <c r="O268" s="11">
        <f>Interpane[[#This Row],[weight (kg)]]*2.20462262</f>
        <v>875.2351801399999</v>
      </c>
    </row>
    <row r="269" spans="1:15" x14ac:dyDescent="0.25">
      <c r="A269" s="13">
        <v>6</v>
      </c>
      <c r="B269">
        <v>300521852</v>
      </c>
      <c r="C269">
        <v>2394177</v>
      </c>
      <c r="D269">
        <v>1</v>
      </c>
      <c r="E269" t="s">
        <v>125</v>
      </c>
      <c r="F269" t="s">
        <v>126</v>
      </c>
      <c r="G269">
        <v>2892</v>
      </c>
      <c r="H269">
        <v>2496</v>
      </c>
      <c r="I269">
        <v>114</v>
      </c>
      <c r="J269">
        <v>98</v>
      </c>
      <c r="K269">
        <v>397</v>
      </c>
      <c r="L269">
        <v>1</v>
      </c>
      <c r="M269" t="s">
        <v>55</v>
      </c>
      <c r="N269" t="s">
        <v>56</v>
      </c>
      <c r="O269" s="11">
        <f>Interpane[[#This Row],[weight (kg)]]*2.20462262</f>
        <v>875.2351801399999</v>
      </c>
    </row>
    <row r="270" spans="1:15" x14ac:dyDescent="0.25">
      <c r="A270" s="13">
        <v>6</v>
      </c>
      <c r="B270">
        <v>300521852</v>
      </c>
      <c r="C270">
        <v>2394177</v>
      </c>
      <c r="D270">
        <v>1</v>
      </c>
      <c r="E270" t="s">
        <v>125</v>
      </c>
      <c r="F270" t="s">
        <v>126</v>
      </c>
      <c r="G270">
        <v>2892</v>
      </c>
      <c r="H270">
        <v>2496</v>
      </c>
      <c r="I270">
        <v>114</v>
      </c>
      <c r="J270">
        <v>98</v>
      </c>
      <c r="K270">
        <v>397</v>
      </c>
      <c r="L270">
        <v>1</v>
      </c>
      <c r="M270" t="s">
        <v>55</v>
      </c>
      <c r="N270" t="s">
        <v>56</v>
      </c>
      <c r="O270" s="11">
        <f>Interpane[[#This Row],[weight (kg)]]*2.20462262</f>
        <v>875.2351801399999</v>
      </c>
    </row>
    <row r="271" spans="1:15" x14ac:dyDescent="0.25">
      <c r="A271" s="13">
        <v>6</v>
      </c>
      <c r="B271">
        <v>300521852</v>
      </c>
      <c r="C271">
        <v>2394177</v>
      </c>
      <c r="D271">
        <v>1</v>
      </c>
      <c r="E271" t="s">
        <v>125</v>
      </c>
      <c r="F271" t="s">
        <v>126</v>
      </c>
      <c r="G271">
        <v>2892</v>
      </c>
      <c r="H271">
        <v>2496</v>
      </c>
      <c r="I271">
        <v>114</v>
      </c>
      <c r="J271">
        <v>98</v>
      </c>
      <c r="K271">
        <v>397</v>
      </c>
      <c r="L271">
        <v>1</v>
      </c>
      <c r="M271" t="s">
        <v>55</v>
      </c>
      <c r="N271" t="s">
        <v>56</v>
      </c>
      <c r="O271" s="11">
        <f>Interpane[[#This Row],[weight (kg)]]*2.20462262</f>
        <v>875.2351801399999</v>
      </c>
    </row>
    <row r="272" spans="1:15" x14ac:dyDescent="0.25">
      <c r="A272" s="13">
        <v>6</v>
      </c>
      <c r="B272">
        <v>300521366</v>
      </c>
      <c r="C272">
        <v>2394179</v>
      </c>
      <c r="D272">
        <v>1</v>
      </c>
      <c r="E272" t="s">
        <v>64</v>
      </c>
      <c r="F272" t="s">
        <v>66</v>
      </c>
      <c r="G272">
        <v>2181</v>
      </c>
      <c r="H272">
        <v>2496</v>
      </c>
      <c r="I272">
        <v>86</v>
      </c>
      <c r="J272">
        <v>98</v>
      </c>
      <c r="K272">
        <v>299</v>
      </c>
      <c r="L272">
        <v>1</v>
      </c>
      <c r="M272" t="s">
        <v>51</v>
      </c>
      <c r="N272" t="s">
        <v>52</v>
      </c>
      <c r="O272" s="11">
        <f>Interpane[[#This Row],[weight (kg)]]*2.20462262</f>
        <v>659.18216337999991</v>
      </c>
    </row>
    <row r="273" spans="1:15" x14ac:dyDescent="0.25">
      <c r="A273" s="13">
        <v>6</v>
      </c>
      <c r="B273">
        <v>300521366</v>
      </c>
      <c r="C273">
        <v>2394179</v>
      </c>
      <c r="D273">
        <v>1</v>
      </c>
      <c r="E273" t="s">
        <v>64</v>
      </c>
      <c r="F273" t="s">
        <v>66</v>
      </c>
      <c r="G273">
        <v>2181</v>
      </c>
      <c r="H273">
        <v>2496</v>
      </c>
      <c r="I273">
        <v>86</v>
      </c>
      <c r="J273">
        <v>98</v>
      </c>
      <c r="K273">
        <v>299</v>
      </c>
      <c r="L273">
        <v>1</v>
      </c>
      <c r="M273" t="s">
        <v>51</v>
      </c>
      <c r="N273" t="s">
        <v>52</v>
      </c>
      <c r="O273" s="11">
        <f>Interpane[[#This Row],[weight (kg)]]*2.20462262</f>
        <v>659.18216337999991</v>
      </c>
    </row>
    <row r="274" spans="1:15" x14ac:dyDescent="0.25">
      <c r="A274" s="13">
        <v>6</v>
      </c>
      <c r="B274">
        <v>300521366</v>
      </c>
      <c r="C274">
        <v>2394179</v>
      </c>
      <c r="D274">
        <v>1</v>
      </c>
      <c r="E274" t="s">
        <v>64</v>
      </c>
      <c r="F274" t="s">
        <v>66</v>
      </c>
      <c r="G274">
        <v>2181</v>
      </c>
      <c r="H274">
        <v>2496</v>
      </c>
      <c r="I274">
        <v>86</v>
      </c>
      <c r="J274">
        <v>98</v>
      </c>
      <c r="K274">
        <v>299</v>
      </c>
      <c r="L274">
        <v>1</v>
      </c>
      <c r="M274" t="s">
        <v>51</v>
      </c>
      <c r="N274" t="s">
        <v>52</v>
      </c>
      <c r="O274" s="11">
        <f>Interpane[[#This Row],[weight (kg)]]*2.20462262</f>
        <v>659.18216337999991</v>
      </c>
    </row>
    <row r="275" spans="1:15" x14ac:dyDescent="0.25">
      <c r="A275" s="13">
        <v>6</v>
      </c>
      <c r="B275">
        <v>300521366</v>
      </c>
      <c r="C275">
        <v>2394179</v>
      </c>
      <c r="D275">
        <v>1</v>
      </c>
      <c r="E275" t="s">
        <v>64</v>
      </c>
      <c r="F275" t="s">
        <v>66</v>
      </c>
      <c r="G275">
        <v>2181</v>
      </c>
      <c r="H275">
        <v>2496</v>
      </c>
      <c r="I275">
        <v>86</v>
      </c>
      <c r="J275">
        <v>98</v>
      </c>
      <c r="K275">
        <v>299</v>
      </c>
      <c r="L275">
        <v>1</v>
      </c>
      <c r="M275" t="s">
        <v>51</v>
      </c>
      <c r="N275" t="s">
        <v>52</v>
      </c>
      <c r="O275" s="11">
        <f>Interpane[[#This Row],[weight (kg)]]*2.20462262</f>
        <v>659.18216337999991</v>
      </c>
    </row>
    <row r="276" spans="1:15" x14ac:dyDescent="0.25">
      <c r="A276" s="13">
        <v>6</v>
      </c>
      <c r="B276">
        <v>300521366</v>
      </c>
      <c r="C276">
        <v>2394179</v>
      </c>
      <c r="D276">
        <v>1</v>
      </c>
      <c r="E276" t="s">
        <v>64</v>
      </c>
      <c r="F276" t="s">
        <v>66</v>
      </c>
      <c r="G276">
        <v>2181</v>
      </c>
      <c r="H276">
        <v>2496</v>
      </c>
      <c r="I276">
        <v>86</v>
      </c>
      <c r="J276">
        <v>98</v>
      </c>
      <c r="K276">
        <v>299</v>
      </c>
      <c r="L276">
        <v>1</v>
      </c>
      <c r="M276" t="s">
        <v>51</v>
      </c>
      <c r="N276" t="s">
        <v>52</v>
      </c>
      <c r="O276" s="11">
        <f>Interpane[[#This Row],[weight (kg)]]*2.20462262</f>
        <v>659.18216337999991</v>
      </c>
    </row>
    <row r="277" spans="1:15" x14ac:dyDescent="0.25">
      <c r="A277" s="13">
        <v>6</v>
      </c>
      <c r="B277">
        <v>300521366</v>
      </c>
      <c r="C277">
        <v>2394179</v>
      </c>
      <c r="D277">
        <v>1</v>
      </c>
      <c r="E277" t="s">
        <v>64</v>
      </c>
      <c r="F277" t="s">
        <v>66</v>
      </c>
      <c r="G277">
        <v>2181</v>
      </c>
      <c r="H277">
        <v>2496</v>
      </c>
      <c r="I277">
        <v>86</v>
      </c>
      <c r="J277">
        <v>98</v>
      </c>
      <c r="K277">
        <v>299</v>
      </c>
      <c r="L277">
        <v>1</v>
      </c>
      <c r="M277" t="s">
        <v>51</v>
      </c>
      <c r="N277" t="s">
        <v>52</v>
      </c>
      <c r="O277" s="11">
        <f>Interpane[[#This Row],[weight (kg)]]*2.20462262</f>
        <v>659.18216337999991</v>
      </c>
    </row>
    <row r="278" spans="1:15" x14ac:dyDescent="0.25">
      <c r="A278" s="13">
        <v>6</v>
      </c>
      <c r="B278">
        <v>300521366</v>
      </c>
      <c r="C278">
        <v>2394179</v>
      </c>
      <c r="D278">
        <v>1</v>
      </c>
      <c r="E278" t="s">
        <v>64</v>
      </c>
      <c r="F278" t="s">
        <v>66</v>
      </c>
      <c r="G278">
        <v>2181</v>
      </c>
      <c r="H278">
        <v>2496</v>
      </c>
      <c r="I278">
        <v>86</v>
      </c>
      <c r="J278">
        <v>98</v>
      </c>
      <c r="K278">
        <v>299</v>
      </c>
      <c r="L278">
        <v>1</v>
      </c>
      <c r="M278" t="s">
        <v>51</v>
      </c>
      <c r="N278" t="s">
        <v>52</v>
      </c>
      <c r="O278" s="11">
        <f>Interpane[[#This Row],[weight (kg)]]*2.20462262</f>
        <v>659.18216337999991</v>
      </c>
    </row>
    <row r="279" spans="1:15" x14ac:dyDescent="0.25">
      <c r="A279" s="13">
        <v>6</v>
      </c>
      <c r="B279">
        <v>300521373</v>
      </c>
      <c r="C279">
        <v>2394179</v>
      </c>
      <c r="D279">
        <v>1</v>
      </c>
      <c r="E279" t="s">
        <v>64</v>
      </c>
      <c r="F279" t="s">
        <v>66</v>
      </c>
      <c r="G279">
        <v>2181</v>
      </c>
      <c r="H279">
        <v>2496</v>
      </c>
      <c r="I279">
        <v>86</v>
      </c>
      <c r="J279">
        <v>98</v>
      </c>
      <c r="K279">
        <v>299</v>
      </c>
      <c r="L279">
        <v>1</v>
      </c>
      <c r="M279" t="s">
        <v>51</v>
      </c>
      <c r="N279" t="s">
        <v>52</v>
      </c>
      <c r="O279" s="11">
        <f>Interpane[[#This Row],[weight (kg)]]*2.20462262</f>
        <v>659.18216337999991</v>
      </c>
    </row>
    <row r="280" spans="1:15" x14ac:dyDescent="0.25">
      <c r="A280" s="13">
        <v>6</v>
      </c>
      <c r="B280">
        <v>300521373</v>
      </c>
      <c r="C280">
        <v>2394179</v>
      </c>
      <c r="D280">
        <v>1</v>
      </c>
      <c r="E280" t="s">
        <v>64</v>
      </c>
      <c r="F280" t="s">
        <v>66</v>
      </c>
      <c r="G280">
        <v>2181</v>
      </c>
      <c r="H280">
        <v>2496</v>
      </c>
      <c r="I280">
        <v>86</v>
      </c>
      <c r="J280">
        <v>98</v>
      </c>
      <c r="K280">
        <v>299</v>
      </c>
      <c r="L280">
        <v>1</v>
      </c>
      <c r="M280" t="s">
        <v>51</v>
      </c>
      <c r="N280" t="s">
        <v>52</v>
      </c>
      <c r="O280" s="11">
        <f>Interpane[[#This Row],[weight (kg)]]*2.20462262</f>
        <v>659.18216337999991</v>
      </c>
    </row>
    <row r="281" spans="1:15" x14ac:dyDescent="0.25">
      <c r="A281" s="13">
        <v>6</v>
      </c>
      <c r="B281">
        <v>300521373</v>
      </c>
      <c r="C281">
        <v>2394179</v>
      </c>
      <c r="D281">
        <v>1</v>
      </c>
      <c r="E281" t="s">
        <v>64</v>
      </c>
      <c r="F281" t="s">
        <v>66</v>
      </c>
      <c r="G281">
        <v>2181</v>
      </c>
      <c r="H281">
        <v>2496</v>
      </c>
      <c r="I281">
        <v>86</v>
      </c>
      <c r="J281">
        <v>98</v>
      </c>
      <c r="K281">
        <v>299</v>
      </c>
      <c r="L281">
        <v>1</v>
      </c>
      <c r="M281" t="s">
        <v>51</v>
      </c>
      <c r="N281" t="s">
        <v>52</v>
      </c>
      <c r="O281" s="11">
        <f>Interpane[[#This Row],[weight (kg)]]*2.20462262</f>
        <v>659.18216337999991</v>
      </c>
    </row>
    <row r="282" spans="1:15" x14ac:dyDescent="0.25">
      <c r="A282" s="13">
        <v>6</v>
      </c>
      <c r="B282">
        <v>300521373</v>
      </c>
      <c r="C282">
        <v>2394179</v>
      </c>
      <c r="D282">
        <v>1</v>
      </c>
      <c r="E282" t="s">
        <v>64</v>
      </c>
      <c r="F282" t="s">
        <v>66</v>
      </c>
      <c r="G282">
        <v>2181</v>
      </c>
      <c r="H282">
        <v>2496</v>
      </c>
      <c r="I282">
        <v>86</v>
      </c>
      <c r="J282">
        <v>98</v>
      </c>
      <c r="K282">
        <v>299</v>
      </c>
      <c r="L282">
        <v>1</v>
      </c>
      <c r="M282" t="s">
        <v>51</v>
      </c>
      <c r="N282" t="s">
        <v>52</v>
      </c>
      <c r="O282" s="11">
        <f>Interpane[[#This Row],[weight (kg)]]*2.20462262</f>
        <v>659.18216337999991</v>
      </c>
    </row>
    <row r="283" spans="1:15" x14ac:dyDescent="0.25">
      <c r="A283" s="13">
        <v>6</v>
      </c>
      <c r="B283">
        <v>300521373</v>
      </c>
      <c r="C283">
        <v>2394179</v>
      </c>
      <c r="D283">
        <v>1</v>
      </c>
      <c r="E283" t="s">
        <v>64</v>
      </c>
      <c r="F283" t="s">
        <v>66</v>
      </c>
      <c r="G283">
        <v>2181</v>
      </c>
      <c r="H283">
        <v>2496</v>
      </c>
      <c r="I283">
        <v>86</v>
      </c>
      <c r="J283">
        <v>98</v>
      </c>
      <c r="K283">
        <v>299</v>
      </c>
      <c r="L283">
        <v>1</v>
      </c>
      <c r="M283" t="s">
        <v>51</v>
      </c>
      <c r="N283" t="s">
        <v>52</v>
      </c>
      <c r="O283" s="11">
        <f>Interpane[[#This Row],[weight (kg)]]*2.20462262</f>
        <v>659.18216337999991</v>
      </c>
    </row>
    <row r="284" spans="1:15" x14ac:dyDescent="0.25">
      <c r="A284" s="13">
        <v>6</v>
      </c>
      <c r="B284">
        <v>300521373</v>
      </c>
      <c r="C284">
        <v>2394179</v>
      </c>
      <c r="D284">
        <v>1</v>
      </c>
      <c r="E284" t="s">
        <v>64</v>
      </c>
      <c r="F284" t="s">
        <v>66</v>
      </c>
      <c r="G284">
        <v>2181</v>
      </c>
      <c r="H284">
        <v>2496</v>
      </c>
      <c r="I284">
        <v>86</v>
      </c>
      <c r="J284">
        <v>98</v>
      </c>
      <c r="K284">
        <v>299</v>
      </c>
      <c r="L284">
        <v>1</v>
      </c>
      <c r="M284" t="s">
        <v>51</v>
      </c>
      <c r="N284" t="s">
        <v>52</v>
      </c>
      <c r="O284" s="11">
        <f>Interpane[[#This Row],[weight (kg)]]*2.20462262</f>
        <v>659.18216337999991</v>
      </c>
    </row>
    <row r="285" spans="1:15" x14ac:dyDescent="0.25">
      <c r="A285" s="13">
        <v>6</v>
      </c>
      <c r="B285">
        <v>300521373</v>
      </c>
      <c r="C285">
        <v>2394179</v>
      </c>
      <c r="D285">
        <v>1</v>
      </c>
      <c r="E285" t="s">
        <v>64</v>
      </c>
      <c r="F285" t="s">
        <v>66</v>
      </c>
      <c r="G285">
        <v>2181</v>
      </c>
      <c r="H285">
        <v>2496</v>
      </c>
      <c r="I285">
        <v>86</v>
      </c>
      <c r="J285">
        <v>98</v>
      </c>
      <c r="K285">
        <v>299</v>
      </c>
      <c r="L285">
        <v>1</v>
      </c>
      <c r="M285" t="s">
        <v>51</v>
      </c>
      <c r="N285" t="s">
        <v>52</v>
      </c>
      <c r="O285" s="11">
        <f>Interpane[[#This Row],[weight (kg)]]*2.20462262</f>
        <v>659.18216337999991</v>
      </c>
    </row>
    <row r="286" spans="1:15" x14ac:dyDescent="0.25">
      <c r="A286" s="13">
        <v>6</v>
      </c>
      <c r="B286">
        <v>300521620</v>
      </c>
      <c r="C286">
        <v>2394179</v>
      </c>
      <c r="D286">
        <v>1</v>
      </c>
      <c r="E286" t="s">
        <v>64</v>
      </c>
      <c r="F286" t="s">
        <v>66</v>
      </c>
      <c r="G286">
        <v>2181</v>
      </c>
      <c r="H286">
        <v>2496</v>
      </c>
      <c r="I286">
        <v>86</v>
      </c>
      <c r="J286">
        <v>98</v>
      </c>
      <c r="K286">
        <v>299</v>
      </c>
      <c r="L286">
        <v>1</v>
      </c>
      <c r="M286" t="s">
        <v>51</v>
      </c>
      <c r="N286" t="s">
        <v>52</v>
      </c>
      <c r="O286" s="11">
        <f>Interpane[[#This Row],[weight (kg)]]*2.20462262</f>
        <v>659.18216337999991</v>
      </c>
    </row>
    <row r="287" spans="1:15" x14ac:dyDescent="0.25">
      <c r="A287" s="13">
        <v>6</v>
      </c>
      <c r="B287">
        <v>300521620</v>
      </c>
      <c r="C287">
        <v>2394179</v>
      </c>
      <c r="D287">
        <v>1</v>
      </c>
      <c r="E287" t="s">
        <v>64</v>
      </c>
      <c r="F287" t="s">
        <v>66</v>
      </c>
      <c r="G287">
        <v>2181</v>
      </c>
      <c r="H287">
        <v>2496</v>
      </c>
      <c r="I287">
        <v>86</v>
      </c>
      <c r="J287">
        <v>98</v>
      </c>
      <c r="K287">
        <v>299</v>
      </c>
      <c r="L287">
        <v>1</v>
      </c>
      <c r="M287" t="s">
        <v>51</v>
      </c>
      <c r="N287" t="s">
        <v>52</v>
      </c>
      <c r="O287" s="11">
        <f>Interpane[[#This Row],[weight (kg)]]*2.20462262</f>
        <v>659.18216337999991</v>
      </c>
    </row>
    <row r="288" spans="1:15" x14ac:dyDescent="0.25">
      <c r="A288" s="13">
        <v>6</v>
      </c>
      <c r="B288">
        <v>300521620</v>
      </c>
      <c r="C288">
        <v>2394179</v>
      </c>
      <c r="D288">
        <v>1</v>
      </c>
      <c r="E288" t="s">
        <v>64</v>
      </c>
      <c r="F288" t="s">
        <v>66</v>
      </c>
      <c r="G288">
        <v>2181</v>
      </c>
      <c r="H288">
        <v>2496</v>
      </c>
      <c r="I288">
        <v>86</v>
      </c>
      <c r="J288">
        <v>98</v>
      </c>
      <c r="K288">
        <v>299</v>
      </c>
      <c r="L288">
        <v>1</v>
      </c>
      <c r="M288" t="s">
        <v>51</v>
      </c>
      <c r="N288" t="s">
        <v>52</v>
      </c>
      <c r="O288" s="11">
        <f>Interpane[[#This Row],[weight (kg)]]*2.20462262</f>
        <v>659.18216337999991</v>
      </c>
    </row>
    <row r="289" spans="1:15" x14ac:dyDescent="0.25">
      <c r="A289" s="13">
        <v>6</v>
      </c>
      <c r="B289">
        <v>300521620</v>
      </c>
      <c r="C289">
        <v>2394179</v>
      </c>
      <c r="D289">
        <v>1</v>
      </c>
      <c r="E289" t="s">
        <v>64</v>
      </c>
      <c r="F289" t="s">
        <v>66</v>
      </c>
      <c r="G289">
        <v>2181</v>
      </c>
      <c r="H289">
        <v>2496</v>
      </c>
      <c r="I289">
        <v>86</v>
      </c>
      <c r="J289">
        <v>98</v>
      </c>
      <c r="K289">
        <v>299</v>
      </c>
      <c r="L289">
        <v>1</v>
      </c>
      <c r="M289" t="s">
        <v>51</v>
      </c>
      <c r="N289" t="s">
        <v>52</v>
      </c>
      <c r="O289" s="11">
        <f>Interpane[[#This Row],[weight (kg)]]*2.20462262</f>
        <v>659.18216337999991</v>
      </c>
    </row>
    <row r="290" spans="1:15" x14ac:dyDescent="0.25">
      <c r="A290" s="13">
        <v>6</v>
      </c>
      <c r="B290">
        <v>300521620</v>
      </c>
      <c r="C290">
        <v>2394179</v>
      </c>
      <c r="D290">
        <v>1</v>
      </c>
      <c r="E290" t="s">
        <v>64</v>
      </c>
      <c r="F290" t="s">
        <v>66</v>
      </c>
      <c r="G290">
        <v>2181</v>
      </c>
      <c r="H290">
        <v>2496</v>
      </c>
      <c r="I290">
        <v>86</v>
      </c>
      <c r="J290">
        <v>98</v>
      </c>
      <c r="K290">
        <v>299</v>
      </c>
      <c r="L290">
        <v>1</v>
      </c>
      <c r="M290" t="s">
        <v>51</v>
      </c>
      <c r="N290" t="s">
        <v>52</v>
      </c>
      <c r="O290" s="11">
        <f>Interpane[[#This Row],[weight (kg)]]*2.20462262</f>
        <v>659.18216337999991</v>
      </c>
    </row>
    <row r="291" spans="1:15" x14ac:dyDescent="0.25">
      <c r="A291" s="13">
        <v>6</v>
      </c>
      <c r="B291">
        <v>300521620</v>
      </c>
      <c r="C291">
        <v>2394179</v>
      </c>
      <c r="D291">
        <v>1</v>
      </c>
      <c r="E291" t="s">
        <v>64</v>
      </c>
      <c r="F291" t="s">
        <v>66</v>
      </c>
      <c r="G291">
        <v>2181</v>
      </c>
      <c r="H291">
        <v>2496</v>
      </c>
      <c r="I291">
        <v>86</v>
      </c>
      <c r="J291">
        <v>98</v>
      </c>
      <c r="K291">
        <v>299</v>
      </c>
      <c r="L291">
        <v>1</v>
      </c>
      <c r="M291" t="s">
        <v>51</v>
      </c>
      <c r="N291" t="s">
        <v>52</v>
      </c>
      <c r="O291" s="11">
        <f>Interpane[[#This Row],[weight (kg)]]*2.20462262</f>
        <v>659.18216337999991</v>
      </c>
    </row>
    <row r="292" spans="1:15" x14ac:dyDescent="0.25">
      <c r="A292" s="13">
        <v>6</v>
      </c>
      <c r="B292">
        <v>300521620</v>
      </c>
      <c r="C292">
        <v>2394179</v>
      </c>
      <c r="D292">
        <v>1</v>
      </c>
      <c r="E292" t="s">
        <v>64</v>
      </c>
      <c r="F292" t="s">
        <v>66</v>
      </c>
      <c r="G292">
        <v>2181</v>
      </c>
      <c r="H292">
        <v>2496</v>
      </c>
      <c r="I292">
        <v>86</v>
      </c>
      <c r="J292">
        <v>98</v>
      </c>
      <c r="K292">
        <v>299</v>
      </c>
      <c r="L292">
        <v>1</v>
      </c>
      <c r="M292" t="s">
        <v>51</v>
      </c>
      <c r="N292" t="s">
        <v>52</v>
      </c>
      <c r="O292" s="11">
        <f>Interpane[[#This Row],[weight (kg)]]*2.20462262</f>
        <v>659.18216337999991</v>
      </c>
    </row>
    <row r="293" spans="1:15" x14ac:dyDescent="0.25">
      <c r="A293" s="13">
        <v>6</v>
      </c>
      <c r="B293">
        <v>300521808</v>
      </c>
      <c r="C293">
        <v>2394179</v>
      </c>
      <c r="D293">
        <v>1</v>
      </c>
      <c r="E293" t="s">
        <v>64</v>
      </c>
      <c r="F293" t="s">
        <v>66</v>
      </c>
      <c r="G293">
        <v>2181</v>
      </c>
      <c r="H293">
        <v>2496</v>
      </c>
      <c r="I293">
        <v>86</v>
      </c>
      <c r="J293">
        <v>98</v>
      </c>
      <c r="K293">
        <v>299</v>
      </c>
      <c r="L293">
        <v>1</v>
      </c>
      <c r="M293" t="s">
        <v>51</v>
      </c>
      <c r="N293" t="s">
        <v>52</v>
      </c>
      <c r="O293" s="11">
        <f>Interpane[[#This Row],[weight (kg)]]*2.20462262</f>
        <v>659.18216337999991</v>
      </c>
    </row>
    <row r="294" spans="1:15" x14ac:dyDescent="0.25">
      <c r="A294" s="13">
        <v>6</v>
      </c>
      <c r="B294">
        <v>300521808</v>
      </c>
      <c r="C294">
        <v>2394179</v>
      </c>
      <c r="D294">
        <v>1</v>
      </c>
      <c r="E294" t="s">
        <v>64</v>
      </c>
      <c r="F294" t="s">
        <v>66</v>
      </c>
      <c r="G294">
        <v>2181</v>
      </c>
      <c r="H294">
        <v>2496</v>
      </c>
      <c r="I294">
        <v>86</v>
      </c>
      <c r="J294">
        <v>98</v>
      </c>
      <c r="K294">
        <v>299</v>
      </c>
      <c r="L294">
        <v>1</v>
      </c>
      <c r="M294" t="s">
        <v>51</v>
      </c>
      <c r="N294" t="s">
        <v>52</v>
      </c>
      <c r="O294" s="11">
        <f>Interpane[[#This Row],[weight (kg)]]*2.20462262</f>
        <v>659.18216337999991</v>
      </c>
    </row>
    <row r="295" spans="1:15" x14ac:dyDescent="0.25">
      <c r="A295" s="13">
        <v>6</v>
      </c>
      <c r="B295">
        <v>300521808</v>
      </c>
      <c r="C295">
        <v>2394179</v>
      </c>
      <c r="D295">
        <v>1</v>
      </c>
      <c r="E295" t="s">
        <v>64</v>
      </c>
      <c r="F295" t="s">
        <v>66</v>
      </c>
      <c r="G295">
        <v>2181</v>
      </c>
      <c r="H295">
        <v>2496</v>
      </c>
      <c r="I295">
        <v>86</v>
      </c>
      <c r="J295">
        <v>98</v>
      </c>
      <c r="K295">
        <v>299</v>
      </c>
      <c r="L295">
        <v>1</v>
      </c>
      <c r="M295" t="s">
        <v>51</v>
      </c>
      <c r="N295" t="s">
        <v>52</v>
      </c>
      <c r="O295" s="11">
        <f>Interpane[[#This Row],[weight (kg)]]*2.20462262</f>
        <v>659.18216337999991</v>
      </c>
    </row>
    <row r="296" spans="1:15" x14ac:dyDescent="0.25">
      <c r="A296" s="13">
        <v>6</v>
      </c>
      <c r="B296">
        <v>300521808</v>
      </c>
      <c r="C296">
        <v>2394179</v>
      </c>
      <c r="D296">
        <v>1</v>
      </c>
      <c r="E296" t="s">
        <v>64</v>
      </c>
      <c r="F296" t="s">
        <v>66</v>
      </c>
      <c r="G296">
        <v>2181</v>
      </c>
      <c r="H296">
        <v>2496</v>
      </c>
      <c r="I296">
        <v>86</v>
      </c>
      <c r="J296">
        <v>98</v>
      </c>
      <c r="K296">
        <v>299</v>
      </c>
      <c r="L296">
        <v>1</v>
      </c>
      <c r="M296" t="s">
        <v>51</v>
      </c>
      <c r="N296" t="s">
        <v>52</v>
      </c>
      <c r="O296" s="11">
        <f>Interpane[[#This Row],[weight (kg)]]*2.20462262</f>
        <v>659.18216337999991</v>
      </c>
    </row>
    <row r="297" spans="1:15" x14ac:dyDescent="0.25">
      <c r="A297" s="13">
        <v>6</v>
      </c>
      <c r="B297">
        <v>300521808</v>
      </c>
      <c r="C297">
        <v>2394179</v>
      </c>
      <c r="D297">
        <v>1</v>
      </c>
      <c r="E297" t="s">
        <v>64</v>
      </c>
      <c r="F297" t="s">
        <v>66</v>
      </c>
      <c r="G297">
        <v>2181</v>
      </c>
      <c r="H297">
        <v>2496</v>
      </c>
      <c r="I297">
        <v>86</v>
      </c>
      <c r="J297">
        <v>98</v>
      </c>
      <c r="K297">
        <v>299</v>
      </c>
      <c r="L297">
        <v>1</v>
      </c>
      <c r="M297" t="s">
        <v>51</v>
      </c>
      <c r="N297" t="s">
        <v>52</v>
      </c>
      <c r="O297" s="11">
        <f>Interpane[[#This Row],[weight (kg)]]*2.20462262</f>
        <v>659.18216337999991</v>
      </c>
    </row>
    <row r="298" spans="1:15" x14ac:dyDescent="0.25">
      <c r="A298" s="13">
        <v>6</v>
      </c>
      <c r="B298">
        <v>300521808</v>
      </c>
      <c r="C298">
        <v>2394179</v>
      </c>
      <c r="D298">
        <v>1</v>
      </c>
      <c r="E298" t="s">
        <v>64</v>
      </c>
      <c r="F298" t="s">
        <v>66</v>
      </c>
      <c r="G298">
        <v>2181</v>
      </c>
      <c r="H298">
        <v>2496</v>
      </c>
      <c r="I298">
        <v>86</v>
      </c>
      <c r="J298">
        <v>98</v>
      </c>
      <c r="K298">
        <v>299</v>
      </c>
      <c r="L298">
        <v>1</v>
      </c>
      <c r="M298" t="s">
        <v>51</v>
      </c>
      <c r="N298" t="s">
        <v>52</v>
      </c>
      <c r="O298" s="11">
        <f>Interpane[[#This Row],[weight (kg)]]*2.20462262</f>
        <v>659.18216337999991</v>
      </c>
    </row>
    <row r="299" spans="1:15" x14ac:dyDescent="0.25">
      <c r="A299" s="13">
        <v>6</v>
      </c>
      <c r="B299">
        <v>300521808</v>
      </c>
      <c r="C299">
        <v>2394179</v>
      </c>
      <c r="D299">
        <v>1</v>
      </c>
      <c r="E299" t="s">
        <v>64</v>
      </c>
      <c r="F299" t="s">
        <v>66</v>
      </c>
      <c r="G299">
        <v>2181</v>
      </c>
      <c r="H299">
        <v>2496</v>
      </c>
      <c r="I299">
        <v>86</v>
      </c>
      <c r="J299">
        <v>98</v>
      </c>
      <c r="K299">
        <v>299</v>
      </c>
      <c r="L299">
        <v>1</v>
      </c>
      <c r="M299" t="s">
        <v>51</v>
      </c>
      <c r="N299" t="s">
        <v>52</v>
      </c>
      <c r="O299" s="11">
        <f>Interpane[[#This Row],[weight (kg)]]*2.20462262</f>
        <v>659.18216337999991</v>
      </c>
    </row>
    <row r="300" spans="1:15" x14ac:dyDescent="0.25">
      <c r="A300" s="13">
        <v>7</v>
      </c>
      <c r="B300">
        <v>300520984</v>
      </c>
      <c r="C300">
        <v>2394727</v>
      </c>
      <c r="D300">
        <v>1</v>
      </c>
      <c r="E300" t="s">
        <v>140</v>
      </c>
      <c r="F300" t="s">
        <v>63</v>
      </c>
      <c r="G300">
        <v>2551</v>
      </c>
      <c r="H300">
        <v>2248</v>
      </c>
      <c r="I300">
        <v>100</v>
      </c>
      <c r="J300">
        <v>89</v>
      </c>
      <c r="K300">
        <v>315</v>
      </c>
      <c r="L300">
        <v>1</v>
      </c>
      <c r="M300" t="s">
        <v>141</v>
      </c>
      <c r="N300" t="s">
        <v>14</v>
      </c>
      <c r="O300" s="11">
        <f>Interpane[[#This Row],[weight (kg)]]*2.20462262</f>
        <v>694.45612529999994</v>
      </c>
    </row>
    <row r="301" spans="1:15" x14ac:dyDescent="0.25">
      <c r="A301" s="13">
        <v>7</v>
      </c>
      <c r="B301">
        <v>300520984</v>
      </c>
      <c r="C301">
        <v>2394730</v>
      </c>
      <c r="D301">
        <v>1</v>
      </c>
      <c r="E301" t="s">
        <v>82</v>
      </c>
      <c r="F301" t="s">
        <v>142</v>
      </c>
      <c r="G301">
        <v>2696</v>
      </c>
      <c r="H301">
        <v>2496</v>
      </c>
      <c r="I301">
        <v>106</v>
      </c>
      <c r="J301">
        <v>98</v>
      </c>
      <c r="K301">
        <v>370</v>
      </c>
      <c r="L301">
        <v>1</v>
      </c>
      <c r="M301" t="s">
        <v>141</v>
      </c>
      <c r="N301" t="s">
        <v>14</v>
      </c>
      <c r="O301" s="11">
        <f>Interpane[[#This Row],[weight (kg)]]*2.20462262</f>
        <v>815.71036939999999</v>
      </c>
    </row>
    <row r="302" spans="1:15" x14ac:dyDescent="0.25">
      <c r="A302" s="13">
        <v>7</v>
      </c>
      <c r="B302">
        <v>300520984</v>
      </c>
      <c r="C302">
        <v>2394730</v>
      </c>
      <c r="D302">
        <v>2</v>
      </c>
      <c r="E302" t="s">
        <v>143</v>
      </c>
      <c r="F302" t="s">
        <v>142</v>
      </c>
      <c r="G302">
        <v>2551</v>
      </c>
      <c r="H302">
        <v>2496</v>
      </c>
      <c r="I302">
        <v>100</v>
      </c>
      <c r="J302">
        <v>98</v>
      </c>
      <c r="K302">
        <v>350</v>
      </c>
      <c r="L302">
        <v>1</v>
      </c>
      <c r="M302" t="s">
        <v>141</v>
      </c>
      <c r="N302" t="s">
        <v>14</v>
      </c>
      <c r="O302" s="11">
        <f>Interpane[[#This Row],[weight (kg)]]*2.20462262</f>
        <v>771.61791699999992</v>
      </c>
    </row>
    <row r="303" spans="1:15" x14ac:dyDescent="0.25">
      <c r="A303" s="13">
        <v>7</v>
      </c>
      <c r="B303">
        <v>300520984</v>
      </c>
      <c r="C303">
        <v>2394727</v>
      </c>
      <c r="D303">
        <v>3</v>
      </c>
      <c r="E303" t="s">
        <v>62</v>
      </c>
      <c r="F303" t="s">
        <v>63</v>
      </c>
      <c r="G303">
        <v>2551</v>
      </c>
      <c r="H303">
        <v>2496</v>
      </c>
      <c r="I303">
        <v>100</v>
      </c>
      <c r="J303">
        <v>98</v>
      </c>
      <c r="K303">
        <v>350</v>
      </c>
      <c r="L303">
        <v>1</v>
      </c>
      <c r="M303" t="s">
        <v>141</v>
      </c>
      <c r="N303" t="s">
        <v>14</v>
      </c>
      <c r="O303" s="11">
        <f>Interpane[[#This Row],[weight (kg)]]*2.20462262</f>
        <v>771.61791699999992</v>
      </c>
    </row>
    <row r="304" spans="1:15" x14ac:dyDescent="0.25">
      <c r="A304" s="13">
        <v>7</v>
      </c>
      <c r="B304">
        <v>300520984</v>
      </c>
      <c r="C304">
        <v>2394734</v>
      </c>
      <c r="D304">
        <v>4</v>
      </c>
      <c r="E304" t="s">
        <v>76</v>
      </c>
      <c r="F304" t="s">
        <v>65</v>
      </c>
      <c r="G304">
        <v>2651</v>
      </c>
      <c r="H304">
        <v>2496</v>
      </c>
      <c r="I304">
        <v>104</v>
      </c>
      <c r="J304">
        <v>98</v>
      </c>
      <c r="K304">
        <v>364</v>
      </c>
      <c r="L304">
        <v>1</v>
      </c>
      <c r="M304" t="s">
        <v>141</v>
      </c>
      <c r="N304" t="s">
        <v>14</v>
      </c>
      <c r="O304" s="11">
        <f>Interpane[[#This Row],[weight (kg)]]*2.20462262</f>
        <v>802.48263367999994</v>
      </c>
    </row>
    <row r="305" spans="1:15" x14ac:dyDescent="0.25">
      <c r="A305" s="13">
        <v>7</v>
      </c>
      <c r="B305">
        <v>300522034</v>
      </c>
      <c r="C305">
        <v>2394728</v>
      </c>
      <c r="D305">
        <v>11</v>
      </c>
      <c r="E305" t="s">
        <v>49</v>
      </c>
      <c r="F305" t="s">
        <v>61</v>
      </c>
      <c r="G305">
        <v>2181</v>
      </c>
      <c r="H305">
        <v>2496</v>
      </c>
      <c r="I305">
        <v>86</v>
      </c>
      <c r="J305">
        <v>98</v>
      </c>
      <c r="K305">
        <v>299</v>
      </c>
      <c r="L305">
        <v>1</v>
      </c>
      <c r="M305" t="s">
        <v>144</v>
      </c>
      <c r="N305" t="s">
        <v>52</v>
      </c>
      <c r="O305" s="11">
        <f>Interpane[[#This Row],[weight (kg)]]*2.20462262</f>
        <v>659.18216337999991</v>
      </c>
    </row>
    <row r="306" spans="1:15" x14ac:dyDescent="0.25">
      <c r="A306" s="13">
        <v>7</v>
      </c>
      <c r="B306">
        <v>300522034</v>
      </c>
      <c r="C306">
        <v>2394734</v>
      </c>
      <c r="D306">
        <v>1</v>
      </c>
      <c r="E306" t="s">
        <v>64</v>
      </c>
      <c r="F306" t="s">
        <v>65</v>
      </c>
      <c r="G306">
        <v>2181</v>
      </c>
      <c r="H306">
        <v>2496</v>
      </c>
      <c r="I306">
        <v>86</v>
      </c>
      <c r="J306">
        <v>98</v>
      </c>
      <c r="K306">
        <v>299</v>
      </c>
      <c r="L306">
        <v>1</v>
      </c>
      <c r="M306" t="s">
        <v>144</v>
      </c>
      <c r="N306" t="s">
        <v>52</v>
      </c>
      <c r="O306" s="11">
        <f>Interpane[[#This Row],[weight (kg)]]*2.20462262</f>
        <v>659.18216337999991</v>
      </c>
    </row>
    <row r="307" spans="1:15" x14ac:dyDescent="0.25">
      <c r="A307" s="13">
        <v>7</v>
      </c>
      <c r="B307">
        <v>300522034</v>
      </c>
      <c r="C307">
        <v>2394734</v>
      </c>
      <c r="D307">
        <v>1</v>
      </c>
      <c r="E307" t="s">
        <v>64</v>
      </c>
      <c r="F307" t="s">
        <v>65</v>
      </c>
      <c r="G307">
        <v>2181</v>
      </c>
      <c r="H307">
        <v>2496</v>
      </c>
      <c r="I307">
        <v>86</v>
      </c>
      <c r="J307">
        <v>98</v>
      </c>
      <c r="K307">
        <v>299</v>
      </c>
      <c r="L307">
        <v>1</v>
      </c>
      <c r="M307" t="s">
        <v>144</v>
      </c>
      <c r="N307" t="s">
        <v>52</v>
      </c>
      <c r="O307" s="11">
        <f>Interpane[[#This Row],[weight (kg)]]*2.20462262</f>
        <v>659.18216337999991</v>
      </c>
    </row>
    <row r="308" spans="1:15" x14ac:dyDescent="0.25">
      <c r="A308" s="13">
        <v>7</v>
      </c>
      <c r="B308">
        <v>300522034</v>
      </c>
      <c r="C308">
        <v>2394734</v>
      </c>
      <c r="D308">
        <v>1</v>
      </c>
      <c r="E308" t="s">
        <v>64</v>
      </c>
      <c r="F308" t="s">
        <v>65</v>
      </c>
      <c r="G308">
        <v>2181</v>
      </c>
      <c r="H308">
        <v>2496</v>
      </c>
      <c r="I308">
        <v>86</v>
      </c>
      <c r="J308">
        <v>98</v>
      </c>
      <c r="K308">
        <v>299</v>
      </c>
      <c r="L308">
        <v>1</v>
      </c>
      <c r="M308" t="s">
        <v>144</v>
      </c>
      <c r="N308" t="s">
        <v>52</v>
      </c>
      <c r="O308" s="11">
        <f>Interpane[[#This Row],[weight (kg)]]*2.20462262</f>
        <v>659.18216337999991</v>
      </c>
    </row>
    <row r="309" spans="1:15" x14ac:dyDescent="0.25">
      <c r="A309" s="13">
        <v>7</v>
      </c>
      <c r="B309">
        <v>300522034</v>
      </c>
      <c r="C309">
        <v>2394734</v>
      </c>
      <c r="D309">
        <v>1</v>
      </c>
      <c r="E309" t="s">
        <v>64</v>
      </c>
      <c r="F309" t="s">
        <v>65</v>
      </c>
      <c r="G309">
        <v>2181</v>
      </c>
      <c r="H309">
        <v>2496</v>
      </c>
      <c r="I309">
        <v>86</v>
      </c>
      <c r="J309">
        <v>98</v>
      </c>
      <c r="K309">
        <v>299</v>
      </c>
      <c r="L309">
        <v>1</v>
      </c>
      <c r="M309" t="s">
        <v>144</v>
      </c>
      <c r="N309" t="s">
        <v>52</v>
      </c>
      <c r="O309" s="11">
        <f>Interpane[[#This Row],[weight (kg)]]*2.20462262</f>
        <v>659.18216337999991</v>
      </c>
    </row>
    <row r="310" spans="1:15" x14ac:dyDescent="0.25">
      <c r="A310" s="13">
        <v>7</v>
      </c>
      <c r="B310">
        <v>300522034</v>
      </c>
      <c r="C310">
        <v>2394734</v>
      </c>
      <c r="D310">
        <v>1</v>
      </c>
      <c r="E310" t="s">
        <v>64</v>
      </c>
      <c r="F310" t="s">
        <v>65</v>
      </c>
      <c r="G310">
        <v>2181</v>
      </c>
      <c r="H310">
        <v>2496</v>
      </c>
      <c r="I310">
        <v>86</v>
      </c>
      <c r="J310">
        <v>98</v>
      </c>
      <c r="K310">
        <v>299</v>
      </c>
      <c r="L310">
        <v>1</v>
      </c>
      <c r="M310" t="s">
        <v>144</v>
      </c>
      <c r="N310" t="s">
        <v>52</v>
      </c>
      <c r="O310" s="11">
        <f>Interpane[[#This Row],[weight (kg)]]*2.20462262</f>
        <v>659.18216337999991</v>
      </c>
    </row>
    <row r="311" spans="1:15" x14ac:dyDescent="0.25">
      <c r="A311" s="13">
        <v>7</v>
      </c>
      <c r="B311">
        <v>300522034</v>
      </c>
      <c r="C311">
        <v>2394734</v>
      </c>
      <c r="D311">
        <v>1</v>
      </c>
      <c r="E311" t="s">
        <v>64</v>
      </c>
      <c r="F311" t="s">
        <v>65</v>
      </c>
      <c r="G311">
        <v>2181</v>
      </c>
      <c r="H311">
        <v>2496</v>
      </c>
      <c r="I311">
        <v>86</v>
      </c>
      <c r="J311">
        <v>98</v>
      </c>
      <c r="K311">
        <v>299</v>
      </c>
      <c r="L311">
        <v>1</v>
      </c>
      <c r="M311" t="s">
        <v>144</v>
      </c>
      <c r="N311" t="s">
        <v>52</v>
      </c>
      <c r="O311" s="11">
        <f>Interpane[[#This Row],[weight (kg)]]*2.20462262</f>
        <v>659.18216337999991</v>
      </c>
    </row>
    <row r="312" spans="1:15" x14ac:dyDescent="0.25">
      <c r="A312" s="13">
        <v>7</v>
      </c>
      <c r="B312">
        <v>300521971</v>
      </c>
      <c r="C312">
        <v>2394177</v>
      </c>
      <c r="D312">
        <v>1</v>
      </c>
      <c r="E312" t="s">
        <v>125</v>
      </c>
      <c r="F312" t="s">
        <v>126</v>
      </c>
      <c r="G312">
        <v>2892</v>
      </c>
      <c r="H312">
        <v>2496</v>
      </c>
      <c r="I312">
        <v>114</v>
      </c>
      <c r="J312">
        <v>98</v>
      </c>
      <c r="K312">
        <v>397</v>
      </c>
      <c r="L312">
        <v>1</v>
      </c>
      <c r="M312" t="s">
        <v>145</v>
      </c>
      <c r="N312" t="s">
        <v>56</v>
      </c>
      <c r="O312" s="11">
        <f>Interpane[[#This Row],[weight (kg)]]*2.20462262</f>
        <v>875.2351801399999</v>
      </c>
    </row>
    <row r="313" spans="1:15" x14ac:dyDescent="0.25">
      <c r="A313" s="13">
        <v>7</v>
      </c>
      <c r="B313">
        <v>300521971</v>
      </c>
      <c r="C313">
        <v>2394177</v>
      </c>
      <c r="D313">
        <v>1</v>
      </c>
      <c r="E313" t="s">
        <v>125</v>
      </c>
      <c r="F313" t="s">
        <v>126</v>
      </c>
      <c r="G313">
        <v>2892</v>
      </c>
      <c r="H313">
        <v>2496</v>
      </c>
      <c r="I313">
        <v>114</v>
      </c>
      <c r="J313">
        <v>98</v>
      </c>
      <c r="K313">
        <v>397</v>
      </c>
      <c r="L313">
        <v>1</v>
      </c>
      <c r="M313" t="s">
        <v>145</v>
      </c>
      <c r="N313" t="s">
        <v>56</v>
      </c>
      <c r="O313" s="11">
        <f>Interpane[[#This Row],[weight (kg)]]*2.20462262</f>
        <v>875.2351801399999</v>
      </c>
    </row>
    <row r="314" spans="1:15" x14ac:dyDescent="0.25">
      <c r="A314" s="13">
        <v>7</v>
      </c>
      <c r="B314">
        <v>300521971</v>
      </c>
      <c r="C314">
        <v>2394739</v>
      </c>
      <c r="D314">
        <v>1</v>
      </c>
      <c r="E314" t="s">
        <v>57</v>
      </c>
      <c r="F314" t="s">
        <v>146</v>
      </c>
      <c r="G314">
        <v>2892</v>
      </c>
      <c r="H314">
        <v>2496</v>
      </c>
      <c r="I314">
        <v>114</v>
      </c>
      <c r="J314">
        <v>98</v>
      </c>
      <c r="K314">
        <v>397</v>
      </c>
      <c r="L314">
        <v>1</v>
      </c>
      <c r="M314" t="s">
        <v>145</v>
      </c>
      <c r="N314" t="s">
        <v>56</v>
      </c>
      <c r="O314" s="11">
        <f>Interpane[[#This Row],[weight (kg)]]*2.20462262</f>
        <v>875.2351801399999</v>
      </c>
    </row>
    <row r="315" spans="1:15" x14ac:dyDescent="0.25">
      <c r="A315" s="13">
        <v>7</v>
      </c>
      <c r="B315">
        <v>300521971</v>
      </c>
      <c r="C315">
        <v>2394739</v>
      </c>
      <c r="D315">
        <v>1</v>
      </c>
      <c r="E315" t="s">
        <v>57</v>
      </c>
      <c r="F315" t="s">
        <v>146</v>
      </c>
      <c r="G315">
        <v>2892</v>
      </c>
      <c r="H315">
        <v>2496</v>
      </c>
      <c r="I315">
        <v>114</v>
      </c>
      <c r="J315">
        <v>98</v>
      </c>
      <c r="K315">
        <v>397</v>
      </c>
      <c r="L315">
        <v>1</v>
      </c>
      <c r="M315" t="s">
        <v>145</v>
      </c>
      <c r="N315" t="s">
        <v>56</v>
      </c>
      <c r="O315" s="11">
        <f>Interpane[[#This Row],[weight (kg)]]*2.20462262</f>
        <v>875.2351801399999</v>
      </c>
    </row>
    <row r="316" spans="1:15" x14ac:dyDescent="0.25">
      <c r="A316" s="13">
        <v>7</v>
      </c>
      <c r="B316">
        <v>300521971</v>
      </c>
      <c r="C316">
        <v>2394739</v>
      </c>
      <c r="D316">
        <v>1</v>
      </c>
      <c r="E316" t="s">
        <v>57</v>
      </c>
      <c r="F316" t="s">
        <v>146</v>
      </c>
      <c r="G316">
        <v>2892</v>
      </c>
      <c r="H316">
        <v>2496</v>
      </c>
      <c r="I316">
        <v>114</v>
      </c>
      <c r="J316">
        <v>98</v>
      </c>
      <c r="K316">
        <v>397</v>
      </c>
      <c r="L316">
        <v>1</v>
      </c>
      <c r="M316" t="s">
        <v>145</v>
      </c>
      <c r="N316" t="s">
        <v>56</v>
      </c>
      <c r="O316" s="11">
        <f>Interpane[[#This Row],[weight (kg)]]*2.20462262</f>
        <v>875.2351801399999</v>
      </c>
    </row>
    <row r="317" spans="1:15" x14ac:dyDescent="0.25">
      <c r="A317" s="13">
        <v>7</v>
      </c>
      <c r="B317">
        <v>300522174</v>
      </c>
      <c r="C317">
        <v>2394179</v>
      </c>
      <c r="D317">
        <v>1</v>
      </c>
      <c r="E317" t="s">
        <v>64</v>
      </c>
      <c r="F317" t="s">
        <v>66</v>
      </c>
      <c r="G317">
        <v>2181</v>
      </c>
      <c r="H317">
        <v>2496</v>
      </c>
      <c r="I317">
        <v>86</v>
      </c>
      <c r="J317">
        <v>98</v>
      </c>
      <c r="K317">
        <v>299</v>
      </c>
      <c r="L317">
        <v>1</v>
      </c>
      <c r="M317" t="s">
        <v>51</v>
      </c>
      <c r="N317" t="s">
        <v>52</v>
      </c>
      <c r="O317" s="11">
        <f>Interpane[[#This Row],[weight (kg)]]*2.20462262</f>
        <v>659.18216337999991</v>
      </c>
    </row>
    <row r="318" spans="1:15" x14ac:dyDescent="0.25">
      <c r="A318" s="13">
        <v>7</v>
      </c>
      <c r="B318">
        <v>300522174</v>
      </c>
      <c r="C318">
        <v>2394179</v>
      </c>
      <c r="D318">
        <v>1</v>
      </c>
      <c r="E318" t="s">
        <v>64</v>
      </c>
      <c r="F318" t="s">
        <v>66</v>
      </c>
      <c r="G318">
        <v>2181</v>
      </c>
      <c r="H318">
        <v>2496</v>
      </c>
      <c r="I318">
        <v>86</v>
      </c>
      <c r="J318">
        <v>98</v>
      </c>
      <c r="K318">
        <v>299</v>
      </c>
      <c r="L318">
        <v>1</v>
      </c>
      <c r="M318" t="s">
        <v>51</v>
      </c>
      <c r="N318" t="s">
        <v>52</v>
      </c>
      <c r="O318" s="11">
        <f>Interpane[[#This Row],[weight (kg)]]*2.20462262</f>
        <v>659.18216337999991</v>
      </c>
    </row>
    <row r="319" spans="1:15" x14ac:dyDescent="0.25">
      <c r="A319" s="13">
        <v>7</v>
      </c>
      <c r="B319">
        <v>300522174</v>
      </c>
      <c r="C319">
        <v>2394179</v>
      </c>
      <c r="D319">
        <v>1</v>
      </c>
      <c r="E319" t="s">
        <v>64</v>
      </c>
      <c r="F319" t="s">
        <v>66</v>
      </c>
      <c r="G319">
        <v>2181</v>
      </c>
      <c r="H319">
        <v>2496</v>
      </c>
      <c r="I319">
        <v>86</v>
      </c>
      <c r="J319">
        <v>98</v>
      </c>
      <c r="K319">
        <v>299</v>
      </c>
      <c r="L319">
        <v>1</v>
      </c>
      <c r="M319" t="s">
        <v>51</v>
      </c>
      <c r="N319" t="s">
        <v>52</v>
      </c>
      <c r="O319" s="11">
        <f>Interpane[[#This Row],[weight (kg)]]*2.20462262</f>
        <v>659.18216337999991</v>
      </c>
    </row>
    <row r="320" spans="1:15" x14ac:dyDescent="0.25">
      <c r="A320" s="13">
        <v>7</v>
      </c>
      <c r="B320">
        <v>300522174</v>
      </c>
      <c r="C320">
        <v>2394179</v>
      </c>
      <c r="D320">
        <v>1</v>
      </c>
      <c r="E320" t="s">
        <v>64</v>
      </c>
      <c r="F320" t="s">
        <v>66</v>
      </c>
      <c r="G320">
        <v>2181</v>
      </c>
      <c r="H320">
        <v>2496</v>
      </c>
      <c r="I320">
        <v>86</v>
      </c>
      <c r="J320">
        <v>98</v>
      </c>
      <c r="K320">
        <v>299</v>
      </c>
      <c r="L320">
        <v>1</v>
      </c>
      <c r="M320" t="s">
        <v>51</v>
      </c>
      <c r="N320" t="s">
        <v>52</v>
      </c>
      <c r="O320" s="11">
        <f>Interpane[[#This Row],[weight (kg)]]*2.20462262</f>
        <v>659.18216337999991</v>
      </c>
    </row>
    <row r="321" spans="1:15" x14ac:dyDescent="0.25">
      <c r="A321" s="13">
        <v>7</v>
      </c>
      <c r="B321">
        <v>300522174</v>
      </c>
      <c r="C321">
        <v>2394179</v>
      </c>
      <c r="D321">
        <v>1</v>
      </c>
      <c r="E321" t="s">
        <v>64</v>
      </c>
      <c r="F321" t="s">
        <v>66</v>
      </c>
      <c r="G321">
        <v>2181</v>
      </c>
      <c r="H321">
        <v>2496</v>
      </c>
      <c r="I321">
        <v>86</v>
      </c>
      <c r="J321">
        <v>98</v>
      </c>
      <c r="K321">
        <v>299</v>
      </c>
      <c r="L321">
        <v>1</v>
      </c>
      <c r="M321" t="s">
        <v>51</v>
      </c>
      <c r="N321" t="s">
        <v>52</v>
      </c>
      <c r="O321" s="11">
        <f>Interpane[[#This Row],[weight (kg)]]*2.20462262</f>
        <v>659.18216337999991</v>
      </c>
    </row>
    <row r="322" spans="1:15" x14ac:dyDescent="0.25">
      <c r="A322" s="13">
        <v>7</v>
      </c>
      <c r="B322">
        <v>300522174</v>
      </c>
      <c r="C322">
        <v>2394179</v>
      </c>
      <c r="D322">
        <v>1</v>
      </c>
      <c r="E322" t="s">
        <v>64</v>
      </c>
      <c r="F322" t="s">
        <v>66</v>
      </c>
      <c r="G322">
        <v>2181</v>
      </c>
      <c r="H322">
        <v>2496</v>
      </c>
      <c r="I322">
        <v>86</v>
      </c>
      <c r="J322">
        <v>98</v>
      </c>
      <c r="K322">
        <v>299</v>
      </c>
      <c r="L322">
        <v>1</v>
      </c>
      <c r="M322" t="s">
        <v>51</v>
      </c>
      <c r="N322" t="s">
        <v>52</v>
      </c>
      <c r="O322" s="11">
        <f>Interpane[[#This Row],[weight (kg)]]*2.20462262</f>
        <v>659.18216337999991</v>
      </c>
    </row>
    <row r="323" spans="1:15" x14ac:dyDescent="0.25">
      <c r="A323" s="13">
        <v>7</v>
      </c>
      <c r="B323">
        <v>300522174</v>
      </c>
      <c r="C323">
        <v>2394179</v>
      </c>
      <c r="D323">
        <v>1</v>
      </c>
      <c r="E323" t="s">
        <v>64</v>
      </c>
      <c r="F323" t="s">
        <v>66</v>
      </c>
      <c r="G323">
        <v>2181</v>
      </c>
      <c r="H323">
        <v>2496</v>
      </c>
      <c r="I323">
        <v>86</v>
      </c>
      <c r="J323">
        <v>98</v>
      </c>
      <c r="K323">
        <v>299</v>
      </c>
      <c r="L323">
        <v>1</v>
      </c>
      <c r="M323" t="s">
        <v>51</v>
      </c>
      <c r="N323" t="s">
        <v>52</v>
      </c>
      <c r="O323" s="11">
        <f>Interpane[[#This Row],[weight (kg)]]*2.20462262</f>
        <v>659.18216337999991</v>
      </c>
    </row>
    <row r="324" spans="1:15" x14ac:dyDescent="0.25">
      <c r="A324" s="13">
        <v>7</v>
      </c>
      <c r="B324">
        <v>300522203</v>
      </c>
      <c r="C324">
        <v>2394179</v>
      </c>
      <c r="D324">
        <v>1</v>
      </c>
      <c r="E324" t="s">
        <v>64</v>
      </c>
      <c r="F324" t="s">
        <v>66</v>
      </c>
      <c r="G324">
        <v>2181</v>
      </c>
      <c r="H324">
        <v>2496</v>
      </c>
      <c r="I324">
        <v>86</v>
      </c>
      <c r="J324">
        <v>98</v>
      </c>
      <c r="K324">
        <v>299</v>
      </c>
      <c r="L324">
        <v>1</v>
      </c>
      <c r="M324" t="s">
        <v>51</v>
      </c>
      <c r="N324" t="s">
        <v>52</v>
      </c>
      <c r="O324" s="11">
        <f>Interpane[[#This Row],[weight (kg)]]*2.20462262</f>
        <v>659.18216337999991</v>
      </c>
    </row>
    <row r="325" spans="1:15" x14ac:dyDescent="0.25">
      <c r="A325" s="13">
        <v>7</v>
      </c>
      <c r="B325">
        <v>300522203</v>
      </c>
      <c r="C325">
        <v>2394179</v>
      </c>
      <c r="D325">
        <v>1</v>
      </c>
      <c r="E325" t="s">
        <v>64</v>
      </c>
      <c r="F325" t="s">
        <v>66</v>
      </c>
      <c r="G325">
        <v>2181</v>
      </c>
      <c r="H325">
        <v>2496</v>
      </c>
      <c r="I325">
        <v>86</v>
      </c>
      <c r="J325">
        <v>98</v>
      </c>
      <c r="K325">
        <v>299</v>
      </c>
      <c r="L325">
        <v>1</v>
      </c>
      <c r="M325" t="s">
        <v>51</v>
      </c>
      <c r="N325" t="s">
        <v>52</v>
      </c>
      <c r="O325" s="11">
        <f>Interpane[[#This Row],[weight (kg)]]*2.20462262</f>
        <v>659.18216337999991</v>
      </c>
    </row>
    <row r="326" spans="1:15" x14ac:dyDescent="0.25">
      <c r="A326" s="13">
        <v>7</v>
      </c>
      <c r="B326">
        <v>300522203</v>
      </c>
      <c r="C326">
        <v>2394179</v>
      </c>
      <c r="D326">
        <v>1</v>
      </c>
      <c r="E326" t="s">
        <v>64</v>
      </c>
      <c r="F326" t="s">
        <v>66</v>
      </c>
      <c r="G326">
        <v>2181</v>
      </c>
      <c r="H326">
        <v>2496</v>
      </c>
      <c r="I326">
        <v>86</v>
      </c>
      <c r="J326">
        <v>98</v>
      </c>
      <c r="K326">
        <v>299</v>
      </c>
      <c r="L326">
        <v>1</v>
      </c>
      <c r="M326" t="s">
        <v>51</v>
      </c>
      <c r="N326" t="s">
        <v>52</v>
      </c>
      <c r="O326" s="11">
        <f>Interpane[[#This Row],[weight (kg)]]*2.20462262</f>
        <v>659.18216337999991</v>
      </c>
    </row>
    <row r="327" spans="1:15" x14ac:dyDescent="0.25">
      <c r="A327" s="13">
        <v>7</v>
      </c>
      <c r="B327">
        <v>300522203</v>
      </c>
      <c r="C327">
        <v>2394179</v>
      </c>
      <c r="D327">
        <v>1</v>
      </c>
      <c r="E327" t="s">
        <v>64</v>
      </c>
      <c r="F327" t="s">
        <v>66</v>
      </c>
      <c r="G327">
        <v>2181</v>
      </c>
      <c r="H327">
        <v>2496</v>
      </c>
      <c r="I327">
        <v>86</v>
      </c>
      <c r="J327">
        <v>98</v>
      </c>
      <c r="K327">
        <v>299</v>
      </c>
      <c r="L327">
        <v>1</v>
      </c>
      <c r="M327" t="s">
        <v>51</v>
      </c>
      <c r="N327" t="s">
        <v>52</v>
      </c>
      <c r="O327" s="11">
        <f>Interpane[[#This Row],[weight (kg)]]*2.20462262</f>
        <v>659.18216337999991</v>
      </c>
    </row>
    <row r="328" spans="1:15" x14ac:dyDescent="0.25">
      <c r="A328" s="13">
        <v>7</v>
      </c>
      <c r="B328">
        <v>300522203</v>
      </c>
      <c r="C328">
        <v>2394179</v>
      </c>
      <c r="D328">
        <v>1</v>
      </c>
      <c r="E328" t="s">
        <v>64</v>
      </c>
      <c r="F328" t="s">
        <v>66</v>
      </c>
      <c r="G328">
        <v>2181</v>
      </c>
      <c r="H328">
        <v>2496</v>
      </c>
      <c r="I328">
        <v>86</v>
      </c>
      <c r="J328">
        <v>98</v>
      </c>
      <c r="K328">
        <v>299</v>
      </c>
      <c r="L328">
        <v>1</v>
      </c>
      <c r="M328" t="s">
        <v>51</v>
      </c>
      <c r="N328" t="s">
        <v>52</v>
      </c>
      <c r="O328" s="11">
        <f>Interpane[[#This Row],[weight (kg)]]*2.20462262</f>
        <v>659.18216337999991</v>
      </c>
    </row>
    <row r="329" spans="1:15" x14ac:dyDescent="0.25">
      <c r="A329" s="13">
        <v>7</v>
      </c>
      <c r="B329">
        <v>300522203</v>
      </c>
      <c r="C329">
        <v>2394179</v>
      </c>
      <c r="D329">
        <v>1</v>
      </c>
      <c r="E329" t="s">
        <v>64</v>
      </c>
      <c r="F329" t="s">
        <v>66</v>
      </c>
      <c r="G329">
        <v>2181</v>
      </c>
      <c r="H329">
        <v>2496</v>
      </c>
      <c r="I329">
        <v>86</v>
      </c>
      <c r="J329">
        <v>98</v>
      </c>
      <c r="K329">
        <v>299</v>
      </c>
      <c r="L329">
        <v>1</v>
      </c>
      <c r="M329" t="s">
        <v>51</v>
      </c>
      <c r="N329" t="s">
        <v>52</v>
      </c>
      <c r="O329" s="11">
        <f>Interpane[[#This Row],[weight (kg)]]*2.20462262</f>
        <v>659.18216337999991</v>
      </c>
    </row>
    <row r="330" spans="1:15" x14ac:dyDescent="0.25">
      <c r="A330" s="13">
        <v>7</v>
      </c>
      <c r="B330">
        <v>300522203</v>
      </c>
      <c r="C330">
        <v>2394179</v>
      </c>
      <c r="D330">
        <v>1</v>
      </c>
      <c r="E330" t="s">
        <v>64</v>
      </c>
      <c r="F330" t="s">
        <v>66</v>
      </c>
      <c r="G330">
        <v>2181</v>
      </c>
      <c r="H330">
        <v>2496</v>
      </c>
      <c r="I330">
        <v>86</v>
      </c>
      <c r="J330">
        <v>98</v>
      </c>
      <c r="K330">
        <v>299</v>
      </c>
      <c r="L330">
        <v>1</v>
      </c>
      <c r="M330" t="s">
        <v>51</v>
      </c>
      <c r="N330" t="s">
        <v>52</v>
      </c>
      <c r="O330" s="11">
        <f>Interpane[[#This Row],[weight (kg)]]*2.20462262</f>
        <v>659.18216337999991</v>
      </c>
    </row>
    <row r="331" spans="1:15" x14ac:dyDescent="0.25">
      <c r="A331" s="13">
        <v>7</v>
      </c>
      <c r="B331">
        <v>300522228</v>
      </c>
      <c r="C331">
        <v>2394179</v>
      </c>
      <c r="D331">
        <v>1</v>
      </c>
      <c r="E331" t="s">
        <v>64</v>
      </c>
      <c r="F331" t="s">
        <v>66</v>
      </c>
      <c r="G331">
        <v>2181</v>
      </c>
      <c r="H331">
        <v>2496</v>
      </c>
      <c r="I331">
        <v>86</v>
      </c>
      <c r="J331">
        <v>98</v>
      </c>
      <c r="K331">
        <v>299</v>
      </c>
      <c r="L331">
        <v>1</v>
      </c>
      <c r="M331" t="s">
        <v>51</v>
      </c>
      <c r="N331" t="s">
        <v>52</v>
      </c>
      <c r="O331" s="11">
        <f>Interpane[[#This Row],[weight (kg)]]*2.20462262</f>
        <v>659.18216337999991</v>
      </c>
    </row>
    <row r="332" spans="1:15" x14ac:dyDescent="0.25">
      <c r="A332" s="13">
        <v>7</v>
      </c>
      <c r="B332">
        <v>300522228</v>
      </c>
      <c r="C332">
        <v>2394179</v>
      </c>
      <c r="D332">
        <v>1</v>
      </c>
      <c r="E332" t="s">
        <v>64</v>
      </c>
      <c r="F332" t="s">
        <v>66</v>
      </c>
      <c r="G332">
        <v>2181</v>
      </c>
      <c r="H332">
        <v>2496</v>
      </c>
      <c r="I332">
        <v>86</v>
      </c>
      <c r="J332">
        <v>98</v>
      </c>
      <c r="K332">
        <v>299</v>
      </c>
      <c r="L332">
        <v>1</v>
      </c>
      <c r="M332" t="s">
        <v>51</v>
      </c>
      <c r="N332" t="s">
        <v>52</v>
      </c>
      <c r="O332" s="11">
        <f>Interpane[[#This Row],[weight (kg)]]*2.20462262</f>
        <v>659.18216337999991</v>
      </c>
    </row>
    <row r="333" spans="1:15" x14ac:dyDescent="0.25">
      <c r="A333" s="13">
        <v>7</v>
      </c>
      <c r="B333">
        <v>300522228</v>
      </c>
      <c r="C333">
        <v>2394179</v>
      </c>
      <c r="D333">
        <v>1</v>
      </c>
      <c r="E333" t="s">
        <v>64</v>
      </c>
      <c r="F333" t="s">
        <v>66</v>
      </c>
      <c r="G333">
        <v>2181</v>
      </c>
      <c r="H333">
        <v>2496</v>
      </c>
      <c r="I333">
        <v>86</v>
      </c>
      <c r="J333">
        <v>98</v>
      </c>
      <c r="K333">
        <v>299</v>
      </c>
      <c r="L333">
        <v>1</v>
      </c>
      <c r="M333" t="s">
        <v>51</v>
      </c>
      <c r="N333" t="s">
        <v>52</v>
      </c>
      <c r="O333" s="11">
        <f>Interpane[[#This Row],[weight (kg)]]*2.20462262</f>
        <v>659.18216337999991</v>
      </c>
    </row>
    <row r="334" spans="1:15" x14ac:dyDescent="0.25">
      <c r="A334" s="13">
        <v>7</v>
      </c>
      <c r="B334">
        <v>300522228</v>
      </c>
      <c r="C334">
        <v>2394179</v>
      </c>
      <c r="D334">
        <v>1</v>
      </c>
      <c r="E334" t="s">
        <v>64</v>
      </c>
      <c r="F334" t="s">
        <v>66</v>
      </c>
      <c r="G334">
        <v>2181</v>
      </c>
      <c r="H334">
        <v>2496</v>
      </c>
      <c r="I334">
        <v>86</v>
      </c>
      <c r="J334">
        <v>98</v>
      </c>
      <c r="K334">
        <v>299</v>
      </c>
      <c r="L334">
        <v>1</v>
      </c>
      <c r="M334" t="s">
        <v>51</v>
      </c>
      <c r="N334" t="s">
        <v>52</v>
      </c>
      <c r="O334" s="11">
        <f>Interpane[[#This Row],[weight (kg)]]*2.20462262</f>
        <v>659.18216337999991</v>
      </c>
    </row>
    <row r="335" spans="1:15" x14ac:dyDescent="0.25">
      <c r="A335" s="13">
        <v>7</v>
      </c>
      <c r="B335">
        <v>300522228</v>
      </c>
      <c r="C335">
        <v>2394179</v>
      </c>
      <c r="D335">
        <v>1</v>
      </c>
      <c r="E335" t="s">
        <v>64</v>
      </c>
      <c r="F335" t="s">
        <v>66</v>
      </c>
      <c r="G335">
        <v>2181</v>
      </c>
      <c r="H335">
        <v>2496</v>
      </c>
      <c r="I335">
        <v>86</v>
      </c>
      <c r="J335">
        <v>98</v>
      </c>
      <c r="K335">
        <v>299</v>
      </c>
      <c r="L335">
        <v>1</v>
      </c>
      <c r="M335" t="s">
        <v>51</v>
      </c>
      <c r="N335" t="s">
        <v>52</v>
      </c>
      <c r="O335" s="11">
        <f>Interpane[[#This Row],[weight (kg)]]*2.20462262</f>
        <v>659.18216337999991</v>
      </c>
    </row>
    <row r="336" spans="1:15" x14ac:dyDescent="0.25">
      <c r="A336" s="13">
        <v>7</v>
      </c>
      <c r="B336">
        <v>300522228</v>
      </c>
      <c r="C336">
        <v>2394179</v>
      </c>
      <c r="D336">
        <v>1</v>
      </c>
      <c r="E336" t="s">
        <v>64</v>
      </c>
      <c r="F336" t="s">
        <v>66</v>
      </c>
      <c r="G336">
        <v>2181</v>
      </c>
      <c r="H336">
        <v>2496</v>
      </c>
      <c r="I336">
        <v>86</v>
      </c>
      <c r="J336">
        <v>98</v>
      </c>
      <c r="K336">
        <v>299</v>
      </c>
      <c r="L336">
        <v>1</v>
      </c>
      <c r="M336" t="s">
        <v>51</v>
      </c>
      <c r="N336" t="s">
        <v>52</v>
      </c>
      <c r="O336" s="11">
        <f>Interpane[[#This Row],[weight (kg)]]*2.20462262</f>
        <v>659.18216337999991</v>
      </c>
    </row>
    <row r="337" spans="1:15" x14ac:dyDescent="0.25">
      <c r="A337" s="13">
        <v>7</v>
      </c>
      <c r="B337">
        <v>300522228</v>
      </c>
      <c r="C337">
        <v>2394179</v>
      </c>
      <c r="D337">
        <v>1</v>
      </c>
      <c r="E337" t="s">
        <v>64</v>
      </c>
      <c r="F337" t="s">
        <v>66</v>
      </c>
      <c r="G337">
        <v>2181</v>
      </c>
      <c r="H337">
        <v>2496</v>
      </c>
      <c r="I337">
        <v>86</v>
      </c>
      <c r="J337">
        <v>98</v>
      </c>
      <c r="K337">
        <v>299</v>
      </c>
      <c r="L337">
        <v>1</v>
      </c>
      <c r="M337" t="s">
        <v>51</v>
      </c>
      <c r="N337" t="s">
        <v>52</v>
      </c>
      <c r="O337" s="11">
        <f>Interpane[[#This Row],[weight (kg)]]*2.20462262</f>
        <v>659.18216337999991</v>
      </c>
    </row>
    <row r="338" spans="1:15" x14ac:dyDescent="0.25">
      <c r="A338" s="13">
        <v>7</v>
      </c>
      <c r="B338">
        <v>300522505</v>
      </c>
      <c r="C338">
        <v>2394179</v>
      </c>
      <c r="D338">
        <v>1</v>
      </c>
      <c r="E338" t="s">
        <v>64</v>
      </c>
      <c r="F338" t="s">
        <v>66</v>
      </c>
      <c r="G338">
        <v>2181</v>
      </c>
      <c r="H338">
        <v>2496</v>
      </c>
      <c r="I338">
        <v>86</v>
      </c>
      <c r="J338">
        <v>98</v>
      </c>
      <c r="K338">
        <v>299</v>
      </c>
      <c r="L338">
        <v>1</v>
      </c>
      <c r="M338" t="s">
        <v>51</v>
      </c>
      <c r="N338" t="s">
        <v>52</v>
      </c>
      <c r="O338" s="11">
        <f>Interpane[[#This Row],[weight (kg)]]*2.20462262</f>
        <v>659.18216337999991</v>
      </c>
    </row>
    <row r="339" spans="1:15" x14ac:dyDescent="0.25">
      <c r="A339" s="13">
        <v>7</v>
      </c>
      <c r="B339">
        <v>300522505</v>
      </c>
      <c r="C339">
        <v>2394179</v>
      </c>
      <c r="D339">
        <v>1</v>
      </c>
      <c r="E339" t="s">
        <v>64</v>
      </c>
      <c r="F339" t="s">
        <v>66</v>
      </c>
      <c r="G339">
        <v>2181</v>
      </c>
      <c r="H339">
        <v>2496</v>
      </c>
      <c r="I339">
        <v>86</v>
      </c>
      <c r="J339">
        <v>98</v>
      </c>
      <c r="K339">
        <v>299</v>
      </c>
      <c r="L339">
        <v>1</v>
      </c>
      <c r="M339" t="s">
        <v>51</v>
      </c>
      <c r="N339" t="s">
        <v>52</v>
      </c>
      <c r="O339" s="11">
        <f>Interpane[[#This Row],[weight (kg)]]*2.20462262</f>
        <v>659.18216337999991</v>
      </c>
    </row>
    <row r="340" spans="1:15" x14ac:dyDescent="0.25">
      <c r="A340" s="13">
        <v>7</v>
      </c>
      <c r="B340">
        <v>300522505</v>
      </c>
      <c r="C340">
        <v>2394179</v>
      </c>
      <c r="D340">
        <v>1</v>
      </c>
      <c r="E340" t="s">
        <v>64</v>
      </c>
      <c r="F340" t="s">
        <v>66</v>
      </c>
      <c r="G340">
        <v>2181</v>
      </c>
      <c r="H340">
        <v>2496</v>
      </c>
      <c r="I340">
        <v>86</v>
      </c>
      <c r="J340">
        <v>98</v>
      </c>
      <c r="K340">
        <v>299</v>
      </c>
      <c r="L340">
        <v>1</v>
      </c>
      <c r="M340" t="s">
        <v>51</v>
      </c>
      <c r="N340" t="s">
        <v>52</v>
      </c>
      <c r="O340" s="11">
        <f>Interpane[[#This Row],[weight (kg)]]*2.20462262</f>
        <v>659.18216337999991</v>
      </c>
    </row>
    <row r="341" spans="1:15" x14ac:dyDescent="0.25">
      <c r="A341" s="13">
        <v>7</v>
      </c>
      <c r="B341">
        <v>300522505</v>
      </c>
      <c r="C341">
        <v>2394179</v>
      </c>
      <c r="D341">
        <v>1</v>
      </c>
      <c r="E341" t="s">
        <v>64</v>
      </c>
      <c r="F341" t="s">
        <v>66</v>
      </c>
      <c r="G341">
        <v>2181</v>
      </c>
      <c r="H341">
        <v>2496</v>
      </c>
      <c r="I341">
        <v>86</v>
      </c>
      <c r="J341">
        <v>98</v>
      </c>
      <c r="K341">
        <v>299</v>
      </c>
      <c r="L341">
        <v>1</v>
      </c>
      <c r="M341" t="s">
        <v>51</v>
      </c>
      <c r="N341" t="s">
        <v>52</v>
      </c>
      <c r="O341" s="11">
        <f>Interpane[[#This Row],[weight (kg)]]*2.20462262</f>
        <v>659.18216337999991</v>
      </c>
    </row>
    <row r="342" spans="1:15" x14ac:dyDescent="0.25">
      <c r="A342" s="13">
        <v>7</v>
      </c>
      <c r="B342">
        <v>300522505</v>
      </c>
      <c r="C342">
        <v>2394179</v>
      </c>
      <c r="D342">
        <v>1</v>
      </c>
      <c r="E342" t="s">
        <v>64</v>
      </c>
      <c r="F342" t="s">
        <v>66</v>
      </c>
      <c r="G342">
        <v>2181</v>
      </c>
      <c r="H342">
        <v>2496</v>
      </c>
      <c r="I342">
        <v>86</v>
      </c>
      <c r="J342">
        <v>98</v>
      </c>
      <c r="K342">
        <v>299</v>
      </c>
      <c r="L342">
        <v>1</v>
      </c>
      <c r="M342" t="s">
        <v>51</v>
      </c>
      <c r="N342" t="s">
        <v>52</v>
      </c>
      <c r="O342" s="11">
        <f>Interpane[[#This Row],[weight (kg)]]*2.20462262</f>
        <v>659.18216337999991</v>
      </c>
    </row>
    <row r="343" spans="1:15" x14ac:dyDescent="0.25">
      <c r="A343" s="13">
        <v>7</v>
      </c>
      <c r="B343">
        <v>300522505</v>
      </c>
      <c r="C343">
        <v>2394179</v>
      </c>
      <c r="D343">
        <v>1</v>
      </c>
      <c r="E343" t="s">
        <v>64</v>
      </c>
      <c r="F343" t="s">
        <v>66</v>
      </c>
      <c r="G343">
        <v>2181</v>
      </c>
      <c r="H343">
        <v>2496</v>
      </c>
      <c r="I343">
        <v>86</v>
      </c>
      <c r="J343">
        <v>98</v>
      </c>
      <c r="K343">
        <v>299</v>
      </c>
      <c r="L343">
        <v>1</v>
      </c>
      <c r="M343" t="s">
        <v>51</v>
      </c>
      <c r="N343" t="s">
        <v>52</v>
      </c>
      <c r="O343" s="11">
        <f>Interpane[[#This Row],[weight (kg)]]*2.20462262</f>
        <v>659.18216337999991</v>
      </c>
    </row>
    <row r="344" spans="1:15" x14ac:dyDescent="0.25">
      <c r="A344" s="13">
        <v>7</v>
      </c>
      <c r="B344">
        <v>300522505</v>
      </c>
      <c r="C344">
        <v>2394179</v>
      </c>
      <c r="D344">
        <v>1</v>
      </c>
      <c r="E344" t="s">
        <v>64</v>
      </c>
      <c r="F344" t="s">
        <v>66</v>
      </c>
      <c r="G344">
        <v>2181</v>
      </c>
      <c r="H344">
        <v>2496</v>
      </c>
      <c r="I344">
        <v>86</v>
      </c>
      <c r="J344">
        <v>98</v>
      </c>
      <c r="K344">
        <v>299</v>
      </c>
      <c r="L344">
        <v>1</v>
      </c>
      <c r="M344" t="s">
        <v>51</v>
      </c>
      <c r="N344" t="s">
        <v>52</v>
      </c>
      <c r="O344" s="11">
        <f>Interpane[[#This Row],[weight (kg)]]*2.20462262</f>
        <v>659.18216337999991</v>
      </c>
    </row>
    <row r="345" spans="1:15" x14ac:dyDescent="0.25">
      <c r="A345" s="13">
        <v>7</v>
      </c>
      <c r="B345">
        <v>300522778</v>
      </c>
      <c r="C345">
        <v>2394179</v>
      </c>
      <c r="D345">
        <v>1</v>
      </c>
      <c r="E345" t="s">
        <v>64</v>
      </c>
      <c r="F345" t="s">
        <v>66</v>
      </c>
      <c r="G345">
        <v>2181</v>
      </c>
      <c r="H345">
        <v>2496</v>
      </c>
      <c r="I345">
        <v>86</v>
      </c>
      <c r="J345">
        <v>98</v>
      </c>
      <c r="K345">
        <v>299</v>
      </c>
      <c r="L345">
        <v>1</v>
      </c>
      <c r="M345" t="s">
        <v>51</v>
      </c>
      <c r="N345" t="s">
        <v>52</v>
      </c>
      <c r="O345" s="11">
        <f>Interpane[[#This Row],[weight (kg)]]*2.20462262</f>
        <v>659.18216337999991</v>
      </c>
    </row>
    <row r="346" spans="1:15" x14ac:dyDescent="0.25">
      <c r="A346" s="13">
        <v>7</v>
      </c>
      <c r="B346">
        <v>300522778</v>
      </c>
      <c r="C346">
        <v>2394179</v>
      </c>
      <c r="D346">
        <v>1</v>
      </c>
      <c r="E346" t="s">
        <v>64</v>
      </c>
      <c r="F346" t="s">
        <v>66</v>
      </c>
      <c r="G346">
        <v>2181</v>
      </c>
      <c r="H346">
        <v>2496</v>
      </c>
      <c r="I346">
        <v>86</v>
      </c>
      <c r="J346">
        <v>98</v>
      </c>
      <c r="K346">
        <v>299</v>
      </c>
      <c r="L346">
        <v>1</v>
      </c>
      <c r="M346" t="s">
        <v>51</v>
      </c>
      <c r="N346" t="s">
        <v>52</v>
      </c>
      <c r="O346" s="11">
        <f>Interpane[[#This Row],[weight (kg)]]*2.20462262</f>
        <v>659.18216337999991</v>
      </c>
    </row>
    <row r="347" spans="1:15" x14ac:dyDescent="0.25">
      <c r="A347" s="13">
        <v>7</v>
      </c>
      <c r="B347">
        <v>300522778</v>
      </c>
      <c r="C347">
        <v>2394179</v>
      </c>
      <c r="D347">
        <v>1</v>
      </c>
      <c r="E347" t="s">
        <v>64</v>
      </c>
      <c r="F347" t="s">
        <v>66</v>
      </c>
      <c r="G347">
        <v>2181</v>
      </c>
      <c r="H347">
        <v>2496</v>
      </c>
      <c r="I347">
        <v>86</v>
      </c>
      <c r="J347">
        <v>98</v>
      </c>
      <c r="K347">
        <v>299</v>
      </c>
      <c r="L347">
        <v>1</v>
      </c>
      <c r="M347" t="s">
        <v>51</v>
      </c>
      <c r="N347" t="s">
        <v>52</v>
      </c>
      <c r="O347" s="11">
        <f>Interpane[[#This Row],[weight (kg)]]*2.20462262</f>
        <v>659.18216337999991</v>
      </c>
    </row>
    <row r="348" spans="1:15" x14ac:dyDescent="0.25">
      <c r="A348" s="13">
        <v>7</v>
      </c>
      <c r="B348">
        <v>300522778</v>
      </c>
      <c r="C348">
        <v>2394179</v>
      </c>
      <c r="D348">
        <v>1</v>
      </c>
      <c r="E348" t="s">
        <v>64</v>
      </c>
      <c r="F348" t="s">
        <v>66</v>
      </c>
      <c r="G348">
        <v>2181</v>
      </c>
      <c r="H348">
        <v>2496</v>
      </c>
      <c r="I348">
        <v>86</v>
      </c>
      <c r="J348">
        <v>98</v>
      </c>
      <c r="K348">
        <v>299</v>
      </c>
      <c r="L348">
        <v>1</v>
      </c>
      <c r="M348" t="s">
        <v>51</v>
      </c>
      <c r="N348" t="s">
        <v>52</v>
      </c>
      <c r="O348" s="11">
        <f>Interpane[[#This Row],[weight (kg)]]*2.20462262</f>
        <v>659.18216337999991</v>
      </c>
    </row>
    <row r="349" spans="1:15" x14ac:dyDescent="0.25">
      <c r="A349" s="13">
        <v>7</v>
      </c>
      <c r="B349">
        <v>300522778</v>
      </c>
      <c r="C349">
        <v>2394179</v>
      </c>
      <c r="D349">
        <v>1</v>
      </c>
      <c r="E349" t="s">
        <v>64</v>
      </c>
      <c r="F349" t="s">
        <v>66</v>
      </c>
      <c r="G349">
        <v>2181</v>
      </c>
      <c r="H349">
        <v>2496</v>
      </c>
      <c r="I349">
        <v>86</v>
      </c>
      <c r="J349">
        <v>98</v>
      </c>
      <c r="K349">
        <v>299</v>
      </c>
      <c r="L349">
        <v>1</v>
      </c>
      <c r="M349" t="s">
        <v>51</v>
      </c>
      <c r="N349" t="s">
        <v>52</v>
      </c>
      <c r="O349" s="11">
        <f>Interpane[[#This Row],[weight (kg)]]*2.20462262</f>
        <v>659.18216337999991</v>
      </c>
    </row>
    <row r="350" spans="1:15" x14ac:dyDescent="0.25">
      <c r="A350" s="13">
        <v>7</v>
      </c>
      <c r="B350">
        <v>300522778</v>
      </c>
      <c r="C350">
        <v>2394179</v>
      </c>
      <c r="D350">
        <v>1</v>
      </c>
      <c r="E350" t="s">
        <v>64</v>
      </c>
      <c r="F350" t="s">
        <v>66</v>
      </c>
      <c r="G350">
        <v>2181</v>
      </c>
      <c r="H350">
        <v>2496</v>
      </c>
      <c r="I350">
        <v>86</v>
      </c>
      <c r="J350">
        <v>98</v>
      </c>
      <c r="K350">
        <v>299</v>
      </c>
      <c r="L350">
        <v>1</v>
      </c>
      <c r="M350" t="s">
        <v>51</v>
      </c>
      <c r="N350" t="s">
        <v>52</v>
      </c>
      <c r="O350" s="11">
        <f>Interpane[[#This Row],[weight (kg)]]*2.20462262</f>
        <v>659.18216337999991</v>
      </c>
    </row>
    <row r="351" spans="1:15" x14ac:dyDescent="0.25">
      <c r="A351" s="13">
        <v>7</v>
      </c>
      <c r="B351">
        <v>300522778</v>
      </c>
      <c r="C351">
        <v>2394179</v>
      </c>
      <c r="D351">
        <v>1</v>
      </c>
      <c r="E351" t="s">
        <v>64</v>
      </c>
      <c r="F351" t="s">
        <v>66</v>
      </c>
      <c r="G351">
        <v>2181</v>
      </c>
      <c r="H351">
        <v>2496</v>
      </c>
      <c r="I351">
        <v>86</v>
      </c>
      <c r="J351">
        <v>98</v>
      </c>
      <c r="K351">
        <v>299</v>
      </c>
      <c r="L351">
        <v>1</v>
      </c>
      <c r="M351" t="s">
        <v>51</v>
      </c>
      <c r="N351" t="s">
        <v>52</v>
      </c>
      <c r="O351" s="11">
        <f>Interpane[[#This Row],[weight (kg)]]*2.20462262</f>
        <v>659.18216337999991</v>
      </c>
    </row>
    <row r="352" spans="1:15" x14ac:dyDescent="0.25">
      <c r="A352" s="13">
        <v>8</v>
      </c>
      <c r="B352">
        <v>300521290</v>
      </c>
      <c r="C352">
        <v>2394737</v>
      </c>
      <c r="D352">
        <v>1</v>
      </c>
      <c r="E352" t="s">
        <v>148</v>
      </c>
      <c r="F352" t="s">
        <v>149</v>
      </c>
      <c r="G352">
        <v>2892</v>
      </c>
      <c r="H352">
        <v>2496</v>
      </c>
      <c r="I352">
        <v>114</v>
      </c>
      <c r="J352">
        <v>98</v>
      </c>
      <c r="K352">
        <v>397</v>
      </c>
      <c r="L352">
        <v>1</v>
      </c>
      <c r="M352" t="s">
        <v>55</v>
      </c>
      <c r="N352" t="s">
        <v>56</v>
      </c>
      <c r="O352" s="11">
        <f>Interpane[[#This Row],[weight (kg)]]*2.20462262</f>
        <v>875.2351801399999</v>
      </c>
    </row>
    <row r="353" spans="1:15" x14ac:dyDescent="0.25">
      <c r="A353" s="13">
        <v>8</v>
      </c>
      <c r="B353">
        <v>300521290</v>
      </c>
      <c r="C353">
        <v>2394737</v>
      </c>
      <c r="D353">
        <v>1</v>
      </c>
      <c r="E353" t="s">
        <v>148</v>
      </c>
      <c r="F353" t="s">
        <v>149</v>
      </c>
      <c r="G353">
        <v>2892</v>
      </c>
      <c r="H353">
        <v>2496</v>
      </c>
      <c r="I353">
        <v>114</v>
      </c>
      <c r="J353">
        <v>98</v>
      </c>
      <c r="K353">
        <v>397</v>
      </c>
      <c r="L353">
        <v>1</v>
      </c>
      <c r="M353" t="s">
        <v>55</v>
      </c>
      <c r="N353" t="s">
        <v>56</v>
      </c>
      <c r="O353" s="11">
        <f>Interpane[[#This Row],[weight (kg)]]*2.20462262</f>
        <v>875.2351801399999</v>
      </c>
    </row>
    <row r="354" spans="1:15" x14ac:dyDescent="0.25">
      <c r="A354" s="13">
        <v>8</v>
      </c>
      <c r="B354">
        <v>300521290</v>
      </c>
      <c r="C354">
        <v>2394737</v>
      </c>
      <c r="D354">
        <v>1</v>
      </c>
      <c r="E354" t="s">
        <v>148</v>
      </c>
      <c r="F354" t="s">
        <v>149</v>
      </c>
      <c r="G354">
        <v>2892</v>
      </c>
      <c r="H354">
        <v>2496</v>
      </c>
      <c r="I354">
        <v>114</v>
      </c>
      <c r="J354">
        <v>98</v>
      </c>
      <c r="K354">
        <v>397</v>
      </c>
      <c r="L354">
        <v>1</v>
      </c>
      <c r="M354" t="s">
        <v>55</v>
      </c>
      <c r="N354" t="s">
        <v>56</v>
      </c>
      <c r="O354" s="11">
        <f>Interpane[[#This Row],[weight (kg)]]*2.20462262</f>
        <v>875.2351801399999</v>
      </c>
    </row>
    <row r="355" spans="1:15" x14ac:dyDescent="0.25">
      <c r="A355" s="13">
        <v>8</v>
      </c>
      <c r="B355">
        <v>300521290</v>
      </c>
      <c r="C355">
        <v>2394737</v>
      </c>
      <c r="D355">
        <v>1</v>
      </c>
      <c r="E355" t="s">
        <v>148</v>
      </c>
      <c r="F355" t="s">
        <v>149</v>
      </c>
      <c r="G355">
        <v>2892</v>
      </c>
      <c r="H355">
        <v>2496</v>
      </c>
      <c r="I355">
        <v>114</v>
      </c>
      <c r="J355">
        <v>98</v>
      </c>
      <c r="K355">
        <v>397</v>
      </c>
      <c r="L355">
        <v>1</v>
      </c>
      <c r="M355" t="s">
        <v>55</v>
      </c>
      <c r="N355" t="s">
        <v>56</v>
      </c>
      <c r="O355" s="11">
        <f>Interpane[[#This Row],[weight (kg)]]*2.20462262</f>
        <v>875.2351801399999</v>
      </c>
    </row>
    <row r="356" spans="1:15" x14ac:dyDescent="0.25">
      <c r="A356" s="13">
        <v>8</v>
      </c>
      <c r="B356">
        <v>300521290</v>
      </c>
      <c r="C356">
        <v>2394737</v>
      </c>
      <c r="D356">
        <v>1</v>
      </c>
      <c r="E356" t="s">
        <v>148</v>
      </c>
      <c r="F356" t="s">
        <v>149</v>
      </c>
      <c r="G356">
        <v>2892</v>
      </c>
      <c r="H356">
        <v>2496</v>
      </c>
      <c r="I356">
        <v>114</v>
      </c>
      <c r="J356">
        <v>98</v>
      </c>
      <c r="K356">
        <v>397</v>
      </c>
      <c r="L356">
        <v>1</v>
      </c>
      <c r="M356" t="s">
        <v>55</v>
      </c>
      <c r="N356" t="s">
        <v>56</v>
      </c>
      <c r="O356" s="11">
        <f>Interpane[[#This Row],[weight (kg)]]*2.20462262</f>
        <v>875.2351801399999</v>
      </c>
    </row>
    <row r="357" spans="1:15" x14ac:dyDescent="0.25">
      <c r="A357" s="13">
        <v>8</v>
      </c>
      <c r="B357">
        <v>300522621</v>
      </c>
      <c r="C357">
        <v>2394737</v>
      </c>
      <c r="D357">
        <v>1</v>
      </c>
      <c r="E357" t="s">
        <v>148</v>
      </c>
      <c r="F357" t="s">
        <v>149</v>
      </c>
      <c r="G357">
        <v>2892</v>
      </c>
      <c r="H357">
        <v>2496</v>
      </c>
      <c r="I357">
        <v>114</v>
      </c>
      <c r="J357">
        <v>98</v>
      </c>
      <c r="K357">
        <v>397</v>
      </c>
      <c r="L357">
        <v>1</v>
      </c>
      <c r="M357" t="s">
        <v>55</v>
      </c>
      <c r="N357" t="s">
        <v>56</v>
      </c>
      <c r="O357" s="11">
        <f>Interpane[[#This Row],[weight (kg)]]*2.20462262</f>
        <v>875.2351801399999</v>
      </c>
    </row>
    <row r="358" spans="1:15" x14ac:dyDescent="0.25">
      <c r="A358" s="13">
        <v>8</v>
      </c>
      <c r="B358">
        <v>300522621</v>
      </c>
      <c r="C358">
        <v>2394737</v>
      </c>
      <c r="D358">
        <v>1</v>
      </c>
      <c r="E358" t="s">
        <v>148</v>
      </c>
      <c r="F358" t="s">
        <v>149</v>
      </c>
      <c r="G358">
        <v>2892</v>
      </c>
      <c r="H358">
        <v>2496</v>
      </c>
      <c r="I358">
        <v>114</v>
      </c>
      <c r="J358">
        <v>98</v>
      </c>
      <c r="K358">
        <v>397</v>
      </c>
      <c r="L358">
        <v>1</v>
      </c>
      <c r="M358" t="s">
        <v>55</v>
      </c>
      <c r="N358" t="s">
        <v>56</v>
      </c>
      <c r="O358" s="11">
        <f>Interpane[[#This Row],[weight (kg)]]*2.20462262</f>
        <v>875.2351801399999</v>
      </c>
    </row>
    <row r="359" spans="1:15" x14ac:dyDescent="0.25">
      <c r="A359" s="13">
        <v>8</v>
      </c>
      <c r="B359">
        <v>300522621</v>
      </c>
      <c r="C359">
        <v>2394737</v>
      </c>
      <c r="D359">
        <v>1</v>
      </c>
      <c r="E359" t="s">
        <v>148</v>
      </c>
      <c r="F359" t="s">
        <v>149</v>
      </c>
      <c r="G359">
        <v>2892</v>
      </c>
      <c r="H359">
        <v>2496</v>
      </c>
      <c r="I359">
        <v>114</v>
      </c>
      <c r="J359">
        <v>98</v>
      </c>
      <c r="K359">
        <v>397</v>
      </c>
      <c r="L359">
        <v>1</v>
      </c>
      <c r="M359" t="s">
        <v>55</v>
      </c>
      <c r="N359" t="s">
        <v>56</v>
      </c>
      <c r="O359" s="11">
        <f>Interpane[[#This Row],[weight (kg)]]*2.20462262</f>
        <v>875.2351801399999</v>
      </c>
    </row>
    <row r="360" spans="1:15" x14ac:dyDescent="0.25">
      <c r="A360" s="13">
        <v>8</v>
      </c>
      <c r="B360">
        <v>300522621</v>
      </c>
      <c r="C360">
        <v>2394737</v>
      </c>
      <c r="D360">
        <v>1</v>
      </c>
      <c r="E360" t="s">
        <v>148</v>
      </c>
      <c r="F360" t="s">
        <v>149</v>
      </c>
      <c r="G360">
        <v>2892</v>
      </c>
      <c r="H360">
        <v>2496</v>
      </c>
      <c r="I360">
        <v>114</v>
      </c>
      <c r="J360">
        <v>98</v>
      </c>
      <c r="K360">
        <v>397</v>
      </c>
      <c r="L360">
        <v>1</v>
      </c>
      <c r="M360" t="s">
        <v>55</v>
      </c>
      <c r="N360" t="s">
        <v>56</v>
      </c>
      <c r="O360" s="11">
        <f>Interpane[[#This Row],[weight (kg)]]*2.20462262</f>
        <v>875.2351801399999</v>
      </c>
    </row>
    <row r="361" spans="1:15" x14ac:dyDescent="0.25">
      <c r="A361" s="13">
        <v>8</v>
      </c>
      <c r="B361">
        <v>300522621</v>
      </c>
      <c r="C361">
        <v>2394737</v>
      </c>
      <c r="D361">
        <v>1</v>
      </c>
      <c r="E361" t="s">
        <v>148</v>
      </c>
      <c r="F361" t="s">
        <v>149</v>
      </c>
      <c r="G361">
        <v>2892</v>
      </c>
      <c r="H361">
        <v>2496</v>
      </c>
      <c r="I361">
        <v>114</v>
      </c>
      <c r="J361">
        <v>98</v>
      </c>
      <c r="K361">
        <v>397</v>
      </c>
      <c r="L361">
        <v>1</v>
      </c>
      <c r="M361" t="s">
        <v>55</v>
      </c>
      <c r="N361" t="s">
        <v>56</v>
      </c>
      <c r="O361" s="11">
        <f>Interpane[[#This Row],[weight (kg)]]*2.20462262</f>
        <v>875.2351801399999</v>
      </c>
    </row>
    <row r="362" spans="1:15" x14ac:dyDescent="0.25">
      <c r="A362" s="13">
        <v>8</v>
      </c>
      <c r="B362">
        <v>300522348</v>
      </c>
      <c r="C362">
        <v>2394737</v>
      </c>
      <c r="D362">
        <v>1</v>
      </c>
      <c r="E362" t="s">
        <v>148</v>
      </c>
      <c r="F362" t="s">
        <v>149</v>
      </c>
      <c r="G362">
        <v>2892</v>
      </c>
      <c r="H362">
        <v>2496</v>
      </c>
      <c r="I362">
        <v>114</v>
      </c>
      <c r="J362">
        <v>98</v>
      </c>
      <c r="K362">
        <v>397</v>
      </c>
      <c r="L362">
        <v>1</v>
      </c>
      <c r="M362" t="s">
        <v>55</v>
      </c>
      <c r="N362" t="s">
        <v>56</v>
      </c>
      <c r="O362" s="11">
        <f>Interpane[[#This Row],[weight (kg)]]*2.20462262</f>
        <v>875.2351801399999</v>
      </c>
    </row>
    <row r="363" spans="1:15" x14ac:dyDescent="0.25">
      <c r="A363" s="13">
        <v>8</v>
      </c>
      <c r="B363">
        <v>300522348</v>
      </c>
      <c r="C363">
        <v>2394737</v>
      </c>
      <c r="D363">
        <v>1</v>
      </c>
      <c r="E363" t="s">
        <v>148</v>
      </c>
      <c r="F363" t="s">
        <v>149</v>
      </c>
      <c r="G363">
        <v>2892</v>
      </c>
      <c r="H363">
        <v>2496</v>
      </c>
      <c r="I363">
        <v>114</v>
      </c>
      <c r="J363">
        <v>98</v>
      </c>
      <c r="K363">
        <v>397</v>
      </c>
      <c r="L363">
        <v>1</v>
      </c>
      <c r="M363" t="s">
        <v>55</v>
      </c>
      <c r="N363" t="s">
        <v>56</v>
      </c>
      <c r="O363" s="11">
        <f>Interpane[[#This Row],[weight (kg)]]*2.20462262</f>
        <v>875.2351801399999</v>
      </c>
    </row>
    <row r="364" spans="1:15" x14ac:dyDescent="0.25">
      <c r="A364" s="13">
        <v>8</v>
      </c>
      <c r="B364">
        <v>300522348</v>
      </c>
      <c r="C364">
        <v>2394737</v>
      </c>
      <c r="D364">
        <v>1</v>
      </c>
      <c r="E364" t="s">
        <v>148</v>
      </c>
      <c r="F364" t="s">
        <v>149</v>
      </c>
      <c r="G364">
        <v>2892</v>
      </c>
      <c r="H364">
        <v>2496</v>
      </c>
      <c r="I364">
        <v>114</v>
      </c>
      <c r="J364">
        <v>98</v>
      </c>
      <c r="K364">
        <v>397</v>
      </c>
      <c r="L364">
        <v>1</v>
      </c>
      <c r="M364" t="s">
        <v>55</v>
      </c>
      <c r="N364" t="s">
        <v>56</v>
      </c>
      <c r="O364" s="11">
        <f>Interpane[[#This Row],[weight (kg)]]*2.20462262</f>
        <v>875.2351801399999</v>
      </c>
    </row>
    <row r="365" spans="1:15" x14ac:dyDescent="0.25">
      <c r="A365" s="13">
        <v>8</v>
      </c>
      <c r="B365">
        <v>300522348</v>
      </c>
      <c r="C365">
        <v>2394737</v>
      </c>
      <c r="D365">
        <v>1</v>
      </c>
      <c r="E365" t="s">
        <v>148</v>
      </c>
      <c r="F365" t="s">
        <v>149</v>
      </c>
      <c r="G365">
        <v>2892</v>
      </c>
      <c r="H365">
        <v>2496</v>
      </c>
      <c r="I365">
        <v>114</v>
      </c>
      <c r="J365">
        <v>98</v>
      </c>
      <c r="K365">
        <v>397</v>
      </c>
      <c r="L365">
        <v>1</v>
      </c>
      <c r="M365" t="s">
        <v>55</v>
      </c>
      <c r="N365" t="s">
        <v>56</v>
      </c>
      <c r="O365" s="11">
        <f>Interpane[[#This Row],[weight (kg)]]*2.20462262</f>
        <v>875.2351801399999</v>
      </c>
    </row>
    <row r="366" spans="1:15" x14ac:dyDescent="0.25">
      <c r="A366" s="13">
        <v>8</v>
      </c>
      <c r="B366">
        <v>300522348</v>
      </c>
      <c r="C366">
        <v>2394737</v>
      </c>
      <c r="D366">
        <v>1</v>
      </c>
      <c r="E366" t="s">
        <v>148</v>
      </c>
      <c r="F366" t="s">
        <v>149</v>
      </c>
      <c r="G366">
        <v>2892</v>
      </c>
      <c r="H366">
        <v>2496</v>
      </c>
      <c r="I366">
        <v>114</v>
      </c>
      <c r="J366">
        <v>98</v>
      </c>
      <c r="K366">
        <v>397</v>
      </c>
      <c r="L366">
        <v>1</v>
      </c>
      <c r="M366" t="s">
        <v>55</v>
      </c>
      <c r="N366" t="s">
        <v>56</v>
      </c>
      <c r="O366" s="11">
        <f>Interpane[[#This Row],[weight (kg)]]*2.20462262</f>
        <v>875.2351801399999</v>
      </c>
    </row>
    <row r="367" spans="1:15" x14ac:dyDescent="0.25">
      <c r="A367" s="13">
        <v>8</v>
      </c>
      <c r="B367">
        <v>300521604</v>
      </c>
      <c r="C367">
        <v>2394737</v>
      </c>
      <c r="D367">
        <v>1</v>
      </c>
      <c r="E367" t="s">
        <v>148</v>
      </c>
      <c r="F367" t="s">
        <v>149</v>
      </c>
      <c r="G367">
        <v>2892</v>
      </c>
      <c r="H367">
        <v>2496</v>
      </c>
      <c r="I367">
        <v>114</v>
      </c>
      <c r="J367">
        <v>98</v>
      </c>
      <c r="K367">
        <v>397</v>
      </c>
      <c r="L367">
        <v>1</v>
      </c>
      <c r="M367" t="s">
        <v>55</v>
      </c>
      <c r="N367" t="s">
        <v>56</v>
      </c>
      <c r="O367" s="11">
        <f>Interpane[[#This Row],[weight (kg)]]*2.20462262</f>
        <v>875.2351801399999</v>
      </c>
    </row>
    <row r="368" spans="1:15" x14ac:dyDescent="0.25">
      <c r="A368" s="13">
        <v>8</v>
      </c>
      <c r="B368">
        <v>300521604</v>
      </c>
      <c r="C368">
        <v>2394737</v>
      </c>
      <c r="D368">
        <v>1</v>
      </c>
      <c r="E368" t="s">
        <v>148</v>
      </c>
      <c r="F368" t="s">
        <v>149</v>
      </c>
      <c r="G368">
        <v>2892</v>
      </c>
      <c r="H368">
        <v>2496</v>
      </c>
      <c r="I368">
        <v>114</v>
      </c>
      <c r="J368">
        <v>98</v>
      </c>
      <c r="K368">
        <v>397</v>
      </c>
      <c r="L368">
        <v>1</v>
      </c>
      <c r="M368" t="s">
        <v>55</v>
      </c>
      <c r="N368" t="s">
        <v>56</v>
      </c>
      <c r="O368" s="11">
        <f>Interpane[[#This Row],[weight (kg)]]*2.20462262</f>
        <v>875.2351801399999</v>
      </c>
    </row>
    <row r="369" spans="1:15" x14ac:dyDescent="0.25">
      <c r="A369" s="13">
        <v>8</v>
      </c>
      <c r="B369">
        <v>300521604</v>
      </c>
      <c r="C369">
        <v>2394737</v>
      </c>
      <c r="D369">
        <v>1</v>
      </c>
      <c r="E369" t="s">
        <v>148</v>
      </c>
      <c r="F369" t="s">
        <v>149</v>
      </c>
      <c r="G369">
        <v>2892</v>
      </c>
      <c r="H369">
        <v>2496</v>
      </c>
      <c r="I369">
        <v>114</v>
      </c>
      <c r="J369">
        <v>98</v>
      </c>
      <c r="K369">
        <v>397</v>
      </c>
      <c r="L369">
        <v>1</v>
      </c>
      <c r="M369" t="s">
        <v>55</v>
      </c>
      <c r="N369" t="s">
        <v>56</v>
      </c>
      <c r="O369" s="11">
        <f>Interpane[[#This Row],[weight (kg)]]*2.20462262</f>
        <v>875.2351801399999</v>
      </c>
    </row>
    <row r="370" spans="1:15" x14ac:dyDescent="0.25">
      <c r="A370" s="13">
        <v>8</v>
      </c>
      <c r="B370">
        <v>300521604</v>
      </c>
      <c r="C370">
        <v>2394737</v>
      </c>
      <c r="D370">
        <v>1</v>
      </c>
      <c r="E370" t="s">
        <v>148</v>
      </c>
      <c r="F370" t="s">
        <v>149</v>
      </c>
      <c r="G370">
        <v>2892</v>
      </c>
      <c r="H370">
        <v>2496</v>
      </c>
      <c r="I370">
        <v>114</v>
      </c>
      <c r="J370">
        <v>98</v>
      </c>
      <c r="K370">
        <v>397</v>
      </c>
      <c r="L370">
        <v>1</v>
      </c>
      <c r="M370" t="s">
        <v>55</v>
      </c>
      <c r="N370" t="s">
        <v>56</v>
      </c>
      <c r="O370" s="11">
        <f>Interpane[[#This Row],[weight (kg)]]*2.20462262</f>
        <v>875.2351801399999</v>
      </c>
    </row>
    <row r="371" spans="1:15" x14ac:dyDescent="0.25">
      <c r="A371" s="13">
        <v>8</v>
      </c>
      <c r="B371">
        <v>300521604</v>
      </c>
      <c r="C371">
        <v>2394737</v>
      </c>
      <c r="D371">
        <v>1</v>
      </c>
      <c r="E371" t="s">
        <v>148</v>
      </c>
      <c r="F371" t="s">
        <v>149</v>
      </c>
      <c r="G371">
        <v>2892</v>
      </c>
      <c r="H371">
        <v>2496</v>
      </c>
      <c r="I371">
        <v>114</v>
      </c>
      <c r="J371">
        <v>98</v>
      </c>
      <c r="K371">
        <v>397</v>
      </c>
      <c r="L371">
        <v>1</v>
      </c>
      <c r="M371" t="s">
        <v>55</v>
      </c>
      <c r="N371" t="s">
        <v>56</v>
      </c>
      <c r="O371" s="11">
        <f>Interpane[[#This Row],[weight (kg)]]*2.20462262</f>
        <v>875.2351801399999</v>
      </c>
    </row>
    <row r="372" spans="1:15" x14ac:dyDescent="0.25">
      <c r="A372" s="13">
        <v>8</v>
      </c>
      <c r="B372">
        <v>300521421</v>
      </c>
      <c r="C372">
        <v>2394737</v>
      </c>
      <c r="D372">
        <v>1</v>
      </c>
      <c r="E372" t="s">
        <v>148</v>
      </c>
      <c r="F372" t="s">
        <v>149</v>
      </c>
      <c r="G372">
        <v>2892</v>
      </c>
      <c r="H372">
        <v>2496</v>
      </c>
      <c r="I372">
        <v>114</v>
      </c>
      <c r="J372">
        <v>98</v>
      </c>
      <c r="K372">
        <v>397</v>
      </c>
      <c r="L372">
        <v>1</v>
      </c>
      <c r="M372" t="s">
        <v>55</v>
      </c>
      <c r="N372" t="s">
        <v>56</v>
      </c>
      <c r="O372" s="11">
        <f>Interpane[[#This Row],[weight (kg)]]*2.20462262</f>
        <v>875.2351801399999</v>
      </c>
    </row>
    <row r="373" spans="1:15" x14ac:dyDescent="0.25">
      <c r="A373" s="13">
        <v>8</v>
      </c>
      <c r="B373">
        <v>300521421</v>
      </c>
      <c r="C373">
        <v>2394737</v>
      </c>
      <c r="D373">
        <v>1</v>
      </c>
      <c r="E373" t="s">
        <v>148</v>
      </c>
      <c r="F373" t="s">
        <v>149</v>
      </c>
      <c r="G373">
        <v>2892</v>
      </c>
      <c r="H373">
        <v>2496</v>
      </c>
      <c r="I373">
        <v>114</v>
      </c>
      <c r="J373">
        <v>98</v>
      </c>
      <c r="K373">
        <v>397</v>
      </c>
      <c r="L373">
        <v>1</v>
      </c>
      <c r="M373" t="s">
        <v>55</v>
      </c>
      <c r="N373" t="s">
        <v>56</v>
      </c>
      <c r="O373" s="11">
        <f>Interpane[[#This Row],[weight (kg)]]*2.20462262</f>
        <v>875.2351801399999</v>
      </c>
    </row>
    <row r="374" spans="1:15" x14ac:dyDescent="0.25">
      <c r="A374" s="13">
        <v>8</v>
      </c>
      <c r="B374">
        <v>300521421</v>
      </c>
      <c r="C374">
        <v>2394737</v>
      </c>
      <c r="D374">
        <v>1</v>
      </c>
      <c r="E374" t="s">
        <v>148</v>
      </c>
      <c r="F374" t="s">
        <v>149</v>
      </c>
      <c r="G374">
        <v>2892</v>
      </c>
      <c r="H374">
        <v>2496</v>
      </c>
      <c r="I374">
        <v>114</v>
      </c>
      <c r="J374">
        <v>98</v>
      </c>
      <c r="K374">
        <v>397</v>
      </c>
      <c r="L374">
        <v>1</v>
      </c>
      <c r="M374" t="s">
        <v>55</v>
      </c>
      <c r="N374" t="s">
        <v>56</v>
      </c>
      <c r="O374" s="11">
        <f>Interpane[[#This Row],[weight (kg)]]*2.20462262</f>
        <v>875.2351801399999</v>
      </c>
    </row>
    <row r="375" spans="1:15" x14ac:dyDescent="0.25">
      <c r="A375" s="13">
        <v>8</v>
      </c>
      <c r="B375">
        <v>300521421</v>
      </c>
      <c r="C375">
        <v>2394737</v>
      </c>
      <c r="D375">
        <v>1</v>
      </c>
      <c r="E375" t="s">
        <v>148</v>
      </c>
      <c r="F375" t="s">
        <v>149</v>
      </c>
      <c r="G375">
        <v>2892</v>
      </c>
      <c r="H375">
        <v>2496</v>
      </c>
      <c r="I375">
        <v>114</v>
      </c>
      <c r="J375">
        <v>98</v>
      </c>
      <c r="K375">
        <v>397</v>
      </c>
      <c r="L375">
        <v>1</v>
      </c>
      <c r="M375" t="s">
        <v>55</v>
      </c>
      <c r="N375" t="s">
        <v>56</v>
      </c>
      <c r="O375" s="11">
        <f>Interpane[[#This Row],[weight (kg)]]*2.20462262</f>
        <v>875.2351801399999</v>
      </c>
    </row>
    <row r="376" spans="1:15" x14ac:dyDescent="0.25">
      <c r="A376" s="13">
        <v>8</v>
      </c>
      <c r="B376">
        <v>300521421</v>
      </c>
      <c r="C376">
        <v>2394737</v>
      </c>
      <c r="D376">
        <v>1</v>
      </c>
      <c r="E376" t="s">
        <v>148</v>
      </c>
      <c r="F376" t="s">
        <v>149</v>
      </c>
      <c r="G376">
        <v>2892</v>
      </c>
      <c r="H376">
        <v>2496</v>
      </c>
      <c r="I376">
        <v>114</v>
      </c>
      <c r="J376">
        <v>98</v>
      </c>
      <c r="K376">
        <v>397</v>
      </c>
      <c r="L376">
        <v>1</v>
      </c>
      <c r="M376" t="s">
        <v>55</v>
      </c>
      <c r="N376" t="s">
        <v>56</v>
      </c>
      <c r="O376" s="11">
        <f>Interpane[[#This Row],[weight (kg)]]*2.20462262</f>
        <v>875.2351801399999</v>
      </c>
    </row>
    <row r="377" spans="1:15" x14ac:dyDescent="0.25">
      <c r="A377" s="13">
        <v>8</v>
      </c>
      <c r="B377">
        <v>300521960</v>
      </c>
      <c r="C377">
        <v>2394738</v>
      </c>
      <c r="D377">
        <v>1</v>
      </c>
      <c r="E377" t="s">
        <v>125</v>
      </c>
      <c r="F377" t="s">
        <v>127</v>
      </c>
      <c r="G377">
        <v>2892</v>
      </c>
      <c r="H377">
        <v>2496</v>
      </c>
      <c r="I377">
        <v>114</v>
      </c>
      <c r="J377">
        <v>98</v>
      </c>
      <c r="K377">
        <v>397</v>
      </c>
      <c r="L377">
        <v>1</v>
      </c>
      <c r="M377" t="s">
        <v>55</v>
      </c>
      <c r="N377" t="s">
        <v>56</v>
      </c>
      <c r="O377" s="11">
        <f>Interpane[[#This Row],[weight (kg)]]*2.20462262</f>
        <v>875.2351801399999</v>
      </c>
    </row>
    <row r="378" spans="1:15" x14ac:dyDescent="0.25">
      <c r="A378" s="13">
        <v>8</v>
      </c>
      <c r="B378">
        <v>300521960</v>
      </c>
      <c r="C378">
        <v>2394738</v>
      </c>
      <c r="D378">
        <v>1</v>
      </c>
      <c r="E378" t="s">
        <v>125</v>
      </c>
      <c r="F378" t="s">
        <v>127</v>
      </c>
      <c r="G378">
        <v>2892</v>
      </c>
      <c r="H378">
        <v>2496</v>
      </c>
      <c r="I378">
        <v>114</v>
      </c>
      <c r="J378">
        <v>98</v>
      </c>
      <c r="K378">
        <v>397</v>
      </c>
      <c r="L378">
        <v>1</v>
      </c>
      <c r="M378" t="s">
        <v>55</v>
      </c>
      <c r="N378" t="s">
        <v>56</v>
      </c>
      <c r="O378" s="11">
        <f>Interpane[[#This Row],[weight (kg)]]*2.20462262</f>
        <v>875.2351801399999</v>
      </c>
    </row>
    <row r="379" spans="1:15" x14ac:dyDescent="0.25">
      <c r="A379" s="13">
        <v>8</v>
      </c>
      <c r="B379">
        <v>300521960</v>
      </c>
      <c r="C379">
        <v>2394738</v>
      </c>
      <c r="D379">
        <v>1</v>
      </c>
      <c r="E379" t="s">
        <v>125</v>
      </c>
      <c r="F379" t="s">
        <v>127</v>
      </c>
      <c r="G379">
        <v>2892</v>
      </c>
      <c r="H379">
        <v>2496</v>
      </c>
      <c r="I379">
        <v>114</v>
      </c>
      <c r="J379">
        <v>98</v>
      </c>
      <c r="K379">
        <v>397</v>
      </c>
      <c r="L379">
        <v>1</v>
      </c>
      <c r="M379" t="s">
        <v>55</v>
      </c>
      <c r="N379" t="s">
        <v>56</v>
      </c>
      <c r="O379" s="11">
        <f>Interpane[[#This Row],[weight (kg)]]*2.20462262</f>
        <v>875.2351801399999</v>
      </c>
    </row>
    <row r="380" spans="1:15" x14ac:dyDescent="0.25">
      <c r="A380" s="13">
        <v>8</v>
      </c>
      <c r="B380">
        <v>300521960</v>
      </c>
      <c r="C380">
        <v>2394738</v>
      </c>
      <c r="D380">
        <v>1</v>
      </c>
      <c r="E380" t="s">
        <v>125</v>
      </c>
      <c r="F380" t="s">
        <v>127</v>
      </c>
      <c r="G380">
        <v>2892</v>
      </c>
      <c r="H380">
        <v>2496</v>
      </c>
      <c r="I380">
        <v>114</v>
      </c>
      <c r="J380">
        <v>98</v>
      </c>
      <c r="K380">
        <v>397</v>
      </c>
      <c r="L380">
        <v>1</v>
      </c>
      <c r="M380" t="s">
        <v>55</v>
      </c>
      <c r="N380" t="s">
        <v>56</v>
      </c>
      <c r="O380" s="11">
        <f>Interpane[[#This Row],[weight (kg)]]*2.20462262</f>
        <v>875.2351801399999</v>
      </c>
    </row>
    <row r="381" spans="1:15" x14ac:dyDescent="0.25">
      <c r="A381" s="13">
        <v>8</v>
      </c>
      <c r="B381">
        <v>300521960</v>
      </c>
      <c r="C381">
        <v>2394738</v>
      </c>
      <c r="D381">
        <v>1</v>
      </c>
      <c r="E381" t="s">
        <v>125</v>
      </c>
      <c r="F381" t="s">
        <v>127</v>
      </c>
      <c r="G381">
        <v>2892</v>
      </c>
      <c r="H381">
        <v>2496</v>
      </c>
      <c r="I381">
        <v>114</v>
      </c>
      <c r="J381">
        <v>98</v>
      </c>
      <c r="K381">
        <v>397</v>
      </c>
      <c r="L381">
        <v>1</v>
      </c>
      <c r="M381" t="s">
        <v>55</v>
      </c>
      <c r="N381" t="s">
        <v>56</v>
      </c>
      <c r="O381" s="11">
        <f>Interpane[[#This Row],[weight (kg)]]*2.20462262</f>
        <v>875.2351801399999</v>
      </c>
    </row>
    <row r="382" spans="1:15" x14ac:dyDescent="0.25">
      <c r="A382" s="13">
        <v>8</v>
      </c>
      <c r="B382">
        <v>300524964</v>
      </c>
      <c r="C382">
        <v>2394738</v>
      </c>
      <c r="D382">
        <v>1</v>
      </c>
      <c r="E382" t="s">
        <v>125</v>
      </c>
      <c r="F382" t="s">
        <v>127</v>
      </c>
      <c r="G382">
        <v>2892</v>
      </c>
      <c r="H382">
        <v>2496</v>
      </c>
      <c r="I382">
        <v>114</v>
      </c>
      <c r="J382">
        <v>98</v>
      </c>
      <c r="K382">
        <v>397</v>
      </c>
      <c r="L382">
        <v>1</v>
      </c>
      <c r="M382" t="s">
        <v>55</v>
      </c>
      <c r="N382" t="s">
        <v>56</v>
      </c>
      <c r="O382" s="11">
        <f>Interpane[[#This Row],[weight (kg)]]*2.20462262</f>
        <v>875.2351801399999</v>
      </c>
    </row>
    <row r="383" spans="1:15" x14ac:dyDescent="0.25">
      <c r="A383" s="13">
        <v>8</v>
      </c>
      <c r="B383">
        <v>300524964</v>
      </c>
      <c r="C383">
        <v>2394738</v>
      </c>
      <c r="D383">
        <v>1</v>
      </c>
      <c r="E383" t="s">
        <v>125</v>
      </c>
      <c r="F383" t="s">
        <v>127</v>
      </c>
      <c r="G383">
        <v>2892</v>
      </c>
      <c r="H383">
        <v>2496</v>
      </c>
      <c r="I383">
        <v>114</v>
      </c>
      <c r="J383">
        <v>98</v>
      </c>
      <c r="K383">
        <v>397</v>
      </c>
      <c r="L383">
        <v>1</v>
      </c>
      <c r="M383" t="s">
        <v>55</v>
      </c>
      <c r="N383" t="s">
        <v>56</v>
      </c>
      <c r="O383" s="11">
        <f>Interpane[[#This Row],[weight (kg)]]*2.20462262</f>
        <v>875.2351801399999</v>
      </c>
    </row>
    <row r="384" spans="1:15" x14ac:dyDescent="0.25">
      <c r="A384" s="13">
        <v>8</v>
      </c>
      <c r="B384">
        <v>300524964</v>
      </c>
      <c r="C384">
        <v>2394738</v>
      </c>
      <c r="D384">
        <v>1</v>
      </c>
      <c r="E384" t="s">
        <v>125</v>
      </c>
      <c r="F384" t="s">
        <v>127</v>
      </c>
      <c r="G384">
        <v>2892</v>
      </c>
      <c r="H384">
        <v>2496</v>
      </c>
      <c r="I384">
        <v>114</v>
      </c>
      <c r="J384">
        <v>98</v>
      </c>
      <c r="K384">
        <v>397</v>
      </c>
      <c r="L384">
        <v>1</v>
      </c>
      <c r="M384" t="s">
        <v>55</v>
      </c>
      <c r="N384" t="s">
        <v>56</v>
      </c>
      <c r="O384" s="11">
        <f>Interpane[[#This Row],[weight (kg)]]*2.20462262</f>
        <v>875.2351801399999</v>
      </c>
    </row>
    <row r="385" spans="1:15" x14ac:dyDescent="0.25">
      <c r="A385" s="13">
        <v>8</v>
      </c>
      <c r="B385">
        <v>300524964</v>
      </c>
      <c r="C385">
        <v>2394738</v>
      </c>
      <c r="D385">
        <v>1</v>
      </c>
      <c r="E385" t="s">
        <v>125</v>
      </c>
      <c r="F385" t="s">
        <v>127</v>
      </c>
      <c r="G385">
        <v>2892</v>
      </c>
      <c r="H385">
        <v>2496</v>
      </c>
      <c r="I385">
        <v>114</v>
      </c>
      <c r="J385">
        <v>98</v>
      </c>
      <c r="K385">
        <v>397</v>
      </c>
      <c r="L385">
        <v>1</v>
      </c>
      <c r="M385" t="s">
        <v>55</v>
      </c>
      <c r="N385" t="s">
        <v>56</v>
      </c>
      <c r="O385" s="11">
        <f>Interpane[[#This Row],[weight (kg)]]*2.20462262</f>
        <v>875.2351801399999</v>
      </c>
    </row>
    <row r="386" spans="1:15" x14ac:dyDescent="0.25">
      <c r="A386" s="13">
        <v>8</v>
      </c>
      <c r="B386">
        <v>300524964</v>
      </c>
      <c r="C386">
        <v>2394738</v>
      </c>
      <c r="D386">
        <v>1</v>
      </c>
      <c r="E386" t="s">
        <v>125</v>
      </c>
      <c r="F386" t="s">
        <v>127</v>
      </c>
      <c r="G386">
        <v>2892</v>
      </c>
      <c r="H386">
        <v>2496</v>
      </c>
      <c r="I386">
        <v>114</v>
      </c>
      <c r="J386">
        <v>98</v>
      </c>
      <c r="K386">
        <v>397</v>
      </c>
      <c r="L386">
        <v>1</v>
      </c>
      <c r="M386" t="s">
        <v>55</v>
      </c>
      <c r="N386" t="s">
        <v>56</v>
      </c>
      <c r="O386" s="11">
        <f>Interpane[[#This Row],[weight (kg)]]*2.20462262</f>
        <v>875.2351801399999</v>
      </c>
    </row>
    <row r="387" spans="1:15" x14ac:dyDescent="0.25">
      <c r="A387" s="13">
        <v>8</v>
      </c>
      <c r="B387">
        <v>300520184</v>
      </c>
      <c r="C387">
        <v>2394738</v>
      </c>
      <c r="D387">
        <v>1</v>
      </c>
      <c r="E387" t="s">
        <v>125</v>
      </c>
      <c r="F387" t="s">
        <v>127</v>
      </c>
      <c r="G387">
        <v>2892</v>
      </c>
      <c r="H387">
        <v>2496</v>
      </c>
      <c r="I387">
        <v>114</v>
      </c>
      <c r="J387">
        <v>98</v>
      </c>
      <c r="K387">
        <v>397</v>
      </c>
      <c r="L387">
        <v>1</v>
      </c>
      <c r="M387" t="s">
        <v>55</v>
      </c>
      <c r="N387" t="s">
        <v>56</v>
      </c>
      <c r="O387" s="11">
        <f>Interpane[[#This Row],[weight (kg)]]*2.20462262</f>
        <v>875.2351801399999</v>
      </c>
    </row>
    <row r="388" spans="1:15" x14ac:dyDescent="0.25">
      <c r="A388" s="13">
        <v>8</v>
      </c>
      <c r="B388">
        <v>300520184</v>
      </c>
      <c r="C388">
        <v>2394738</v>
      </c>
      <c r="D388">
        <v>1</v>
      </c>
      <c r="E388" t="s">
        <v>125</v>
      </c>
      <c r="F388" t="s">
        <v>127</v>
      </c>
      <c r="G388">
        <v>2892</v>
      </c>
      <c r="H388">
        <v>2496</v>
      </c>
      <c r="I388">
        <v>114</v>
      </c>
      <c r="J388">
        <v>98</v>
      </c>
      <c r="K388">
        <v>397</v>
      </c>
      <c r="L388">
        <v>1</v>
      </c>
      <c r="M388" t="s">
        <v>55</v>
      </c>
      <c r="N388" t="s">
        <v>56</v>
      </c>
      <c r="O388" s="11">
        <f>Interpane[[#This Row],[weight (kg)]]*2.20462262</f>
        <v>875.2351801399999</v>
      </c>
    </row>
    <row r="389" spans="1:15" x14ac:dyDescent="0.25">
      <c r="A389" s="13">
        <v>8</v>
      </c>
      <c r="B389">
        <v>300520184</v>
      </c>
      <c r="C389">
        <v>2394738</v>
      </c>
      <c r="D389">
        <v>1</v>
      </c>
      <c r="E389" t="s">
        <v>125</v>
      </c>
      <c r="F389" t="s">
        <v>127</v>
      </c>
      <c r="G389">
        <v>2892</v>
      </c>
      <c r="H389">
        <v>2496</v>
      </c>
      <c r="I389">
        <v>114</v>
      </c>
      <c r="J389">
        <v>98</v>
      </c>
      <c r="K389">
        <v>397</v>
      </c>
      <c r="L389">
        <v>1</v>
      </c>
      <c r="M389" t="s">
        <v>55</v>
      </c>
      <c r="N389" t="s">
        <v>56</v>
      </c>
      <c r="O389" s="11">
        <f>Interpane[[#This Row],[weight (kg)]]*2.20462262</f>
        <v>875.2351801399999</v>
      </c>
    </row>
    <row r="390" spans="1:15" x14ac:dyDescent="0.25">
      <c r="A390" s="13">
        <v>8</v>
      </c>
      <c r="B390">
        <v>300520184</v>
      </c>
      <c r="C390">
        <v>2394738</v>
      </c>
      <c r="D390">
        <v>1</v>
      </c>
      <c r="E390" t="s">
        <v>125</v>
      </c>
      <c r="F390" t="s">
        <v>127</v>
      </c>
      <c r="G390">
        <v>2892</v>
      </c>
      <c r="H390">
        <v>2496</v>
      </c>
      <c r="I390">
        <v>114</v>
      </c>
      <c r="J390">
        <v>98</v>
      </c>
      <c r="K390">
        <v>397</v>
      </c>
      <c r="L390">
        <v>1</v>
      </c>
      <c r="M390" t="s">
        <v>55</v>
      </c>
      <c r="N390" t="s">
        <v>56</v>
      </c>
      <c r="O390" s="11">
        <f>Interpane[[#This Row],[weight (kg)]]*2.20462262</f>
        <v>875.2351801399999</v>
      </c>
    </row>
    <row r="391" spans="1:15" x14ac:dyDescent="0.25">
      <c r="A391" s="13">
        <v>8</v>
      </c>
      <c r="B391">
        <v>300520184</v>
      </c>
      <c r="C391">
        <v>2394738</v>
      </c>
      <c r="D391">
        <v>1</v>
      </c>
      <c r="E391" t="s">
        <v>125</v>
      </c>
      <c r="F391" t="s">
        <v>127</v>
      </c>
      <c r="G391">
        <v>2892</v>
      </c>
      <c r="H391">
        <v>2496</v>
      </c>
      <c r="I391">
        <v>114</v>
      </c>
      <c r="J391">
        <v>98</v>
      </c>
      <c r="K391">
        <v>397</v>
      </c>
      <c r="L391">
        <v>1</v>
      </c>
      <c r="M391" t="s">
        <v>55</v>
      </c>
      <c r="N391" t="s">
        <v>56</v>
      </c>
      <c r="O391" s="11">
        <f>Interpane[[#This Row],[weight (kg)]]*2.20462262</f>
        <v>875.2351801399999</v>
      </c>
    </row>
    <row r="392" spans="1:15" x14ac:dyDescent="0.25">
      <c r="A392" s="13">
        <v>11</v>
      </c>
      <c r="B392">
        <v>300520037</v>
      </c>
      <c r="C392">
        <v>2394728</v>
      </c>
      <c r="D392">
        <v>2</v>
      </c>
      <c r="E392" t="s">
        <v>111</v>
      </c>
      <c r="F392" t="s">
        <v>61</v>
      </c>
      <c r="G392">
        <v>1781</v>
      </c>
      <c r="H392">
        <v>2496</v>
      </c>
      <c r="I392">
        <v>70</v>
      </c>
      <c r="J392">
        <v>98</v>
      </c>
      <c r="K392">
        <v>245</v>
      </c>
      <c r="L392">
        <v>1</v>
      </c>
      <c r="M392" t="s">
        <v>167</v>
      </c>
      <c r="N392" t="s">
        <v>113</v>
      </c>
      <c r="O392" s="11">
        <f>Interpane[[#This Row],[weight (kg)]]*2.20462262</f>
        <v>540.13254189999998</v>
      </c>
    </row>
    <row r="393" spans="1:15" x14ac:dyDescent="0.25">
      <c r="A393" s="13">
        <v>11</v>
      </c>
      <c r="B393">
        <v>300520037</v>
      </c>
      <c r="C393">
        <v>2394728</v>
      </c>
      <c r="D393">
        <v>2</v>
      </c>
      <c r="E393" t="s">
        <v>111</v>
      </c>
      <c r="F393" t="s">
        <v>61</v>
      </c>
      <c r="G393">
        <v>1781</v>
      </c>
      <c r="H393">
        <v>2496</v>
      </c>
      <c r="I393">
        <v>70</v>
      </c>
      <c r="J393">
        <v>98</v>
      </c>
      <c r="K393">
        <v>245</v>
      </c>
      <c r="L393">
        <v>1</v>
      </c>
      <c r="M393" t="s">
        <v>167</v>
      </c>
      <c r="N393" t="s">
        <v>113</v>
      </c>
      <c r="O393" s="11">
        <f>Interpane[[#This Row],[weight (kg)]]*2.20462262</f>
        <v>540.13254189999998</v>
      </c>
    </row>
    <row r="394" spans="1:15" x14ac:dyDescent="0.25">
      <c r="A394" s="13">
        <v>11</v>
      </c>
      <c r="B394">
        <v>300520037</v>
      </c>
      <c r="C394">
        <v>2394728</v>
      </c>
      <c r="D394">
        <v>2</v>
      </c>
      <c r="E394" t="s">
        <v>111</v>
      </c>
      <c r="F394" t="s">
        <v>61</v>
      </c>
      <c r="G394">
        <v>1781</v>
      </c>
      <c r="H394">
        <v>2496</v>
      </c>
      <c r="I394">
        <v>70</v>
      </c>
      <c r="J394">
        <v>98</v>
      </c>
      <c r="K394">
        <v>245</v>
      </c>
      <c r="L394">
        <v>1</v>
      </c>
      <c r="M394" t="s">
        <v>167</v>
      </c>
      <c r="N394" t="s">
        <v>113</v>
      </c>
      <c r="O394" s="11">
        <f>Interpane[[#This Row],[weight (kg)]]*2.20462262</f>
        <v>540.13254189999998</v>
      </c>
    </row>
    <row r="395" spans="1:15" x14ac:dyDescent="0.25">
      <c r="A395" s="13">
        <v>11</v>
      </c>
      <c r="B395">
        <v>300520037</v>
      </c>
      <c r="C395">
        <v>2394728</v>
      </c>
      <c r="D395">
        <v>2</v>
      </c>
      <c r="E395" t="s">
        <v>111</v>
      </c>
      <c r="F395" t="s">
        <v>61</v>
      </c>
      <c r="G395">
        <v>1781</v>
      </c>
      <c r="H395">
        <v>2496</v>
      </c>
      <c r="I395">
        <v>70</v>
      </c>
      <c r="J395">
        <v>98</v>
      </c>
      <c r="K395">
        <v>245</v>
      </c>
      <c r="L395">
        <v>1</v>
      </c>
      <c r="M395" t="s">
        <v>167</v>
      </c>
      <c r="N395" t="s">
        <v>113</v>
      </c>
      <c r="O395" s="11">
        <f>Interpane[[#This Row],[weight (kg)]]*2.20462262</f>
        <v>540.13254189999998</v>
      </c>
    </row>
    <row r="396" spans="1:15" x14ac:dyDescent="0.25">
      <c r="A396" s="13">
        <v>11</v>
      </c>
      <c r="B396">
        <v>300520037</v>
      </c>
      <c r="C396">
        <v>2394728</v>
      </c>
      <c r="D396">
        <v>3</v>
      </c>
      <c r="E396" t="s">
        <v>168</v>
      </c>
      <c r="F396" t="s">
        <v>61</v>
      </c>
      <c r="G396">
        <v>1781</v>
      </c>
      <c r="H396">
        <v>2248</v>
      </c>
      <c r="I396">
        <v>70</v>
      </c>
      <c r="J396">
        <v>89</v>
      </c>
      <c r="K396">
        <v>220</v>
      </c>
      <c r="L396">
        <v>1</v>
      </c>
      <c r="M396" t="s">
        <v>167</v>
      </c>
      <c r="N396" t="s">
        <v>113</v>
      </c>
      <c r="O396" s="11">
        <f>Interpane[[#This Row],[weight (kg)]]*2.20462262</f>
        <v>485.01697639999998</v>
      </c>
    </row>
    <row r="397" spans="1:15" x14ac:dyDescent="0.25">
      <c r="A397" s="13">
        <v>11</v>
      </c>
      <c r="B397">
        <v>300520037</v>
      </c>
      <c r="C397">
        <v>2394728</v>
      </c>
      <c r="D397">
        <v>4</v>
      </c>
      <c r="E397" t="s">
        <v>169</v>
      </c>
      <c r="F397" t="s">
        <v>61</v>
      </c>
      <c r="G397">
        <v>1781</v>
      </c>
      <c r="H397">
        <v>1099</v>
      </c>
      <c r="I397">
        <v>70</v>
      </c>
      <c r="J397">
        <v>43</v>
      </c>
      <c r="K397">
        <v>108</v>
      </c>
      <c r="L397">
        <v>1</v>
      </c>
      <c r="M397" t="s">
        <v>167</v>
      </c>
      <c r="N397" t="s">
        <v>113</v>
      </c>
      <c r="O397" s="11">
        <f>Interpane[[#This Row],[weight (kg)]]*2.20462262</f>
        <v>238.09924296</v>
      </c>
    </row>
    <row r="398" spans="1:15" x14ac:dyDescent="0.25">
      <c r="A398" s="13">
        <v>11</v>
      </c>
      <c r="B398">
        <v>300520037</v>
      </c>
      <c r="C398">
        <v>2394728</v>
      </c>
      <c r="D398">
        <v>7</v>
      </c>
      <c r="E398" t="s">
        <v>170</v>
      </c>
      <c r="F398" t="s">
        <v>61</v>
      </c>
      <c r="G398">
        <v>2188</v>
      </c>
      <c r="H398">
        <v>1099</v>
      </c>
      <c r="I398">
        <v>86</v>
      </c>
      <c r="J398">
        <v>43</v>
      </c>
      <c r="K398">
        <v>132</v>
      </c>
      <c r="L398">
        <v>1</v>
      </c>
      <c r="M398" t="s">
        <v>167</v>
      </c>
      <c r="N398" t="s">
        <v>113</v>
      </c>
      <c r="O398" s="11">
        <f>Interpane[[#This Row],[weight (kg)]]*2.20462262</f>
        <v>291.01018583999996</v>
      </c>
    </row>
    <row r="399" spans="1:15" x14ac:dyDescent="0.25">
      <c r="A399" s="13">
        <v>11</v>
      </c>
      <c r="B399">
        <v>300520037</v>
      </c>
      <c r="C399">
        <v>2394728</v>
      </c>
      <c r="D399">
        <v>7</v>
      </c>
      <c r="E399" t="s">
        <v>170</v>
      </c>
      <c r="F399" t="s">
        <v>61</v>
      </c>
      <c r="G399">
        <v>2188</v>
      </c>
      <c r="H399">
        <v>1099</v>
      </c>
      <c r="I399">
        <v>86</v>
      </c>
      <c r="J399">
        <v>43</v>
      </c>
      <c r="K399">
        <v>132</v>
      </c>
      <c r="L399">
        <v>1</v>
      </c>
      <c r="M399" t="s">
        <v>167</v>
      </c>
      <c r="N399" t="s">
        <v>113</v>
      </c>
      <c r="O399" s="11">
        <f>Interpane[[#This Row],[weight (kg)]]*2.20462262</f>
        <v>291.01018583999996</v>
      </c>
    </row>
    <row r="400" spans="1:15" x14ac:dyDescent="0.25">
      <c r="A400" s="13">
        <v>11</v>
      </c>
      <c r="B400">
        <v>300520037</v>
      </c>
      <c r="C400">
        <v>2394179</v>
      </c>
      <c r="D400">
        <v>2</v>
      </c>
      <c r="E400" t="s">
        <v>171</v>
      </c>
      <c r="F400" t="s">
        <v>66</v>
      </c>
      <c r="G400">
        <v>2181</v>
      </c>
      <c r="H400">
        <v>1683</v>
      </c>
      <c r="I400">
        <v>86</v>
      </c>
      <c r="J400">
        <v>66</v>
      </c>
      <c r="K400">
        <v>202</v>
      </c>
      <c r="L400">
        <v>1</v>
      </c>
      <c r="M400" t="s">
        <v>167</v>
      </c>
      <c r="N400" t="s">
        <v>113</v>
      </c>
      <c r="O400" s="11">
        <f>Interpane[[#This Row],[weight (kg)]]*2.20462262</f>
        <v>445.33376923999998</v>
      </c>
    </row>
    <row r="401" spans="1:15" x14ac:dyDescent="0.25">
      <c r="A401" s="13">
        <v>11</v>
      </c>
      <c r="B401">
        <v>300520037</v>
      </c>
      <c r="C401">
        <v>2394179</v>
      </c>
      <c r="D401">
        <v>2</v>
      </c>
      <c r="E401" t="s">
        <v>171</v>
      </c>
      <c r="F401" t="s">
        <v>66</v>
      </c>
      <c r="G401">
        <v>2181</v>
      </c>
      <c r="H401">
        <v>1683</v>
      </c>
      <c r="I401">
        <v>86</v>
      </c>
      <c r="J401">
        <v>66</v>
      </c>
      <c r="K401">
        <v>202</v>
      </c>
      <c r="L401">
        <v>1</v>
      </c>
      <c r="M401" t="s">
        <v>167</v>
      </c>
      <c r="N401" t="s">
        <v>113</v>
      </c>
      <c r="O401" s="11">
        <f>Interpane[[#This Row],[weight (kg)]]*2.20462262</f>
        <v>445.33376923999998</v>
      </c>
    </row>
    <row r="402" spans="1:15" x14ac:dyDescent="0.25">
      <c r="A402" s="13">
        <v>11</v>
      </c>
      <c r="B402">
        <v>300521805</v>
      </c>
      <c r="C402">
        <v>2394728</v>
      </c>
      <c r="D402">
        <v>5</v>
      </c>
      <c r="E402" t="s">
        <v>172</v>
      </c>
      <c r="F402" t="s">
        <v>61</v>
      </c>
      <c r="G402">
        <v>2181</v>
      </c>
      <c r="H402">
        <v>870</v>
      </c>
      <c r="I402">
        <v>86</v>
      </c>
      <c r="J402">
        <v>34</v>
      </c>
      <c r="K402">
        <v>105</v>
      </c>
      <c r="L402">
        <v>1</v>
      </c>
      <c r="M402" t="s">
        <v>173</v>
      </c>
      <c r="N402" t="s">
        <v>102</v>
      </c>
      <c r="O402" s="11">
        <f>Interpane[[#This Row],[weight (kg)]]*2.20462262</f>
        <v>231.4853751</v>
      </c>
    </row>
    <row r="403" spans="1:15" x14ac:dyDescent="0.25">
      <c r="A403" s="13">
        <v>11</v>
      </c>
      <c r="B403">
        <v>300521805</v>
      </c>
      <c r="C403">
        <v>2394728</v>
      </c>
      <c r="D403">
        <v>5</v>
      </c>
      <c r="E403" t="s">
        <v>172</v>
      </c>
      <c r="F403" t="s">
        <v>61</v>
      </c>
      <c r="G403">
        <v>2181</v>
      </c>
      <c r="H403">
        <v>870</v>
      </c>
      <c r="I403">
        <v>86</v>
      </c>
      <c r="J403">
        <v>34</v>
      </c>
      <c r="K403">
        <v>105</v>
      </c>
      <c r="L403">
        <v>1</v>
      </c>
      <c r="M403" t="s">
        <v>173</v>
      </c>
      <c r="N403" t="s">
        <v>102</v>
      </c>
      <c r="O403" s="11">
        <f>Interpane[[#This Row],[weight (kg)]]*2.20462262</f>
        <v>231.4853751</v>
      </c>
    </row>
    <row r="404" spans="1:15" x14ac:dyDescent="0.25">
      <c r="A404" s="13">
        <v>11</v>
      </c>
      <c r="B404">
        <v>300521805</v>
      </c>
      <c r="C404">
        <v>2394728</v>
      </c>
      <c r="D404">
        <v>5</v>
      </c>
      <c r="E404" t="s">
        <v>172</v>
      </c>
      <c r="F404" t="s">
        <v>61</v>
      </c>
      <c r="G404">
        <v>2181</v>
      </c>
      <c r="H404">
        <v>870</v>
      </c>
      <c r="I404">
        <v>86</v>
      </c>
      <c r="J404">
        <v>34</v>
      </c>
      <c r="K404">
        <v>105</v>
      </c>
      <c r="L404">
        <v>1</v>
      </c>
      <c r="M404" t="s">
        <v>173</v>
      </c>
      <c r="N404" t="s">
        <v>102</v>
      </c>
      <c r="O404" s="11">
        <f>Interpane[[#This Row],[weight (kg)]]*2.20462262</f>
        <v>231.4853751</v>
      </c>
    </row>
    <row r="405" spans="1:15" x14ac:dyDescent="0.25">
      <c r="A405" s="13">
        <v>11</v>
      </c>
      <c r="B405">
        <v>300521805</v>
      </c>
      <c r="C405">
        <v>2394728</v>
      </c>
      <c r="D405">
        <v>5</v>
      </c>
      <c r="E405" t="s">
        <v>172</v>
      </c>
      <c r="F405" t="s">
        <v>61</v>
      </c>
      <c r="G405">
        <v>2181</v>
      </c>
      <c r="H405">
        <v>870</v>
      </c>
      <c r="I405">
        <v>86</v>
      </c>
      <c r="J405">
        <v>34</v>
      </c>
      <c r="K405">
        <v>105</v>
      </c>
      <c r="L405">
        <v>1</v>
      </c>
      <c r="M405" t="s">
        <v>173</v>
      </c>
      <c r="N405" t="s">
        <v>102</v>
      </c>
      <c r="O405" s="11">
        <f>Interpane[[#This Row],[weight (kg)]]*2.20462262</f>
        <v>231.4853751</v>
      </c>
    </row>
    <row r="406" spans="1:15" x14ac:dyDescent="0.25">
      <c r="A406" s="13">
        <v>11</v>
      </c>
      <c r="B406">
        <v>300521805</v>
      </c>
      <c r="C406">
        <v>2394728</v>
      </c>
      <c r="D406">
        <v>5</v>
      </c>
      <c r="E406" t="s">
        <v>172</v>
      </c>
      <c r="F406" t="s">
        <v>61</v>
      </c>
      <c r="G406">
        <v>2181</v>
      </c>
      <c r="H406">
        <v>870</v>
      </c>
      <c r="I406">
        <v>86</v>
      </c>
      <c r="J406">
        <v>34</v>
      </c>
      <c r="K406">
        <v>105</v>
      </c>
      <c r="L406">
        <v>1</v>
      </c>
      <c r="M406" t="s">
        <v>173</v>
      </c>
      <c r="N406" t="s">
        <v>102</v>
      </c>
      <c r="O406" s="11">
        <f>Interpane[[#This Row],[weight (kg)]]*2.20462262</f>
        <v>231.4853751</v>
      </c>
    </row>
    <row r="407" spans="1:15" x14ac:dyDescent="0.25">
      <c r="A407" s="13">
        <v>11</v>
      </c>
      <c r="B407">
        <v>300521805</v>
      </c>
      <c r="C407">
        <v>2394728</v>
      </c>
      <c r="D407">
        <v>5</v>
      </c>
      <c r="E407" t="s">
        <v>172</v>
      </c>
      <c r="F407" t="s">
        <v>61</v>
      </c>
      <c r="G407">
        <v>2181</v>
      </c>
      <c r="H407">
        <v>870</v>
      </c>
      <c r="I407">
        <v>86</v>
      </c>
      <c r="J407">
        <v>34</v>
      </c>
      <c r="K407">
        <v>105</v>
      </c>
      <c r="L407">
        <v>1</v>
      </c>
      <c r="M407" t="s">
        <v>173</v>
      </c>
      <c r="N407" t="s">
        <v>102</v>
      </c>
      <c r="O407" s="11">
        <f>Interpane[[#This Row],[weight (kg)]]*2.20462262</f>
        <v>231.4853751</v>
      </c>
    </row>
    <row r="408" spans="1:15" x14ac:dyDescent="0.25">
      <c r="A408" s="13">
        <v>11</v>
      </c>
      <c r="B408">
        <v>300521805</v>
      </c>
      <c r="C408">
        <v>2394728</v>
      </c>
      <c r="D408">
        <v>5</v>
      </c>
      <c r="E408" t="s">
        <v>172</v>
      </c>
      <c r="F408" t="s">
        <v>61</v>
      </c>
      <c r="G408">
        <v>2181</v>
      </c>
      <c r="H408">
        <v>870</v>
      </c>
      <c r="I408">
        <v>86</v>
      </c>
      <c r="J408">
        <v>34</v>
      </c>
      <c r="K408">
        <v>105</v>
      </c>
      <c r="L408">
        <v>1</v>
      </c>
      <c r="M408" t="s">
        <v>173</v>
      </c>
      <c r="N408" t="s">
        <v>102</v>
      </c>
      <c r="O408" s="11">
        <f>Interpane[[#This Row],[weight (kg)]]*2.20462262</f>
        <v>231.4853751</v>
      </c>
    </row>
    <row r="409" spans="1:15" x14ac:dyDescent="0.25">
      <c r="A409" s="13">
        <v>11</v>
      </c>
      <c r="B409">
        <v>300521805</v>
      </c>
      <c r="C409">
        <v>2394728</v>
      </c>
      <c r="D409">
        <v>5</v>
      </c>
      <c r="E409" t="s">
        <v>172</v>
      </c>
      <c r="F409" t="s">
        <v>61</v>
      </c>
      <c r="G409">
        <v>2181</v>
      </c>
      <c r="H409">
        <v>870</v>
      </c>
      <c r="I409">
        <v>86</v>
      </c>
      <c r="J409">
        <v>34</v>
      </c>
      <c r="K409">
        <v>105</v>
      </c>
      <c r="L409">
        <v>1</v>
      </c>
      <c r="M409" t="s">
        <v>173</v>
      </c>
      <c r="N409" t="s">
        <v>102</v>
      </c>
      <c r="O409" s="11">
        <f>Interpane[[#This Row],[weight (kg)]]*2.20462262</f>
        <v>231.4853751</v>
      </c>
    </row>
    <row r="410" spans="1:15" x14ac:dyDescent="0.25">
      <c r="A410" s="13">
        <v>11</v>
      </c>
      <c r="B410">
        <v>300521805</v>
      </c>
      <c r="C410">
        <v>2394728</v>
      </c>
      <c r="D410">
        <v>5</v>
      </c>
      <c r="E410" t="s">
        <v>172</v>
      </c>
      <c r="F410" t="s">
        <v>61</v>
      </c>
      <c r="G410">
        <v>2181</v>
      </c>
      <c r="H410">
        <v>870</v>
      </c>
      <c r="I410">
        <v>86</v>
      </c>
      <c r="J410">
        <v>34</v>
      </c>
      <c r="K410">
        <v>105</v>
      </c>
      <c r="L410">
        <v>1</v>
      </c>
      <c r="M410" t="s">
        <v>173</v>
      </c>
      <c r="N410" t="s">
        <v>102</v>
      </c>
      <c r="O410" s="11">
        <f>Interpane[[#This Row],[weight (kg)]]*2.20462262</f>
        <v>231.4853751</v>
      </c>
    </row>
    <row r="411" spans="1:15" x14ac:dyDescent="0.25">
      <c r="A411" s="13">
        <v>11</v>
      </c>
      <c r="B411">
        <v>300521805</v>
      </c>
      <c r="C411">
        <v>2394728</v>
      </c>
      <c r="D411">
        <v>5</v>
      </c>
      <c r="E411" t="s">
        <v>172</v>
      </c>
      <c r="F411" t="s">
        <v>61</v>
      </c>
      <c r="G411">
        <v>2181</v>
      </c>
      <c r="H411">
        <v>870</v>
      </c>
      <c r="I411">
        <v>86</v>
      </c>
      <c r="J411">
        <v>34</v>
      </c>
      <c r="K411">
        <v>105</v>
      </c>
      <c r="L411">
        <v>1</v>
      </c>
      <c r="M411" t="s">
        <v>173</v>
      </c>
      <c r="N411" t="s">
        <v>102</v>
      </c>
      <c r="O411" s="11">
        <f>Interpane[[#This Row],[weight (kg)]]*2.20462262</f>
        <v>231.4853751</v>
      </c>
    </row>
    <row r="412" spans="1:15" x14ac:dyDescent="0.25">
      <c r="A412" s="13">
        <v>11</v>
      </c>
      <c r="B412">
        <v>300521805</v>
      </c>
      <c r="C412">
        <v>2394728</v>
      </c>
      <c r="D412">
        <v>5</v>
      </c>
      <c r="E412" t="s">
        <v>172</v>
      </c>
      <c r="F412" t="s">
        <v>61</v>
      </c>
      <c r="G412">
        <v>2181</v>
      </c>
      <c r="H412">
        <v>870</v>
      </c>
      <c r="I412">
        <v>86</v>
      </c>
      <c r="J412">
        <v>34</v>
      </c>
      <c r="K412">
        <v>105</v>
      </c>
      <c r="L412">
        <v>1</v>
      </c>
      <c r="M412" t="s">
        <v>173</v>
      </c>
      <c r="N412" t="s">
        <v>102</v>
      </c>
      <c r="O412" s="11">
        <f>Interpane[[#This Row],[weight (kg)]]*2.20462262</f>
        <v>231.4853751</v>
      </c>
    </row>
    <row r="413" spans="1:15" x14ac:dyDescent="0.25">
      <c r="A413" s="13">
        <v>11</v>
      </c>
      <c r="B413">
        <v>300521805</v>
      </c>
      <c r="C413">
        <v>2394728</v>
      </c>
      <c r="D413">
        <v>5</v>
      </c>
      <c r="E413" t="s">
        <v>172</v>
      </c>
      <c r="F413" t="s">
        <v>61</v>
      </c>
      <c r="G413">
        <v>2181</v>
      </c>
      <c r="H413">
        <v>870</v>
      </c>
      <c r="I413">
        <v>86</v>
      </c>
      <c r="J413">
        <v>34</v>
      </c>
      <c r="K413">
        <v>105</v>
      </c>
      <c r="L413">
        <v>1</v>
      </c>
      <c r="M413" t="s">
        <v>173</v>
      </c>
      <c r="N413" t="s">
        <v>102</v>
      </c>
      <c r="O413" s="11">
        <f>Interpane[[#This Row],[weight (kg)]]*2.20462262</f>
        <v>231.4853751</v>
      </c>
    </row>
    <row r="414" spans="1:15" x14ac:dyDescent="0.25">
      <c r="A414" s="13">
        <v>11</v>
      </c>
      <c r="B414">
        <v>300521805</v>
      </c>
      <c r="C414">
        <v>2394728</v>
      </c>
      <c r="D414">
        <v>5</v>
      </c>
      <c r="E414" t="s">
        <v>172</v>
      </c>
      <c r="F414" t="s">
        <v>61</v>
      </c>
      <c r="G414">
        <v>2181</v>
      </c>
      <c r="H414">
        <v>870</v>
      </c>
      <c r="I414">
        <v>86</v>
      </c>
      <c r="J414">
        <v>34</v>
      </c>
      <c r="K414">
        <v>105</v>
      </c>
      <c r="L414">
        <v>1</v>
      </c>
      <c r="M414" t="s">
        <v>173</v>
      </c>
      <c r="N414" t="s">
        <v>102</v>
      </c>
      <c r="O414" s="11">
        <f>Interpane[[#This Row],[weight (kg)]]*2.20462262</f>
        <v>231.4853751</v>
      </c>
    </row>
    <row r="415" spans="1:15" x14ac:dyDescent="0.25">
      <c r="A415" s="13">
        <v>11</v>
      </c>
      <c r="B415">
        <v>300521805</v>
      </c>
      <c r="C415">
        <v>2394728</v>
      </c>
      <c r="D415">
        <v>5</v>
      </c>
      <c r="E415" t="s">
        <v>172</v>
      </c>
      <c r="F415" t="s">
        <v>61</v>
      </c>
      <c r="G415">
        <v>2181</v>
      </c>
      <c r="H415">
        <v>870</v>
      </c>
      <c r="I415">
        <v>86</v>
      </c>
      <c r="J415">
        <v>34</v>
      </c>
      <c r="K415">
        <v>105</v>
      </c>
      <c r="L415">
        <v>1</v>
      </c>
      <c r="M415" t="s">
        <v>173</v>
      </c>
      <c r="N415" t="s">
        <v>102</v>
      </c>
      <c r="O415" s="11">
        <f>Interpane[[#This Row],[weight (kg)]]*2.20462262</f>
        <v>231.4853751</v>
      </c>
    </row>
    <row r="416" spans="1:15" x14ac:dyDescent="0.25">
      <c r="A416" s="13">
        <v>11</v>
      </c>
      <c r="B416">
        <v>300521805</v>
      </c>
      <c r="C416">
        <v>2394728</v>
      </c>
      <c r="D416">
        <v>5</v>
      </c>
      <c r="E416" t="s">
        <v>172</v>
      </c>
      <c r="F416" t="s">
        <v>61</v>
      </c>
      <c r="G416">
        <v>2181</v>
      </c>
      <c r="H416">
        <v>870</v>
      </c>
      <c r="I416">
        <v>86</v>
      </c>
      <c r="J416">
        <v>34</v>
      </c>
      <c r="K416">
        <v>105</v>
      </c>
      <c r="L416">
        <v>1</v>
      </c>
      <c r="M416" t="s">
        <v>173</v>
      </c>
      <c r="N416" t="s">
        <v>102</v>
      </c>
      <c r="O416" s="11">
        <f>Interpane[[#This Row],[weight (kg)]]*2.20462262</f>
        <v>231.4853751</v>
      </c>
    </row>
    <row r="417" spans="1:15" x14ac:dyDescent="0.25">
      <c r="A417" s="13">
        <v>11</v>
      </c>
      <c r="B417">
        <v>300522204</v>
      </c>
      <c r="C417">
        <v>2394737</v>
      </c>
      <c r="D417">
        <v>2</v>
      </c>
      <c r="E417" t="s">
        <v>174</v>
      </c>
      <c r="F417" t="s">
        <v>149</v>
      </c>
      <c r="G417">
        <v>2892</v>
      </c>
      <c r="H417">
        <v>1683</v>
      </c>
      <c r="I417">
        <v>114</v>
      </c>
      <c r="J417">
        <v>66</v>
      </c>
      <c r="K417">
        <v>268</v>
      </c>
      <c r="L417">
        <v>1</v>
      </c>
      <c r="M417" t="s">
        <v>92</v>
      </c>
      <c r="N417" t="s">
        <v>93</v>
      </c>
      <c r="O417" s="11">
        <f>Interpane[[#This Row],[weight (kg)]]*2.20462262</f>
        <v>590.83886215999996</v>
      </c>
    </row>
    <row r="418" spans="1:15" x14ac:dyDescent="0.25">
      <c r="A418" s="13">
        <v>11</v>
      </c>
      <c r="B418">
        <v>300522204</v>
      </c>
      <c r="C418">
        <v>2394739</v>
      </c>
      <c r="D418">
        <v>2</v>
      </c>
      <c r="E418" t="s">
        <v>175</v>
      </c>
      <c r="F418" t="s">
        <v>146</v>
      </c>
      <c r="G418">
        <v>2892</v>
      </c>
      <c r="H418">
        <v>1683</v>
      </c>
      <c r="I418">
        <v>114</v>
      </c>
      <c r="J418">
        <v>66</v>
      </c>
      <c r="K418">
        <v>268</v>
      </c>
      <c r="L418">
        <v>1</v>
      </c>
      <c r="M418" t="s">
        <v>92</v>
      </c>
      <c r="N418" t="s">
        <v>93</v>
      </c>
      <c r="O418" s="11">
        <f>Interpane[[#This Row],[weight (kg)]]*2.20462262</f>
        <v>590.83886215999996</v>
      </c>
    </row>
    <row r="419" spans="1:15" x14ac:dyDescent="0.25">
      <c r="A419" s="13">
        <v>11</v>
      </c>
      <c r="B419">
        <v>300522204</v>
      </c>
      <c r="C419">
        <v>2394737</v>
      </c>
      <c r="D419">
        <v>2</v>
      </c>
      <c r="E419" t="s">
        <v>174</v>
      </c>
      <c r="F419" t="s">
        <v>149</v>
      </c>
      <c r="G419">
        <v>2892</v>
      </c>
      <c r="H419">
        <v>1683</v>
      </c>
      <c r="I419">
        <v>114</v>
      </c>
      <c r="J419">
        <v>66</v>
      </c>
      <c r="K419">
        <v>268</v>
      </c>
      <c r="L419">
        <v>1</v>
      </c>
      <c r="M419" t="s">
        <v>92</v>
      </c>
      <c r="N419" t="s">
        <v>93</v>
      </c>
      <c r="O419" s="11">
        <f>Interpane[[#This Row],[weight (kg)]]*2.20462262</f>
        <v>590.83886215999996</v>
      </c>
    </row>
    <row r="420" spans="1:15" x14ac:dyDescent="0.25">
      <c r="A420" s="13">
        <v>11</v>
      </c>
      <c r="B420">
        <v>300522204</v>
      </c>
      <c r="C420">
        <v>2394739</v>
      </c>
      <c r="D420">
        <v>2</v>
      </c>
      <c r="E420" t="s">
        <v>175</v>
      </c>
      <c r="F420" t="s">
        <v>146</v>
      </c>
      <c r="G420">
        <v>2892</v>
      </c>
      <c r="H420">
        <v>1683</v>
      </c>
      <c r="I420">
        <v>114</v>
      </c>
      <c r="J420">
        <v>66</v>
      </c>
      <c r="K420">
        <v>268</v>
      </c>
      <c r="L420">
        <v>1</v>
      </c>
      <c r="M420" t="s">
        <v>92</v>
      </c>
      <c r="N420" t="s">
        <v>93</v>
      </c>
      <c r="O420" s="11">
        <f>Interpane[[#This Row],[weight (kg)]]*2.20462262</f>
        <v>590.83886215999996</v>
      </c>
    </row>
    <row r="421" spans="1:15" x14ac:dyDescent="0.25">
      <c r="A421" s="13">
        <v>11</v>
      </c>
      <c r="B421">
        <v>300522204</v>
      </c>
      <c r="C421">
        <v>2394740</v>
      </c>
      <c r="D421">
        <v>2</v>
      </c>
      <c r="E421" t="s">
        <v>171</v>
      </c>
      <c r="F421" t="s">
        <v>176</v>
      </c>
      <c r="G421">
        <v>2181</v>
      </c>
      <c r="H421">
        <v>1683</v>
      </c>
      <c r="I421">
        <v>86</v>
      </c>
      <c r="J421">
        <v>66</v>
      </c>
      <c r="K421">
        <v>202</v>
      </c>
      <c r="L421">
        <v>1</v>
      </c>
      <c r="M421" t="s">
        <v>92</v>
      </c>
      <c r="N421" t="s">
        <v>93</v>
      </c>
      <c r="O421" s="11">
        <f>Interpane[[#This Row],[weight (kg)]]*2.20462262</f>
        <v>445.33376923999998</v>
      </c>
    </row>
    <row r="422" spans="1:15" x14ac:dyDescent="0.25">
      <c r="A422" s="13">
        <v>11</v>
      </c>
      <c r="B422">
        <v>300522204</v>
      </c>
      <c r="C422">
        <v>2394740</v>
      </c>
      <c r="D422">
        <v>2</v>
      </c>
      <c r="E422" t="s">
        <v>171</v>
      </c>
      <c r="F422" t="s">
        <v>176</v>
      </c>
      <c r="G422">
        <v>2181</v>
      </c>
      <c r="H422">
        <v>1683</v>
      </c>
      <c r="I422">
        <v>86</v>
      </c>
      <c r="J422">
        <v>66</v>
      </c>
      <c r="K422">
        <v>202</v>
      </c>
      <c r="L422">
        <v>1</v>
      </c>
      <c r="M422" t="s">
        <v>92</v>
      </c>
      <c r="N422" t="s">
        <v>93</v>
      </c>
      <c r="O422" s="11">
        <f>Interpane[[#This Row],[weight (kg)]]*2.20462262</f>
        <v>445.33376923999998</v>
      </c>
    </row>
    <row r="423" spans="1:15" x14ac:dyDescent="0.25">
      <c r="A423" s="13">
        <v>11</v>
      </c>
      <c r="B423">
        <v>300520391</v>
      </c>
      <c r="C423">
        <v>2394815</v>
      </c>
      <c r="D423">
        <v>1</v>
      </c>
      <c r="E423" t="s">
        <v>177</v>
      </c>
      <c r="F423" t="s">
        <v>178</v>
      </c>
      <c r="G423">
        <v>2181</v>
      </c>
      <c r="H423">
        <v>870</v>
      </c>
      <c r="I423">
        <v>86</v>
      </c>
      <c r="J423">
        <v>34</v>
      </c>
      <c r="K423">
        <v>105</v>
      </c>
      <c r="L423">
        <v>1</v>
      </c>
      <c r="M423" t="s">
        <v>179</v>
      </c>
      <c r="N423" t="s">
        <v>180</v>
      </c>
      <c r="O423" s="11">
        <f>Interpane[[#This Row],[weight (kg)]]*2.20462262</f>
        <v>231.4853751</v>
      </c>
    </row>
    <row r="424" spans="1:15" x14ac:dyDescent="0.25">
      <c r="A424" s="13">
        <v>11</v>
      </c>
      <c r="B424">
        <v>300520391</v>
      </c>
      <c r="C424">
        <v>2394815</v>
      </c>
      <c r="D424">
        <v>1</v>
      </c>
      <c r="E424" t="s">
        <v>177</v>
      </c>
      <c r="F424" t="s">
        <v>178</v>
      </c>
      <c r="G424">
        <v>2181</v>
      </c>
      <c r="H424">
        <v>870</v>
      </c>
      <c r="I424">
        <v>86</v>
      </c>
      <c r="J424">
        <v>34</v>
      </c>
      <c r="K424">
        <v>105</v>
      </c>
      <c r="L424">
        <v>1</v>
      </c>
      <c r="M424" t="s">
        <v>179</v>
      </c>
      <c r="N424" t="s">
        <v>180</v>
      </c>
      <c r="O424" s="11">
        <f>Interpane[[#This Row],[weight (kg)]]*2.20462262</f>
        <v>231.4853751</v>
      </c>
    </row>
    <row r="425" spans="1:15" x14ac:dyDescent="0.25">
      <c r="A425" s="13">
        <v>11</v>
      </c>
      <c r="B425">
        <v>300520391</v>
      </c>
      <c r="C425">
        <v>2394815</v>
      </c>
      <c r="D425">
        <v>1</v>
      </c>
      <c r="E425" t="s">
        <v>177</v>
      </c>
      <c r="F425" t="s">
        <v>178</v>
      </c>
      <c r="G425">
        <v>2181</v>
      </c>
      <c r="H425">
        <v>870</v>
      </c>
      <c r="I425">
        <v>86</v>
      </c>
      <c r="J425">
        <v>34</v>
      </c>
      <c r="K425">
        <v>105</v>
      </c>
      <c r="L425">
        <v>1</v>
      </c>
      <c r="M425" t="s">
        <v>179</v>
      </c>
      <c r="N425" t="s">
        <v>180</v>
      </c>
      <c r="O425" s="11">
        <f>Interpane[[#This Row],[weight (kg)]]*2.20462262</f>
        <v>231.4853751</v>
      </c>
    </row>
    <row r="426" spans="1:15" x14ac:dyDescent="0.25">
      <c r="A426" s="13">
        <v>11</v>
      </c>
      <c r="B426">
        <v>300520391</v>
      </c>
      <c r="C426">
        <v>2394815</v>
      </c>
      <c r="D426">
        <v>1</v>
      </c>
      <c r="E426" t="s">
        <v>177</v>
      </c>
      <c r="F426" t="s">
        <v>178</v>
      </c>
      <c r="G426">
        <v>2181</v>
      </c>
      <c r="H426">
        <v>870</v>
      </c>
      <c r="I426">
        <v>86</v>
      </c>
      <c r="J426">
        <v>34</v>
      </c>
      <c r="K426">
        <v>105</v>
      </c>
      <c r="L426">
        <v>1</v>
      </c>
      <c r="M426" t="s">
        <v>179</v>
      </c>
      <c r="N426" t="s">
        <v>180</v>
      </c>
      <c r="O426" s="11">
        <f>Interpane[[#This Row],[weight (kg)]]*2.20462262</f>
        <v>231.4853751</v>
      </c>
    </row>
    <row r="427" spans="1:15" x14ac:dyDescent="0.25">
      <c r="A427" s="13">
        <v>11</v>
      </c>
      <c r="B427">
        <v>300520391</v>
      </c>
      <c r="C427">
        <v>2394815</v>
      </c>
      <c r="D427">
        <v>1</v>
      </c>
      <c r="E427" t="s">
        <v>177</v>
      </c>
      <c r="F427" t="s">
        <v>178</v>
      </c>
      <c r="G427">
        <v>2181</v>
      </c>
      <c r="H427">
        <v>870</v>
      </c>
      <c r="I427">
        <v>86</v>
      </c>
      <c r="J427">
        <v>34</v>
      </c>
      <c r="K427">
        <v>105</v>
      </c>
      <c r="L427">
        <v>1</v>
      </c>
      <c r="M427" t="s">
        <v>179</v>
      </c>
      <c r="N427" t="s">
        <v>180</v>
      </c>
      <c r="O427" s="11">
        <f>Interpane[[#This Row],[weight (kg)]]*2.20462262</f>
        <v>231.4853751</v>
      </c>
    </row>
    <row r="428" spans="1:15" x14ac:dyDescent="0.25">
      <c r="A428" s="13">
        <v>11</v>
      </c>
      <c r="B428">
        <v>300520391</v>
      </c>
      <c r="C428">
        <v>2394815</v>
      </c>
      <c r="D428">
        <v>1</v>
      </c>
      <c r="E428" t="s">
        <v>177</v>
      </c>
      <c r="F428" t="s">
        <v>178</v>
      </c>
      <c r="G428">
        <v>2181</v>
      </c>
      <c r="H428">
        <v>870</v>
      </c>
      <c r="I428">
        <v>86</v>
      </c>
      <c r="J428">
        <v>34</v>
      </c>
      <c r="K428">
        <v>105</v>
      </c>
      <c r="L428">
        <v>1</v>
      </c>
      <c r="M428" t="s">
        <v>179</v>
      </c>
      <c r="N428" t="s">
        <v>180</v>
      </c>
      <c r="O428" s="11">
        <f>Interpane[[#This Row],[weight (kg)]]*2.20462262</f>
        <v>231.4853751</v>
      </c>
    </row>
    <row r="429" spans="1:15" x14ac:dyDescent="0.25">
      <c r="A429" s="13">
        <v>11</v>
      </c>
      <c r="B429">
        <v>300520391</v>
      </c>
      <c r="C429">
        <v>2394815</v>
      </c>
      <c r="D429">
        <v>1</v>
      </c>
      <c r="E429" t="s">
        <v>177</v>
      </c>
      <c r="F429" t="s">
        <v>178</v>
      </c>
      <c r="G429">
        <v>2181</v>
      </c>
      <c r="H429">
        <v>870</v>
      </c>
      <c r="I429">
        <v>86</v>
      </c>
      <c r="J429">
        <v>34</v>
      </c>
      <c r="K429">
        <v>105</v>
      </c>
      <c r="L429">
        <v>1</v>
      </c>
      <c r="M429" t="s">
        <v>179</v>
      </c>
      <c r="N429" t="s">
        <v>180</v>
      </c>
      <c r="O429" s="11">
        <f>Interpane[[#This Row],[weight (kg)]]*2.20462262</f>
        <v>231.4853751</v>
      </c>
    </row>
    <row r="430" spans="1:15" x14ac:dyDescent="0.25">
      <c r="A430" s="13">
        <v>11</v>
      </c>
      <c r="B430">
        <v>300520391</v>
      </c>
      <c r="C430">
        <v>2394815</v>
      </c>
      <c r="D430">
        <v>1</v>
      </c>
      <c r="E430" t="s">
        <v>177</v>
      </c>
      <c r="F430" t="s">
        <v>178</v>
      </c>
      <c r="G430">
        <v>2181</v>
      </c>
      <c r="H430">
        <v>870</v>
      </c>
      <c r="I430">
        <v>86</v>
      </c>
      <c r="J430">
        <v>34</v>
      </c>
      <c r="K430">
        <v>105</v>
      </c>
      <c r="L430">
        <v>1</v>
      </c>
      <c r="M430" t="s">
        <v>179</v>
      </c>
      <c r="N430" t="s">
        <v>180</v>
      </c>
      <c r="O430" s="11">
        <f>Interpane[[#This Row],[weight (kg)]]*2.20462262</f>
        <v>231.4853751</v>
      </c>
    </row>
    <row r="431" spans="1:15" x14ac:dyDescent="0.25">
      <c r="A431" s="13">
        <v>11</v>
      </c>
      <c r="B431">
        <v>300520391</v>
      </c>
      <c r="C431">
        <v>2394815</v>
      </c>
      <c r="D431">
        <v>1</v>
      </c>
      <c r="E431" t="s">
        <v>177</v>
      </c>
      <c r="F431" t="s">
        <v>178</v>
      </c>
      <c r="G431">
        <v>2181</v>
      </c>
      <c r="H431">
        <v>870</v>
      </c>
      <c r="I431">
        <v>86</v>
      </c>
      <c r="J431">
        <v>34</v>
      </c>
      <c r="K431">
        <v>105</v>
      </c>
      <c r="L431">
        <v>1</v>
      </c>
      <c r="M431" t="s">
        <v>179</v>
      </c>
      <c r="N431" t="s">
        <v>180</v>
      </c>
      <c r="O431" s="11">
        <f>Interpane[[#This Row],[weight (kg)]]*2.20462262</f>
        <v>231.4853751</v>
      </c>
    </row>
    <row r="432" spans="1:15" x14ac:dyDescent="0.25">
      <c r="A432" s="13">
        <v>11</v>
      </c>
      <c r="B432">
        <v>300520391</v>
      </c>
      <c r="C432">
        <v>2394815</v>
      </c>
      <c r="D432">
        <v>1</v>
      </c>
      <c r="E432" t="s">
        <v>177</v>
      </c>
      <c r="F432" t="s">
        <v>178</v>
      </c>
      <c r="G432">
        <v>2181</v>
      </c>
      <c r="H432">
        <v>870</v>
      </c>
      <c r="I432">
        <v>86</v>
      </c>
      <c r="J432">
        <v>34</v>
      </c>
      <c r="K432">
        <v>105</v>
      </c>
      <c r="L432">
        <v>1</v>
      </c>
      <c r="M432" t="s">
        <v>179</v>
      </c>
      <c r="N432" t="s">
        <v>180</v>
      </c>
      <c r="O432" s="11">
        <f>Interpane[[#This Row],[weight (kg)]]*2.20462262</f>
        <v>231.4853751</v>
      </c>
    </row>
    <row r="433" spans="1:15" x14ac:dyDescent="0.25">
      <c r="A433" s="13">
        <v>11</v>
      </c>
      <c r="B433">
        <v>300520391</v>
      </c>
      <c r="C433">
        <v>2394815</v>
      </c>
      <c r="D433">
        <v>1</v>
      </c>
      <c r="E433" t="s">
        <v>177</v>
      </c>
      <c r="F433" t="s">
        <v>178</v>
      </c>
      <c r="G433">
        <v>2181</v>
      </c>
      <c r="H433">
        <v>870</v>
      </c>
      <c r="I433">
        <v>86</v>
      </c>
      <c r="J433">
        <v>34</v>
      </c>
      <c r="K433">
        <v>105</v>
      </c>
      <c r="L433">
        <v>1</v>
      </c>
      <c r="M433" t="s">
        <v>179</v>
      </c>
      <c r="N433" t="s">
        <v>180</v>
      </c>
      <c r="O433" s="11">
        <f>Interpane[[#This Row],[weight (kg)]]*2.20462262</f>
        <v>231.4853751</v>
      </c>
    </row>
    <row r="434" spans="1:15" x14ac:dyDescent="0.25">
      <c r="A434" s="13">
        <v>11</v>
      </c>
      <c r="B434">
        <v>300520391</v>
      </c>
      <c r="C434">
        <v>2394815</v>
      </c>
      <c r="D434">
        <v>1</v>
      </c>
      <c r="E434" t="s">
        <v>177</v>
      </c>
      <c r="F434" t="s">
        <v>178</v>
      </c>
      <c r="G434">
        <v>2181</v>
      </c>
      <c r="H434">
        <v>870</v>
      </c>
      <c r="I434">
        <v>86</v>
      </c>
      <c r="J434">
        <v>34</v>
      </c>
      <c r="K434">
        <v>105</v>
      </c>
      <c r="L434">
        <v>1</v>
      </c>
      <c r="M434" t="s">
        <v>179</v>
      </c>
      <c r="N434" t="s">
        <v>180</v>
      </c>
      <c r="O434" s="11">
        <f>Interpane[[#This Row],[weight (kg)]]*2.20462262</f>
        <v>231.4853751</v>
      </c>
    </row>
    <row r="435" spans="1:15" x14ac:dyDescent="0.25">
      <c r="A435" s="13">
        <v>11</v>
      </c>
      <c r="B435">
        <v>300520391</v>
      </c>
      <c r="C435">
        <v>2394815</v>
      </c>
      <c r="D435">
        <v>1</v>
      </c>
      <c r="E435" t="s">
        <v>177</v>
      </c>
      <c r="F435" t="s">
        <v>178</v>
      </c>
      <c r="G435">
        <v>2181</v>
      </c>
      <c r="H435">
        <v>870</v>
      </c>
      <c r="I435">
        <v>86</v>
      </c>
      <c r="J435">
        <v>34</v>
      </c>
      <c r="K435">
        <v>105</v>
      </c>
      <c r="L435">
        <v>1</v>
      </c>
      <c r="M435" t="s">
        <v>179</v>
      </c>
      <c r="N435" t="s">
        <v>180</v>
      </c>
      <c r="O435" s="11">
        <f>Interpane[[#This Row],[weight (kg)]]*2.20462262</f>
        <v>231.4853751</v>
      </c>
    </row>
    <row r="436" spans="1:15" x14ac:dyDescent="0.25">
      <c r="A436" s="13">
        <v>11</v>
      </c>
      <c r="B436">
        <v>300520391</v>
      </c>
      <c r="C436">
        <v>2394815</v>
      </c>
      <c r="D436">
        <v>1</v>
      </c>
      <c r="E436" t="s">
        <v>177</v>
      </c>
      <c r="F436" t="s">
        <v>178</v>
      </c>
      <c r="G436">
        <v>2181</v>
      </c>
      <c r="H436">
        <v>870</v>
      </c>
      <c r="I436">
        <v>86</v>
      </c>
      <c r="J436">
        <v>34</v>
      </c>
      <c r="K436">
        <v>105</v>
      </c>
      <c r="L436">
        <v>1</v>
      </c>
      <c r="M436" t="s">
        <v>179</v>
      </c>
      <c r="N436" t="s">
        <v>180</v>
      </c>
      <c r="O436" s="11">
        <f>Interpane[[#This Row],[weight (kg)]]*2.20462262</f>
        <v>231.4853751</v>
      </c>
    </row>
    <row r="437" spans="1:15" x14ac:dyDescent="0.25">
      <c r="A437" s="13">
        <v>11</v>
      </c>
      <c r="B437">
        <v>300521104</v>
      </c>
      <c r="C437">
        <v>2398362</v>
      </c>
      <c r="D437">
        <v>1</v>
      </c>
      <c r="E437" t="s">
        <v>181</v>
      </c>
      <c r="F437" t="s">
        <v>182</v>
      </c>
      <c r="G437">
        <v>4661</v>
      </c>
      <c r="H437">
        <v>1461</v>
      </c>
      <c r="I437">
        <v>184</v>
      </c>
      <c r="J437">
        <v>58</v>
      </c>
      <c r="K437">
        <v>477</v>
      </c>
      <c r="L437">
        <v>1</v>
      </c>
      <c r="M437" t="s">
        <v>183</v>
      </c>
      <c r="N437" t="s">
        <v>184</v>
      </c>
      <c r="O437" s="11">
        <f>Interpane[[#This Row],[weight (kg)]]*2.20462262</f>
        <v>1051.6049897399998</v>
      </c>
    </row>
    <row r="438" spans="1:15" x14ac:dyDescent="0.25">
      <c r="A438" s="13">
        <v>11</v>
      </c>
      <c r="B438">
        <v>300523923</v>
      </c>
      <c r="C438">
        <v>2394733</v>
      </c>
      <c r="D438">
        <v>3</v>
      </c>
      <c r="E438" t="s">
        <v>185</v>
      </c>
      <c r="F438" t="s">
        <v>58</v>
      </c>
      <c r="G438">
        <v>3680</v>
      </c>
      <c r="H438">
        <v>1099</v>
      </c>
      <c r="I438">
        <v>145</v>
      </c>
      <c r="J438">
        <v>43</v>
      </c>
      <c r="K438">
        <v>222</v>
      </c>
      <c r="L438">
        <v>1</v>
      </c>
      <c r="M438" t="s">
        <v>186</v>
      </c>
      <c r="N438" t="s">
        <v>187</v>
      </c>
      <c r="O438" s="11">
        <f>Interpane[[#This Row],[weight (kg)]]*2.20462262</f>
        <v>489.42622163999999</v>
      </c>
    </row>
    <row r="439" spans="1:15" x14ac:dyDescent="0.25">
      <c r="A439" s="13">
        <v>11</v>
      </c>
      <c r="B439">
        <v>300523923</v>
      </c>
      <c r="C439">
        <v>2394733</v>
      </c>
      <c r="D439">
        <v>3</v>
      </c>
      <c r="E439" t="s">
        <v>185</v>
      </c>
      <c r="F439" t="s">
        <v>58</v>
      </c>
      <c r="G439">
        <v>3680</v>
      </c>
      <c r="H439">
        <v>1099</v>
      </c>
      <c r="I439">
        <v>145</v>
      </c>
      <c r="J439">
        <v>43</v>
      </c>
      <c r="K439">
        <v>222</v>
      </c>
      <c r="L439">
        <v>1</v>
      </c>
      <c r="M439" t="s">
        <v>186</v>
      </c>
      <c r="N439" t="s">
        <v>187</v>
      </c>
      <c r="O439" s="11">
        <f>Interpane[[#This Row],[weight (kg)]]*2.20462262</f>
        <v>489.42622163999999</v>
      </c>
    </row>
    <row r="440" spans="1:15" x14ac:dyDescent="0.25">
      <c r="A440" s="13">
        <v>11</v>
      </c>
      <c r="B440">
        <v>300520672</v>
      </c>
      <c r="C440">
        <v>2394169</v>
      </c>
      <c r="D440">
        <v>1</v>
      </c>
      <c r="E440" t="s">
        <v>111</v>
      </c>
      <c r="F440" t="s">
        <v>50</v>
      </c>
      <c r="G440">
        <v>1781</v>
      </c>
      <c r="H440">
        <v>2496</v>
      </c>
      <c r="I440">
        <v>70</v>
      </c>
      <c r="J440">
        <v>98</v>
      </c>
      <c r="K440">
        <v>245</v>
      </c>
      <c r="L440">
        <v>1</v>
      </c>
      <c r="M440" t="s">
        <v>112</v>
      </c>
      <c r="N440" t="s">
        <v>188</v>
      </c>
      <c r="O440" s="11">
        <f>Interpane[[#This Row],[weight (kg)]]*2.20462262</f>
        <v>540.13254189999998</v>
      </c>
    </row>
    <row r="441" spans="1:15" x14ac:dyDescent="0.25">
      <c r="A441" s="13">
        <v>11</v>
      </c>
      <c r="B441">
        <v>300520672</v>
      </c>
      <c r="C441">
        <v>2394169</v>
      </c>
      <c r="D441">
        <v>1</v>
      </c>
      <c r="E441" t="s">
        <v>111</v>
      </c>
      <c r="F441" t="s">
        <v>50</v>
      </c>
      <c r="G441">
        <v>1781</v>
      </c>
      <c r="H441">
        <v>2496</v>
      </c>
      <c r="I441">
        <v>70</v>
      </c>
      <c r="J441">
        <v>98</v>
      </c>
      <c r="K441">
        <v>245</v>
      </c>
      <c r="L441">
        <v>1</v>
      </c>
      <c r="M441" t="s">
        <v>112</v>
      </c>
      <c r="N441" t="s">
        <v>188</v>
      </c>
      <c r="O441" s="11">
        <f>Interpane[[#This Row],[weight (kg)]]*2.20462262</f>
        <v>540.13254189999998</v>
      </c>
    </row>
    <row r="442" spans="1:15" x14ac:dyDescent="0.25">
      <c r="A442" s="13">
        <v>11</v>
      </c>
      <c r="B442">
        <v>300520672</v>
      </c>
      <c r="C442">
        <v>2394169</v>
      </c>
      <c r="D442">
        <v>3</v>
      </c>
      <c r="E442" t="s">
        <v>189</v>
      </c>
      <c r="F442" t="s">
        <v>50</v>
      </c>
      <c r="G442">
        <v>1775</v>
      </c>
      <c r="H442">
        <v>2496</v>
      </c>
      <c r="I442">
        <v>70</v>
      </c>
      <c r="J442">
        <v>98</v>
      </c>
      <c r="K442">
        <v>244</v>
      </c>
      <c r="L442">
        <v>1</v>
      </c>
      <c r="M442" t="s">
        <v>112</v>
      </c>
      <c r="N442" t="s">
        <v>188</v>
      </c>
      <c r="O442" s="11">
        <f>Interpane[[#This Row],[weight (kg)]]*2.20462262</f>
        <v>537.92791927999997</v>
      </c>
    </row>
    <row r="443" spans="1:15" x14ac:dyDescent="0.25">
      <c r="A443" s="13">
        <v>11</v>
      </c>
      <c r="B443">
        <v>300521265</v>
      </c>
      <c r="C443">
        <v>2394817</v>
      </c>
      <c r="D443">
        <v>1</v>
      </c>
      <c r="E443" t="s">
        <v>177</v>
      </c>
      <c r="F443" t="s">
        <v>190</v>
      </c>
      <c r="G443">
        <v>2181</v>
      </c>
      <c r="H443">
        <v>870</v>
      </c>
      <c r="I443">
        <v>86</v>
      </c>
      <c r="J443">
        <v>34</v>
      </c>
      <c r="K443">
        <v>105</v>
      </c>
      <c r="L443">
        <v>1</v>
      </c>
      <c r="M443" t="s">
        <v>179</v>
      </c>
      <c r="N443" t="s">
        <v>180</v>
      </c>
      <c r="O443" s="11">
        <f>Interpane[[#This Row],[weight (kg)]]*2.20462262</f>
        <v>231.4853751</v>
      </c>
    </row>
    <row r="444" spans="1:15" x14ac:dyDescent="0.25">
      <c r="A444" s="13">
        <v>11</v>
      </c>
      <c r="B444">
        <v>300521265</v>
      </c>
      <c r="C444">
        <v>2394817</v>
      </c>
      <c r="D444">
        <v>1</v>
      </c>
      <c r="E444" t="s">
        <v>177</v>
      </c>
      <c r="F444" t="s">
        <v>190</v>
      </c>
      <c r="G444">
        <v>2181</v>
      </c>
      <c r="H444">
        <v>870</v>
      </c>
      <c r="I444">
        <v>86</v>
      </c>
      <c r="J444">
        <v>34</v>
      </c>
      <c r="K444">
        <v>105</v>
      </c>
      <c r="L444">
        <v>1</v>
      </c>
      <c r="M444" t="s">
        <v>179</v>
      </c>
      <c r="N444" t="s">
        <v>180</v>
      </c>
      <c r="O444" s="11">
        <f>Interpane[[#This Row],[weight (kg)]]*2.20462262</f>
        <v>231.4853751</v>
      </c>
    </row>
    <row r="445" spans="1:15" x14ac:dyDescent="0.25">
      <c r="A445" s="13">
        <v>11</v>
      </c>
      <c r="B445">
        <v>300521265</v>
      </c>
      <c r="C445">
        <v>2394817</v>
      </c>
      <c r="D445">
        <v>1</v>
      </c>
      <c r="E445" t="s">
        <v>177</v>
      </c>
      <c r="F445" t="s">
        <v>190</v>
      </c>
      <c r="G445">
        <v>2181</v>
      </c>
      <c r="H445">
        <v>870</v>
      </c>
      <c r="I445">
        <v>86</v>
      </c>
      <c r="J445">
        <v>34</v>
      </c>
      <c r="K445">
        <v>105</v>
      </c>
      <c r="L445">
        <v>1</v>
      </c>
      <c r="M445" t="s">
        <v>179</v>
      </c>
      <c r="N445" t="s">
        <v>180</v>
      </c>
      <c r="O445" s="11">
        <f>Interpane[[#This Row],[weight (kg)]]*2.20462262</f>
        <v>231.4853751</v>
      </c>
    </row>
    <row r="446" spans="1:15" x14ac:dyDescent="0.25">
      <c r="A446" s="13">
        <v>11</v>
      </c>
      <c r="B446">
        <v>300521265</v>
      </c>
      <c r="C446">
        <v>2394817</v>
      </c>
      <c r="D446">
        <v>1</v>
      </c>
      <c r="E446" t="s">
        <v>177</v>
      </c>
      <c r="F446" t="s">
        <v>190</v>
      </c>
      <c r="G446">
        <v>2181</v>
      </c>
      <c r="H446">
        <v>870</v>
      </c>
      <c r="I446">
        <v>86</v>
      </c>
      <c r="J446">
        <v>34</v>
      </c>
      <c r="K446">
        <v>105</v>
      </c>
      <c r="L446">
        <v>1</v>
      </c>
      <c r="M446" t="s">
        <v>179</v>
      </c>
      <c r="N446" t="s">
        <v>180</v>
      </c>
      <c r="O446" s="11">
        <f>Interpane[[#This Row],[weight (kg)]]*2.20462262</f>
        <v>231.4853751</v>
      </c>
    </row>
    <row r="447" spans="1:15" x14ac:dyDescent="0.25">
      <c r="A447" s="13">
        <v>11</v>
      </c>
      <c r="B447">
        <v>300521265</v>
      </c>
      <c r="C447">
        <v>2394817</v>
      </c>
      <c r="D447">
        <v>1</v>
      </c>
      <c r="E447" t="s">
        <v>177</v>
      </c>
      <c r="F447" t="s">
        <v>190</v>
      </c>
      <c r="G447">
        <v>2181</v>
      </c>
      <c r="H447">
        <v>870</v>
      </c>
      <c r="I447">
        <v>86</v>
      </c>
      <c r="J447">
        <v>34</v>
      </c>
      <c r="K447">
        <v>105</v>
      </c>
      <c r="L447">
        <v>1</v>
      </c>
      <c r="M447" t="s">
        <v>179</v>
      </c>
      <c r="N447" t="s">
        <v>180</v>
      </c>
      <c r="O447" s="11">
        <f>Interpane[[#This Row],[weight (kg)]]*2.20462262</f>
        <v>231.4853751</v>
      </c>
    </row>
    <row r="448" spans="1:15" x14ac:dyDescent="0.25">
      <c r="A448" s="13">
        <v>11</v>
      </c>
      <c r="B448">
        <v>300521265</v>
      </c>
      <c r="C448">
        <v>2394817</v>
      </c>
      <c r="D448">
        <v>1</v>
      </c>
      <c r="E448" t="s">
        <v>177</v>
      </c>
      <c r="F448" t="s">
        <v>190</v>
      </c>
      <c r="G448">
        <v>2181</v>
      </c>
      <c r="H448">
        <v>870</v>
      </c>
      <c r="I448">
        <v>86</v>
      </c>
      <c r="J448">
        <v>34</v>
      </c>
      <c r="K448">
        <v>105</v>
      </c>
      <c r="L448">
        <v>1</v>
      </c>
      <c r="M448" t="s">
        <v>179</v>
      </c>
      <c r="N448" t="s">
        <v>180</v>
      </c>
      <c r="O448" s="11">
        <f>Interpane[[#This Row],[weight (kg)]]*2.20462262</f>
        <v>231.4853751</v>
      </c>
    </row>
    <row r="449" spans="1:15" x14ac:dyDescent="0.25">
      <c r="A449" s="13">
        <v>11</v>
      </c>
      <c r="B449">
        <v>300521265</v>
      </c>
      <c r="C449">
        <v>2394817</v>
      </c>
      <c r="D449">
        <v>1</v>
      </c>
      <c r="E449" t="s">
        <v>177</v>
      </c>
      <c r="F449" t="s">
        <v>190</v>
      </c>
      <c r="G449">
        <v>2181</v>
      </c>
      <c r="H449">
        <v>870</v>
      </c>
      <c r="I449">
        <v>86</v>
      </c>
      <c r="J449">
        <v>34</v>
      </c>
      <c r="K449">
        <v>105</v>
      </c>
      <c r="L449">
        <v>1</v>
      </c>
      <c r="M449" t="s">
        <v>179</v>
      </c>
      <c r="N449" t="s">
        <v>180</v>
      </c>
      <c r="O449" s="11">
        <f>Interpane[[#This Row],[weight (kg)]]*2.20462262</f>
        <v>231.4853751</v>
      </c>
    </row>
    <row r="450" spans="1:15" x14ac:dyDescent="0.25">
      <c r="A450" s="13">
        <v>11</v>
      </c>
      <c r="B450">
        <v>300521265</v>
      </c>
      <c r="C450">
        <v>2394817</v>
      </c>
      <c r="D450">
        <v>1</v>
      </c>
      <c r="E450" t="s">
        <v>177</v>
      </c>
      <c r="F450" t="s">
        <v>190</v>
      </c>
      <c r="G450">
        <v>2181</v>
      </c>
      <c r="H450">
        <v>870</v>
      </c>
      <c r="I450">
        <v>86</v>
      </c>
      <c r="J450">
        <v>34</v>
      </c>
      <c r="K450">
        <v>105</v>
      </c>
      <c r="L450">
        <v>1</v>
      </c>
      <c r="M450" t="s">
        <v>179</v>
      </c>
      <c r="N450" t="s">
        <v>180</v>
      </c>
      <c r="O450" s="11">
        <f>Interpane[[#This Row],[weight (kg)]]*2.20462262</f>
        <v>231.4853751</v>
      </c>
    </row>
    <row r="451" spans="1:15" x14ac:dyDescent="0.25">
      <c r="A451" s="13">
        <v>11</v>
      </c>
      <c r="B451">
        <v>300521265</v>
      </c>
      <c r="C451">
        <v>2394817</v>
      </c>
      <c r="D451">
        <v>1</v>
      </c>
      <c r="E451" t="s">
        <v>177</v>
      </c>
      <c r="F451" t="s">
        <v>190</v>
      </c>
      <c r="G451">
        <v>2181</v>
      </c>
      <c r="H451">
        <v>870</v>
      </c>
      <c r="I451">
        <v>86</v>
      </c>
      <c r="J451">
        <v>34</v>
      </c>
      <c r="K451">
        <v>105</v>
      </c>
      <c r="L451">
        <v>1</v>
      </c>
      <c r="M451" t="s">
        <v>179</v>
      </c>
      <c r="N451" t="s">
        <v>180</v>
      </c>
      <c r="O451" s="11">
        <f>Interpane[[#This Row],[weight (kg)]]*2.20462262</f>
        <v>231.4853751</v>
      </c>
    </row>
    <row r="452" spans="1:15" x14ac:dyDescent="0.25">
      <c r="A452" s="13">
        <v>11</v>
      </c>
      <c r="B452">
        <v>300521265</v>
      </c>
      <c r="C452">
        <v>2394817</v>
      </c>
      <c r="D452">
        <v>1</v>
      </c>
      <c r="E452" t="s">
        <v>177</v>
      </c>
      <c r="F452" t="s">
        <v>190</v>
      </c>
      <c r="G452">
        <v>2181</v>
      </c>
      <c r="H452">
        <v>870</v>
      </c>
      <c r="I452">
        <v>86</v>
      </c>
      <c r="J452">
        <v>34</v>
      </c>
      <c r="K452">
        <v>105</v>
      </c>
      <c r="L452">
        <v>1</v>
      </c>
      <c r="M452" t="s">
        <v>179</v>
      </c>
      <c r="N452" t="s">
        <v>180</v>
      </c>
      <c r="O452" s="11">
        <f>Interpane[[#This Row],[weight (kg)]]*2.20462262</f>
        <v>231.4853751</v>
      </c>
    </row>
    <row r="453" spans="1:15" x14ac:dyDescent="0.25">
      <c r="A453" s="13">
        <v>11</v>
      </c>
      <c r="B453">
        <v>300521265</v>
      </c>
      <c r="C453">
        <v>2394817</v>
      </c>
      <c r="D453">
        <v>1</v>
      </c>
      <c r="E453" t="s">
        <v>177</v>
      </c>
      <c r="F453" t="s">
        <v>190</v>
      </c>
      <c r="G453">
        <v>2181</v>
      </c>
      <c r="H453">
        <v>870</v>
      </c>
      <c r="I453">
        <v>86</v>
      </c>
      <c r="J453">
        <v>34</v>
      </c>
      <c r="K453">
        <v>105</v>
      </c>
      <c r="L453">
        <v>1</v>
      </c>
      <c r="M453" t="s">
        <v>179</v>
      </c>
      <c r="N453" t="s">
        <v>180</v>
      </c>
      <c r="O453" s="11">
        <f>Interpane[[#This Row],[weight (kg)]]*2.20462262</f>
        <v>231.4853751</v>
      </c>
    </row>
    <row r="454" spans="1:15" x14ac:dyDescent="0.25">
      <c r="A454" s="13">
        <v>11</v>
      </c>
      <c r="B454">
        <v>300521265</v>
      </c>
      <c r="C454">
        <v>2394817</v>
      </c>
      <c r="D454">
        <v>1</v>
      </c>
      <c r="E454" t="s">
        <v>177</v>
      </c>
      <c r="F454" t="s">
        <v>190</v>
      </c>
      <c r="G454">
        <v>2181</v>
      </c>
      <c r="H454">
        <v>870</v>
      </c>
      <c r="I454">
        <v>86</v>
      </c>
      <c r="J454">
        <v>34</v>
      </c>
      <c r="K454">
        <v>105</v>
      </c>
      <c r="L454">
        <v>1</v>
      </c>
      <c r="M454" t="s">
        <v>179</v>
      </c>
      <c r="N454" t="s">
        <v>180</v>
      </c>
      <c r="O454" s="11">
        <f>Interpane[[#This Row],[weight (kg)]]*2.20462262</f>
        <v>231.4853751</v>
      </c>
    </row>
    <row r="455" spans="1:15" x14ac:dyDescent="0.25">
      <c r="A455" s="13">
        <v>11</v>
      </c>
      <c r="B455">
        <v>300521265</v>
      </c>
      <c r="C455">
        <v>2394817</v>
      </c>
      <c r="D455">
        <v>1</v>
      </c>
      <c r="E455" t="s">
        <v>177</v>
      </c>
      <c r="F455" t="s">
        <v>190</v>
      </c>
      <c r="G455">
        <v>2181</v>
      </c>
      <c r="H455">
        <v>870</v>
      </c>
      <c r="I455">
        <v>86</v>
      </c>
      <c r="J455">
        <v>34</v>
      </c>
      <c r="K455">
        <v>105</v>
      </c>
      <c r="L455">
        <v>1</v>
      </c>
      <c r="M455" t="s">
        <v>179</v>
      </c>
      <c r="N455" t="s">
        <v>180</v>
      </c>
      <c r="O455" s="11">
        <f>Interpane[[#This Row],[weight (kg)]]*2.20462262</f>
        <v>231.4853751</v>
      </c>
    </row>
    <row r="456" spans="1:15" x14ac:dyDescent="0.25">
      <c r="A456" s="13">
        <v>11</v>
      </c>
      <c r="B456">
        <v>300521265</v>
      </c>
      <c r="C456">
        <v>2394817</v>
      </c>
      <c r="D456">
        <v>1</v>
      </c>
      <c r="E456" t="s">
        <v>177</v>
      </c>
      <c r="F456" t="s">
        <v>190</v>
      </c>
      <c r="G456">
        <v>2181</v>
      </c>
      <c r="H456">
        <v>870</v>
      </c>
      <c r="I456">
        <v>86</v>
      </c>
      <c r="J456">
        <v>34</v>
      </c>
      <c r="K456">
        <v>105</v>
      </c>
      <c r="L456">
        <v>1</v>
      </c>
      <c r="M456" t="s">
        <v>179</v>
      </c>
      <c r="N456" t="s">
        <v>180</v>
      </c>
      <c r="O456" s="11">
        <f>Interpane[[#This Row],[weight (kg)]]*2.20462262</f>
        <v>231.4853751</v>
      </c>
    </row>
    <row r="457" spans="1:15" x14ac:dyDescent="0.25">
      <c r="A457" s="13">
        <v>11</v>
      </c>
      <c r="B457">
        <v>300522071</v>
      </c>
      <c r="C457">
        <v>2394815</v>
      </c>
      <c r="D457">
        <v>1</v>
      </c>
      <c r="E457" t="s">
        <v>177</v>
      </c>
      <c r="F457" t="s">
        <v>178</v>
      </c>
      <c r="G457">
        <v>2181</v>
      </c>
      <c r="H457">
        <v>870</v>
      </c>
      <c r="I457">
        <v>86</v>
      </c>
      <c r="J457">
        <v>34</v>
      </c>
      <c r="K457">
        <v>105</v>
      </c>
      <c r="L457">
        <v>1</v>
      </c>
      <c r="M457" t="s">
        <v>179</v>
      </c>
      <c r="N457" t="s">
        <v>180</v>
      </c>
      <c r="O457" s="11">
        <f>Interpane[[#This Row],[weight (kg)]]*2.20462262</f>
        <v>231.4853751</v>
      </c>
    </row>
    <row r="458" spans="1:15" x14ac:dyDescent="0.25">
      <c r="A458" s="13">
        <v>11</v>
      </c>
      <c r="B458">
        <v>300522071</v>
      </c>
      <c r="C458">
        <v>2394815</v>
      </c>
      <c r="D458">
        <v>1</v>
      </c>
      <c r="E458" t="s">
        <v>177</v>
      </c>
      <c r="F458" t="s">
        <v>178</v>
      </c>
      <c r="G458">
        <v>2181</v>
      </c>
      <c r="H458">
        <v>870</v>
      </c>
      <c r="I458">
        <v>86</v>
      </c>
      <c r="J458">
        <v>34</v>
      </c>
      <c r="K458">
        <v>105</v>
      </c>
      <c r="L458">
        <v>1</v>
      </c>
      <c r="M458" t="s">
        <v>179</v>
      </c>
      <c r="N458" t="s">
        <v>180</v>
      </c>
      <c r="O458" s="11">
        <f>Interpane[[#This Row],[weight (kg)]]*2.20462262</f>
        <v>231.4853751</v>
      </c>
    </row>
    <row r="459" spans="1:15" x14ac:dyDescent="0.25">
      <c r="A459" s="13">
        <v>11</v>
      </c>
      <c r="B459">
        <v>300522071</v>
      </c>
      <c r="C459">
        <v>2394815</v>
      </c>
      <c r="D459">
        <v>1</v>
      </c>
      <c r="E459" t="s">
        <v>177</v>
      </c>
      <c r="F459" t="s">
        <v>178</v>
      </c>
      <c r="G459">
        <v>2181</v>
      </c>
      <c r="H459">
        <v>870</v>
      </c>
      <c r="I459">
        <v>86</v>
      </c>
      <c r="J459">
        <v>34</v>
      </c>
      <c r="K459">
        <v>105</v>
      </c>
      <c r="L459">
        <v>1</v>
      </c>
      <c r="M459" t="s">
        <v>179</v>
      </c>
      <c r="N459" t="s">
        <v>180</v>
      </c>
      <c r="O459" s="11">
        <f>Interpane[[#This Row],[weight (kg)]]*2.20462262</f>
        <v>231.4853751</v>
      </c>
    </row>
    <row r="460" spans="1:15" x14ac:dyDescent="0.25">
      <c r="A460" s="13">
        <v>11</v>
      </c>
      <c r="B460">
        <v>300522071</v>
      </c>
      <c r="C460">
        <v>2394815</v>
      </c>
      <c r="D460">
        <v>1</v>
      </c>
      <c r="E460" t="s">
        <v>177</v>
      </c>
      <c r="F460" t="s">
        <v>178</v>
      </c>
      <c r="G460">
        <v>2181</v>
      </c>
      <c r="H460">
        <v>870</v>
      </c>
      <c r="I460">
        <v>86</v>
      </c>
      <c r="J460">
        <v>34</v>
      </c>
      <c r="K460">
        <v>105</v>
      </c>
      <c r="L460">
        <v>1</v>
      </c>
      <c r="M460" t="s">
        <v>179</v>
      </c>
      <c r="N460" t="s">
        <v>180</v>
      </c>
      <c r="O460" s="11">
        <f>Interpane[[#This Row],[weight (kg)]]*2.20462262</f>
        <v>231.4853751</v>
      </c>
    </row>
    <row r="461" spans="1:15" x14ac:dyDescent="0.25">
      <c r="A461" s="13">
        <v>11</v>
      </c>
      <c r="B461">
        <v>300522071</v>
      </c>
      <c r="C461">
        <v>2394815</v>
      </c>
      <c r="D461">
        <v>1</v>
      </c>
      <c r="E461" t="s">
        <v>177</v>
      </c>
      <c r="F461" t="s">
        <v>178</v>
      </c>
      <c r="G461">
        <v>2181</v>
      </c>
      <c r="H461">
        <v>870</v>
      </c>
      <c r="I461">
        <v>86</v>
      </c>
      <c r="J461">
        <v>34</v>
      </c>
      <c r="K461">
        <v>105</v>
      </c>
      <c r="L461">
        <v>1</v>
      </c>
      <c r="M461" t="s">
        <v>179</v>
      </c>
      <c r="N461" t="s">
        <v>180</v>
      </c>
      <c r="O461" s="11">
        <f>Interpane[[#This Row],[weight (kg)]]*2.20462262</f>
        <v>231.4853751</v>
      </c>
    </row>
    <row r="462" spans="1:15" x14ac:dyDescent="0.25">
      <c r="A462" s="13">
        <v>11</v>
      </c>
      <c r="B462">
        <v>300522071</v>
      </c>
      <c r="C462">
        <v>2394815</v>
      </c>
      <c r="D462">
        <v>1</v>
      </c>
      <c r="E462" t="s">
        <v>177</v>
      </c>
      <c r="F462" t="s">
        <v>178</v>
      </c>
      <c r="G462">
        <v>2181</v>
      </c>
      <c r="H462">
        <v>870</v>
      </c>
      <c r="I462">
        <v>86</v>
      </c>
      <c r="J462">
        <v>34</v>
      </c>
      <c r="K462">
        <v>105</v>
      </c>
      <c r="L462">
        <v>1</v>
      </c>
      <c r="M462" t="s">
        <v>179</v>
      </c>
      <c r="N462" t="s">
        <v>180</v>
      </c>
      <c r="O462" s="11">
        <f>Interpane[[#This Row],[weight (kg)]]*2.20462262</f>
        <v>231.4853751</v>
      </c>
    </row>
    <row r="463" spans="1:15" x14ac:dyDescent="0.25">
      <c r="A463" s="13">
        <v>11</v>
      </c>
      <c r="B463">
        <v>300522071</v>
      </c>
      <c r="C463">
        <v>2394815</v>
      </c>
      <c r="D463">
        <v>1</v>
      </c>
      <c r="E463" t="s">
        <v>177</v>
      </c>
      <c r="F463" t="s">
        <v>178</v>
      </c>
      <c r="G463">
        <v>2181</v>
      </c>
      <c r="H463">
        <v>870</v>
      </c>
      <c r="I463">
        <v>86</v>
      </c>
      <c r="J463">
        <v>34</v>
      </c>
      <c r="K463">
        <v>105</v>
      </c>
      <c r="L463">
        <v>1</v>
      </c>
      <c r="M463" t="s">
        <v>179</v>
      </c>
      <c r="N463" t="s">
        <v>180</v>
      </c>
      <c r="O463" s="11">
        <f>Interpane[[#This Row],[weight (kg)]]*2.20462262</f>
        <v>231.4853751</v>
      </c>
    </row>
    <row r="464" spans="1:15" x14ac:dyDescent="0.25">
      <c r="A464" s="13">
        <v>11</v>
      </c>
      <c r="B464">
        <v>300522071</v>
      </c>
      <c r="C464">
        <v>2394815</v>
      </c>
      <c r="D464">
        <v>1</v>
      </c>
      <c r="E464" t="s">
        <v>177</v>
      </c>
      <c r="F464" t="s">
        <v>178</v>
      </c>
      <c r="G464">
        <v>2181</v>
      </c>
      <c r="H464">
        <v>870</v>
      </c>
      <c r="I464">
        <v>86</v>
      </c>
      <c r="J464">
        <v>34</v>
      </c>
      <c r="K464">
        <v>105</v>
      </c>
      <c r="L464">
        <v>1</v>
      </c>
      <c r="M464" t="s">
        <v>179</v>
      </c>
      <c r="N464" t="s">
        <v>180</v>
      </c>
      <c r="O464" s="11">
        <f>Interpane[[#This Row],[weight (kg)]]*2.20462262</f>
        <v>231.4853751</v>
      </c>
    </row>
    <row r="465" spans="1:15" x14ac:dyDescent="0.25">
      <c r="A465" s="13">
        <v>11</v>
      </c>
      <c r="B465">
        <v>300522071</v>
      </c>
      <c r="C465">
        <v>2394815</v>
      </c>
      <c r="D465">
        <v>1</v>
      </c>
      <c r="E465" t="s">
        <v>177</v>
      </c>
      <c r="F465" t="s">
        <v>178</v>
      </c>
      <c r="G465">
        <v>2181</v>
      </c>
      <c r="H465">
        <v>870</v>
      </c>
      <c r="I465">
        <v>86</v>
      </c>
      <c r="J465">
        <v>34</v>
      </c>
      <c r="K465">
        <v>105</v>
      </c>
      <c r="L465">
        <v>1</v>
      </c>
      <c r="M465" t="s">
        <v>179</v>
      </c>
      <c r="N465" t="s">
        <v>180</v>
      </c>
      <c r="O465" s="11">
        <f>Interpane[[#This Row],[weight (kg)]]*2.20462262</f>
        <v>231.4853751</v>
      </c>
    </row>
    <row r="466" spans="1:15" x14ac:dyDescent="0.25">
      <c r="A466" s="13">
        <v>11</v>
      </c>
      <c r="B466">
        <v>300522071</v>
      </c>
      <c r="C466">
        <v>2394815</v>
      </c>
      <c r="D466">
        <v>1</v>
      </c>
      <c r="E466" t="s">
        <v>177</v>
      </c>
      <c r="F466" t="s">
        <v>178</v>
      </c>
      <c r="G466">
        <v>2181</v>
      </c>
      <c r="H466">
        <v>870</v>
      </c>
      <c r="I466">
        <v>86</v>
      </c>
      <c r="J466">
        <v>34</v>
      </c>
      <c r="K466">
        <v>105</v>
      </c>
      <c r="L466">
        <v>1</v>
      </c>
      <c r="M466" t="s">
        <v>179</v>
      </c>
      <c r="N466" t="s">
        <v>180</v>
      </c>
      <c r="O466" s="11">
        <f>Interpane[[#This Row],[weight (kg)]]*2.20462262</f>
        <v>231.4853751</v>
      </c>
    </row>
    <row r="467" spans="1:15" x14ac:dyDescent="0.25">
      <c r="A467" s="13">
        <v>11</v>
      </c>
      <c r="B467">
        <v>300522071</v>
      </c>
      <c r="C467">
        <v>2394815</v>
      </c>
      <c r="D467">
        <v>1</v>
      </c>
      <c r="E467" t="s">
        <v>177</v>
      </c>
      <c r="F467" t="s">
        <v>178</v>
      </c>
      <c r="G467">
        <v>2181</v>
      </c>
      <c r="H467">
        <v>870</v>
      </c>
      <c r="I467">
        <v>86</v>
      </c>
      <c r="J467">
        <v>34</v>
      </c>
      <c r="K467">
        <v>105</v>
      </c>
      <c r="L467">
        <v>1</v>
      </c>
      <c r="M467" t="s">
        <v>179</v>
      </c>
      <c r="N467" t="s">
        <v>180</v>
      </c>
      <c r="O467" s="11">
        <f>Interpane[[#This Row],[weight (kg)]]*2.20462262</f>
        <v>231.4853751</v>
      </c>
    </row>
    <row r="468" spans="1:15" x14ac:dyDescent="0.25">
      <c r="A468" s="13">
        <v>11</v>
      </c>
      <c r="B468">
        <v>300522071</v>
      </c>
      <c r="C468">
        <v>2394815</v>
      </c>
      <c r="D468">
        <v>1</v>
      </c>
      <c r="E468" t="s">
        <v>177</v>
      </c>
      <c r="F468" t="s">
        <v>178</v>
      </c>
      <c r="G468">
        <v>2181</v>
      </c>
      <c r="H468">
        <v>870</v>
      </c>
      <c r="I468">
        <v>86</v>
      </c>
      <c r="J468">
        <v>34</v>
      </c>
      <c r="K468">
        <v>105</v>
      </c>
      <c r="L468">
        <v>1</v>
      </c>
      <c r="M468" t="s">
        <v>179</v>
      </c>
      <c r="N468" t="s">
        <v>180</v>
      </c>
      <c r="O468" s="11">
        <f>Interpane[[#This Row],[weight (kg)]]*2.20462262</f>
        <v>231.4853751</v>
      </c>
    </row>
    <row r="469" spans="1:15" x14ac:dyDescent="0.25">
      <c r="A469" s="13">
        <v>11</v>
      </c>
      <c r="B469">
        <v>300522071</v>
      </c>
      <c r="C469">
        <v>2394815</v>
      </c>
      <c r="D469">
        <v>1</v>
      </c>
      <c r="E469" t="s">
        <v>177</v>
      </c>
      <c r="F469" t="s">
        <v>178</v>
      </c>
      <c r="G469">
        <v>2181</v>
      </c>
      <c r="H469">
        <v>870</v>
      </c>
      <c r="I469">
        <v>86</v>
      </c>
      <c r="J469">
        <v>34</v>
      </c>
      <c r="K469">
        <v>105</v>
      </c>
      <c r="L469">
        <v>1</v>
      </c>
      <c r="M469" t="s">
        <v>179</v>
      </c>
      <c r="N469" t="s">
        <v>180</v>
      </c>
      <c r="O469" s="11">
        <f>Interpane[[#This Row],[weight (kg)]]*2.20462262</f>
        <v>231.4853751</v>
      </c>
    </row>
    <row r="470" spans="1:15" x14ac:dyDescent="0.25">
      <c r="A470" s="13">
        <v>11</v>
      </c>
      <c r="B470">
        <v>300522071</v>
      </c>
      <c r="C470">
        <v>2394815</v>
      </c>
      <c r="D470">
        <v>1</v>
      </c>
      <c r="E470" t="s">
        <v>177</v>
      </c>
      <c r="F470" t="s">
        <v>178</v>
      </c>
      <c r="G470">
        <v>2181</v>
      </c>
      <c r="H470">
        <v>870</v>
      </c>
      <c r="I470">
        <v>86</v>
      </c>
      <c r="J470">
        <v>34</v>
      </c>
      <c r="K470">
        <v>105</v>
      </c>
      <c r="L470">
        <v>1</v>
      </c>
      <c r="M470" t="s">
        <v>179</v>
      </c>
      <c r="N470" t="s">
        <v>180</v>
      </c>
      <c r="O470" s="11">
        <f>Interpane[[#This Row],[weight (kg)]]*2.20462262</f>
        <v>231.4853751</v>
      </c>
    </row>
    <row r="471" spans="1:15" x14ac:dyDescent="0.25">
      <c r="A471" s="13">
        <v>11</v>
      </c>
      <c r="B471">
        <v>300522181</v>
      </c>
      <c r="C471">
        <v>2394815</v>
      </c>
      <c r="D471">
        <v>1</v>
      </c>
      <c r="E471" t="s">
        <v>177</v>
      </c>
      <c r="F471" t="s">
        <v>178</v>
      </c>
      <c r="G471">
        <v>2181</v>
      </c>
      <c r="H471">
        <v>870</v>
      </c>
      <c r="I471">
        <v>86</v>
      </c>
      <c r="J471">
        <v>34</v>
      </c>
      <c r="K471">
        <v>105</v>
      </c>
      <c r="L471">
        <v>1</v>
      </c>
      <c r="M471" t="s">
        <v>179</v>
      </c>
      <c r="N471" t="s">
        <v>180</v>
      </c>
      <c r="O471" s="11">
        <f>Interpane[[#This Row],[weight (kg)]]*2.20462262</f>
        <v>231.4853751</v>
      </c>
    </row>
    <row r="472" spans="1:15" x14ac:dyDescent="0.25">
      <c r="A472" s="13">
        <v>11</v>
      </c>
      <c r="B472">
        <v>300522181</v>
      </c>
      <c r="C472">
        <v>2394815</v>
      </c>
      <c r="D472">
        <v>1</v>
      </c>
      <c r="E472" t="s">
        <v>177</v>
      </c>
      <c r="F472" t="s">
        <v>178</v>
      </c>
      <c r="G472">
        <v>2181</v>
      </c>
      <c r="H472">
        <v>870</v>
      </c>
      <c r="I472">
        <v>86</v>
      </c>
      <c r="J472">
        <v>34</v>
      </c>
      <c r="K472">
        <v>105</v>
      </c>
      <c r="L472">
        <v>1</v>
      </c>
      <c r="M472" t="s">
        <v>179</v>
      </c>
      <c r="N472" t="s">
        <v>180</v>
      </c>
      <c r="O472" s="11">
        <f>Interpane[[#This Row],[weight (kg)]]*2.20462262</f>
        <v>231.4853751</v>
      </c>
    </row>
    <row r="473" spans="1:15" x14ac:dyDescent="0.25">
      <c r="A473" s="13">
        <v>11</v>
      </c>
      <c r="B473">
        <v>300522181</v>
      </c>
      <c r="C473">
        <v>2394815</v>
      </c>
      <c r="D473">
        <v>1</v>
      </c>
      <c r="E473" t="s">
        <v>177</v>
      </c>
      <c r="F473" t="s">
        <v>178</v>
      </c>
      <c r="G473">
        <v>2181</v>
      </c>
      <c r="H473">
        <v>870</v>
      </c>
      <c r="I473">
        <v>86</v>
      </c>
      <c r="J473">
        <v>34</v>
      </c>
      <c r="K473">
        <v>105</v>
      </c>
      <c r="L473">
        <v>1</v>
      </c>
      <c r="M473" t="s">
        <v>179</v>
      </c>
      <c r="N473" t="s">
        <v>180</v>
      </c>
      <c r="O473" s="11">
        <f>Interpane[[#This Row],[weight (kg)]]*2.20462262</f>
        <v>231.4853751</v>
      </c>
    </row>
    <row r="474" spans="1:15" x14ac:dyDescent="0.25">
      <c r="A474" s="13">
        <v>11</v>
      </c>
      <c r="B474">
        <v>300522181</v>
      </c>
      <c r="C474">
        <v>2394815</v>
      </c>
      <c r="D474">
        <v>1</v>
      </c>
      <c r="E474" t="s">
        <v>177</v>
      </c>
      <c r="F474" t="s">
        <v>178</v>
      </c>
      <c r="G474">
        <v>2181</v>
      </c>
      <c r="H474">
        <v>870</v>
      </c>
      <c r="I474">
        <v>86</v>
      </c>
      <c r="J474">
        <v>34</v>
      </c>
      <c r="K474">
        <v>105</v>
      </c>
      <c r="L474">
        <v>1</v>
      </c>
      <c r="M474" t="s">
        <v>179</v>
      </c>
      <c r="N474" t="s">
        <v>180</v>
      </c>
      <c r="O474" s="11">
        <f>Interpane[[#This Row],[weight (kg)]]*2.20462262</f>
        <v>231.4853751</v>
      </c>
    </row>
    <row r="475" spans="1:15" x14ac:dyDescent="0.25">
      <c r="A475" s="13">
        <v>11</v>
      </c>
      <c r="B475">
        <v>300522181</v>
      </c>
      <c r="C475">
        <v>2394815</v>
      </c>
      <c r="D475">
        <v>1</v>
      </c>
      <c r="E475" t="s">
        <v>177</v>
      </c>
      <c r="F475" t="s">
        <v>178</v>
      </c>
      <c r="G475">
        <v>2181</v>
      </c>
      <c r="H475">
        <v>870</v>
      </c>
      <c r="I475">
        <v>86</v>
      </c>
      <c r="J475">
        <v>34</v>
      </c>
      <c r="K475">
        <v>105</v>
      </c>
      <c r="L475">
        <v>1</v>
      </c>
      <c r="M475" t="s">
        <v>179</v>
      </c>
      <c r="N475" t="s">
        <v>180</v>
      </c>
      <c r="O475" s="11">
        <f>Interpane[[#This Row],[weight (kg)]]*2.20462262</f>
        <v>231.4853751</v>
      </c>
    </row>
    <row r="476" spans="1:15" x14ac:dyDescent="0.25">
      <c r="A476" s="13">
        <v>11</v>
      </c>
      <c r="B476">
        <v>300522181</v>
      </c>
      <c r="C476">
        <v>2394815</v>
      </c>
      <c r="D476">
        <v>1</v>
      </c>
      <c r="E476" t="s">
        <v>177</v>
      </c>
      <c r="F476" t="s">
        <v>178</v>
      </c>
      <c r="G476">
        <v>2181</v>
      </c>
      <c r="H476">
        <v>870</v>
      </c>
      <c r="I476">
        <v>86</v>
      </c>
      <c r="J476">
        <v>34</v>
      </c>
      <c r="K476">
        <v>105</v>
      </c>
      <c r="L476">
        <v>1</v>
      </c>
      <c r="M476" t="s">
        <v>179</v>
      </c>
      <c r="N476" t="s">
        <v>180</v>
      </c>
      <c r="O476" s="11">
        <f>Interpane[[#This Row],[weight (kg)]]*2.20462262</f>
        <v>231.4853751</v>
      </c>
    </row>
    <row r="477" spans="1:15" x14ac:dyDescent="0.25">
      <c r="A477" s="13">
        <v>11</v>
      </c>
      <c r="B477">
        <v>300522181</v>
      </c>
      <c r="C477">
        <v>2394815</v>
      </c>
      <c r="D477">
        <v>1</v>
      </c>
      <c r="E477" t="s">
        <v>177</v>
      </c>
      <c r="F477" t="s">
        <v>178</v>
      </c>
      <c r="G477">
        <v>2181</v>
      </c>
      <c r="H477">
        <v>870</v>
      </c>
      <c r="I477">
        <v>86</v>
      </c>
      <c r="J477">
        <v>34</v>
      </c>
      <c r="K477">
        <v>105</v>
      </c>
      <c r="L477">
        <v>1</v>
      </c>
      <c r="M477" t="s">
        <v>179</v>
      </c>
      <c r="N477" t="s">
        <v>180</v>
      </c>
      <c r="O477" s="11">
        <f>Interpane[[#This Row],[weight (kg)]]*2.20462262</f>
        <v>231.4853751</v>
      </c>
    </row>
    <row r="478" spans="1:15" x14ac:dyDescent="0.25">
      <c r="A478" s="13">
        <v>11</v>
      </c>
      <c r="B478">
        <v>300522181</v>
      </c>
      <c r="C478">
        <v>2394815</v>
      </c>
      <c r="D478">
        <v>1</v>
      </c>
      <c r="E478" t="s">
        <v>177</v>
      </c>
      <c r="F478" t="s">
        <v>178</v>
      </c>
      <c r="G478">
        <v>2181</v>
      </c>
      <c r="H478">
        <v>870</v>
      </c>
      <c r="I478">
        <v>86</v>
      </c>
      <c r="J478">
        <v>34</v>
      </c>
      <c r="K478">
        <v>105</v>
      </c>
      <c r="L478">
        <v>1</v>
      </c>
      <c r="M478" t="s">
        <v>179</v>
      </c>
      <c r="N478" t="s">
        <v>180</v>
      </c>
      <c r="O478" s="11">
        <f>Interpane[[#This Row],[weight (kg)]]*2.20462262</f>
        <v>231.4853751</v>
      </c>
    </row>
    <row r="479" spans="1:15" x14ac:dyDescent="0.25">
      <c r="A479" s="13">
        <v>11</v>
      </c>
      <c r="B479">
        <v>300522181</v>
      </c>
      <c r="C479">
        <v>2394815</v>
      </c>
      <c r="D479">
        <v>1</v>
      </c>
      <c r="E479" t="s">
        <v>177</v>
      </c>
      <c r="F479" t="s">
        <v>178</v>
      </c>
      <c r="G479">
        <v>2181</v>
      </c>
      <c r="H479">
        <v>870</v>
      </c>
      <c r="I479">
        <v>86</v>
      </c>
      <c r="J479">
        <v>34</v>
      </c>
      <c r="K479">
        <v>105</v>
      </c>
      <c r="L479">
        <v>1</v>
      </c>
      <c r="M479" t="s">
        <v>179</v>
      </c>
      <c r="N479" t="s">
        <v>180</v>
      </c>
      <c r="O479" s="11">
        <f>Interpane[[#This Row],[weight (kg)]]*2.20462262</f>
        <v>231.4853751</v>
      </c>
    </row>
    <row r="480" spans="1:15" x14ac:dyDescent="0.25">
      <c r="A480" s="13">
        <v>11</v>
      </c>
      <c r="B480">
        <v>300522181</v>
      </c>
      <c r="C480">
        <v>2394815</v>
      </c>
      <c r="D480">
        <v>1</v>
      </c>
      <c r="E480" t="s">
        <v>177</v>
      </c>
      <c r="F480" t="s">
        <v>178</v>
      </c>
      <c r="G480">
        <v>2181</v>
      </c>
      <c r="H480">
        <v>870</v>
      </c>
      <c r="I480">
        <v>86</v>
      </c>
      <c r="J480">
        <v>34</v>
      </c>
      <c r="K480">
        <v>105</v>
      </c>
      <c r="L480">
        <v>1</v>
      </c>
      <c r="M480" t="s">
        <v>179</v>
      </c>
      <c r="N480" t="s">
        <v>180</v>
      </c>
      <c r="O480" s="11">
        <f>Interpane[[#This Row],[weight (kg)]]*2.20462262</f>
        <v>231.4853751</v>
      </c>
    </row>
    <row r="481" spans="1:15" x14ac:dyDescent="0.25">
      <c r="A481" s="13">
        <v>11</v>
      </c>
      <c r="B481">
        <v>300522181</v>
      </c>
      <c r="C481">
        <v>2394815</v>
      </c>
      <c r="D481">
        <v>1</v>
      </c>
      <c r="E481" t="s">
        <v>177</v>
      </c>
      <c r="F481" t="s">
        <v>178</v>
      </c>
      <c r="G481">
        <v>2181</v>
      </c>
      <c r="H481">
        <v>870</v>
      </c>
      <c r="I481">
        <v>86</v>
      </c>
      <c r="J481">
        <v>34</v>
      </c>
      <c r="K481">
        <v>105</v>
      </c>
      <c r="L481">
        <v>1</v>
      </c>
      <c r="M481" t="s">
        <v>179</v>
      </c>
      <c r="N481" t="s">
        <v>180</v>
      </c>
      <c r="O481" s="11">
        <f>Interpane[[#This Row],[weight (kg)]]*2.20462262</f>
        <v>231.4853751</v>
      </c>
    </row>
    <row r="482" spans="1:15" x14ac:dyDescent="0.25">
      <c r="A482" s="13">
        <v>11</v>
      </c>
      <c r="B482">
        <v>300522181</v>
      </c>
      <c r="C482">
        <v>2394815</v>
      </c>
      <c r="D482">
        <v>1</v>
      </c>
      <c r="E482" t="s">
        <v>177</v>
      </c>
      <c r="F482" t="s">
        <v>178</v>
      </c>
      <c r="G482">
        <v>2181</v>
      </c>
      <c r="H482">
        <v>870</v>
      </c>
      <c r="I482">
        <v>86</v>
      </c>
      <c r="J482">
        <v>34</v>
      </c>
      <c r="K482">
        <v>105</v>
      </c>
      <c r="L482">
        <v>1</v>
      </c>
      <c r="M482" t="s">
        <v>179</v>
      </c>
      <c r="N482" t="s">
        <v>180</v>
      </c>
      <c r="O482" s="11">
        <f>Interpane[[#This Row],[weight (kg)]]*2.20462262</f>
        <v>231.4853751</v>
      </c>
    </row>
    <row r="483" spans="1:15" x14ac:dyDescent="0.25">
      <c r="A483" s="13">
        <v>11</v>
      </c>
      <c r="B483">
        <v>300522181</v>
      </c>
      <c r="C483">
        <v>2394815</v>
      </c>
      <c r="D483">
        <v>1</v>
      </c>
      <c r="E483" t="s">
        <v>177</v>
      </c>
      <c r="F483" t="s">
        <v>178</v>
      </c>
      <c r="G483">
        <v>2181</v>
      </c>
      <c r="H483">
        <v>870</v>
      </c>
      <c r="I483">
        <v>86</v>
      </c>
      <c r="J483">
        <v>34</v>
      </c>
      <c r="K483">
        <v>105</v>
      </c>
      <c r="L483">
        <v>1</v>
      </c>
      <c r="M483" t="s">
        <v>179</v>
      </c>
      <c r="N483" t="s">
        <v>180</v>
      </c>
      <c r="O483" s="11">
        <f>Interpane[[#This Row],[weight (kg)]]*2.20462262</f>
        <v>231.4853751</v>
      </c>
    </row>
    <row r="484" spans="1:15" x14ac:dyDescent="0.25">
      <c r="A484" s="13">
        <v>11</v>
      </c>
      <c r="B484">
        <v>300522181</v>
      </c>
      <c r="C484">
        <v>2394815</v>
      </c>
      <c r="D484">
        <v>1</v>
      </c>
      <c r="E484" t="s">
        <v>177</v>
      </c>
      <c r="F484" t="s">
        <v>178</v>
      </c>
      <c r="G484">
        <v>2181</v>
      </c>
      <c r="H484">
        <v>870</v>
      </c>
      <c r="I484">
        <v>86</v>
      </c>
      <c r="J484">
        <v>34</v>
      </c>
      <c r="K484">
        <v>105</v>
      </c>
      <c r="L484">
        <v>1</v>
      </c>
      <c r="M484" t="s">
        <v>179</v>
      </c>
      <c r="N484" t="s">
        <v>180</v>
      </c>
      <c r="O484" s="11">
        <f>Interpane[[#This Row],[weight (kg)]]*2.20462262</f>
        <v>231.4853751</v>
      </c>
    </row>
    <row r="485" spans="1:15" x14ac:dyDescent="0.25">
      <c r="A485" s="13">
        <v>11</v>
      </c>
      <c r="B485">
        <v>300521763</v>
      </c>
      <c r="C485">
        <v>2394815</v>
      </c>
      <c r="D485">
        <v>1</v>
      </c>
      <c r="E485" t="s">
        <v>177</v>
      </c>
      <c r="F485" t="s">
        <v>178</v>
      </c>
      <c r="G485">
        <v>2181</v>
      </c>
      <c r="H485">
        <v>870</v>
      </c>
      <c r="I485">
        <v>86</v>
      </c>
      <c r="J485">
        <v>34</v>
      </c>
      <c r="K485">
        <v>105</v>
      </c>
      <c r="L485">
        <v>1</v>
      </c>
      <c r="M485" t="s">
        <v>179</v>
      </c>
      <c r="N485" t="s">
        <v>180</v>
      </c>
      <c r="O485" s="11">
        <f>Interpane[[#This Row],[weight (kg)]]*2.20462262</f>
        <v>231.4853751</v>
      </c>
    </row>
    <row r="486" spans="1:15" x14ac:dyDescent="0.25">
      <c r="A486" s="13">
        <v>11</v>
      </c>
      <c r="B486">
        <v>300521763</v>
      </c>
      <c r="C486">
        <v>2394815</v>
      </c>
      <c r="D486">
        <v>1</v>
      </c>
      <c r="E486" t="s">
        <v>177</v>
      </c>
      <c r="F486" t="s">
        <v>178</v>
      </c>
      <c r="G486">
        <v>2181</v>
      </c>
      <c r="H486">
        <v>870</v>
      </c>
      <c r="I486">
        <v>86</v>
      </c>
      <c r="J486">
        <v>34</v>
      </c>
      <c r="K486">
        <v>105</v>
      </c>
      <c r="L486">
        <v>1</v>
      </c>
      <c r="M486" t="s">
        <v>179</v>
      </c>
      <c r="N486" t="s">
        <v>180</v>
      </c>
      <c r="O486" s="11">
        <f>Interpane[[#This Row],[weight (kg)]]*2.20462262</f>
        <v>231.4853751</v>
      </c>
    </row>
    <row r="487" spans="1:15" x14ac:dyDescent="0.25">
      <c r="A487" s="13">
        <v>11</v>
      </c>
      <c r="B487">
        <v>300521763</v>
      </c>
      <c r="C487">
        <v>2394815</v>
      </c>
      <c r="D487">
        <v>1</v>
      </c>
      <c r="E487" t="s">
        <v>177</v>
      </c>
      <c r="F487" t="s">
        <v>178</v>
      </c>
      <c r="G487">
        <v>2181</v>
      </c>
      <c r="H487">
        <v>870</v>
      </c>
      <c r="I487">
        <v>86</v>
      </c>
      <c r="J487">
        <v>34</v>
      </c>
      <c r="K487">
        <v>105</v>
      </c>
      <c r="L487">
        <v>1</v>
      </c>
      <c r="M487" t="s">
        <v>179</v>
      </c>
      <c r="N487" t="s">
        <v>180</v>
      </c>
      <c r="O487" s="11">
        <f>Interpane[[#This Row],[weight (kg)]]*2.20462262</f>
        <v>231.4853751</v>
      </c>
    </row>
    <row r="488" spans="1:15" x14ac:dyDescent="0.25">
      <c r="A488" s="13">
        <v>11</v>
      </c>
      <c r="B488">
        <v>300521763</v>
      </c>
      <c r="C488">
        <v>2394815</v>
      </c>
      <c r="D488">
        <v>1</v>
      </c>
      <c r="E488" t="s">
        <v>177</v>
      </c>
      <c r="F488" t="s">
        <v>178</v>
      </c>
      <c r="G488">
        <v>2181</v>
      </c>
      <c r="H488">
        <v>870</v>
      </c>
      <c r="I488">
        <v>86</v>
      </c>
      <c r="J488">
        <v>34</v>
      </c>
      <c r="K488">
        <v>105</v>
      </c>
      <c r="L488">
        <v>1</v>
      </c>
      <c r="M488" t="s">
        <v>179</v>
      </c>
      <c r="N488" t="s">
        <v>180</v>
      </c>
      <c r="O488" s="11">
        <f>Interpane[[#This Row],[weight (kg)]]*2.20462262</f>
        <v>231.4853751</v>
      </c>
    </row>
    <row r="489" spans="1:15" x14ac:dyDescent="0.25">
      <c r="A489" s="13">
        <v>11</v>
      </c>
      <c r="B489">
        <v>300521763</v>
      </c>
      <c r="C489">
        <v>2394815</v>
      </c>
      <c r="D489">
        <v>1</v>
      </c>
      <c r="E489" t="s">
        <v>177</v>
      </c>
      <c r="F489" t="s">
        <v>178</v>
      </c>
      <c r="G489">
        <v>2181</v>
      </c>
      <c r="H489">
        <v>870</v>
      </c>
      <c r="I489">
        <v>86</v>
      </c>
      <c r="J489">
        <v>34</v>
      </c>
      <c r="K489">
        <v>105</v>
      </c>
      <c r="L489">
        <v>1</v>
      </c>
      <c r="M489" t="s">
        <v>179</v>
      </c>
      <c r="N489" t="s">
        <v>180</v>
      </c>
      <c r="O489" s="11">
        <f>Interpane[[#This Row],[weight (kg)]]*2.20462262</f>
        <v>231.4853751</v>
      </c>
    </row>
    <row r="490" spans="1:15" x14ac:dyDescent="0.25">
      <c r="A490" s="13">
        <v>11</v>
      </c>
      <c r="B490">
        <v>300521763</v>
      </c>
      <c r="C490">
        <v>2394815</v>
      </c>
      <c r="D490">
        <v>1</v>
      </c>
      <c r="E490" t="s">
        <v>177</v>
      </c>
      <c r="F490" t="s">
        <v>178</v>
      </c>
      <c r="G490">
        <v>2181</v>
      </c>
      <c r="H490">
        <v>870</v>
      </c>
      <c r="I490">
        <v>86</v>
      </c>
      <c r="J490">
        <v>34</v>
      </c>
      <c r="K490">
        <v>105</v>
      </c>
      <c r="L490">
        <v>1</v>
      </c>
      <c r="M490" t="s">
        <v>179</v>
      </c>
      <c r="N490" t="s">
        <v>180</v>
      </c>
      <c r="O490" s="11">
        <f>Interpane[[#This Row],[weight (kg)]]*2.20462262</f>
        <v>231.4853751</v>
      </c>
    </row>
    <row r="491" spans="1:15" x14ac:dyDescent="0.25">
      <c r="A491" s="13">
        <v>11</v>
      </c>
      <c r="B491">
        <v>300521763</v>
      </c>
      <c r="C491">
        <v>2394815</v>
      </c>
      <c r="D491">
        <v>1</v>
      </c>
      <c r="E491" t="s">
        <v>177</v>
      </c>
      <c r="F491" t="s">
        <v>178</v>
      </c>
      <c r="G491">
        <v>2181</v>
      </c>
      <c r="H491">
        <v>870</v>
      </c>
      <c r="I491">
        <v>86</v>
      </c>
      <c r="J491">
        <v>34</v>
      </c>
      <c r="K491">
        <v>105</v>
      </c>
      <c r="L491">
        <v>1</v>
      </c>
      <c r="M491" t="s">
        <v>179</v>
      </c>
      <c r="N491" t="s">
        <v>180</v>
      </c>
      <c r="O491" s="11">
        <f>Interpane[[#This Row],[weight (kg)]]*2.20462262</f>
        <v>231.4853751</v>
      </c>
    </row>
    <row r="492" spans="1:15" x14ac:dyDescent="0.25">
      <c r="A492" s="13">
        <v>11</v>
      </c>
      <c r="B492">
        <v>300521763</v>
      </c>
      <c r="C492">
        <v>2394815</v>
      </c>
      <c r="D492">
        <v>1</v>
      </c>
      <c r="E492" t="s">
        <v>177</v>
      </c>
      <c r="F492" t="s">
        <v>178</v>
      </c>
      <c r="G492">
        <v>2181</v>
      </c>
      <c r="H492">
        <v>870</v>
      </c>
      <c r="I492">
        <v>86</v>
      </c>
      <c r="J492">
        <v>34</v>
      </c>
      <c r="K492">
        <v>105</v>
      </c>
      <c r="L492">
        <v>1</v>
      </c>
      <c r="M492" t="s">
        <v>179</v>
      </c>
      <c r="N492" t="s">
        <v>180</v>
      </c>
      <c r="O492" s="11">
        <f>Interpane[[#This Row],[weight (kg)]]*2.20462262</f>
        <v>231.4853751</v>
      </c>
    </row>
    <row r="493" spans="1:15" x14ac:dyDescent="0.25">
      <c r="A493" s="13">
        <v>11</v>
      </c>
      <c r="B493">
        <v>300521763</v>
      </c>
      <c r="C493">
        <v>2394815</v>
      </c>
      <c r="D493">
        <v>1</v>
      </c>
      <c r="E493" t="s">
        <v>177</v>
      </c>
      <c r="F493" t="s">
        <v>178</v>
      </c>
      <c r="G493">
        <v>2181</v>
      </c>
      <c r="H493">
        <v>870</v>
      </c>
      <c r="I493">
        <v>86</v>
      </c>
      <c r="J493">
        <v>34</v>
      </c>
      <c r="K493">
        <v>105</v>
      </c>
      <c r="L493">
        <v>1</v>
      </c>
      <c r="M493" t="s">
        <v>179</v>
      </c>
      <c r="N493" t="s">
        <v>180</v>
      </c>
      <c r="O493" s="11">
        <f>Interpane[[#This Row],[weight (kg)]]*2.20462262</f>
        <v>231.4853751</v>
      </c>
    </row>
    <row r="494" spans="1:15" x14ac:dyDescent="0.25">
      <c r="A494" s="13">
        <v>11</v>
      </c>
      <c r="B494">
        <v>300521763</v>
      </c>
      <c r="C494">
        <v>2394815</v>
      </c>
      <c r="D494">
        <v>1</v>
      </c>
      <c r="E494" t="s">
        <v>177</v>
      </c>
      <c r="F494" t="s">
        <v>178</v>
      </c>
      <c r="G494">
        <v>2181</v>
      </c>
      <c r="H494">
        <v>870</v>
      </c>
      <c r="I494">
        <v>86</v>
      </c>
      <c r="J494">
        <v>34</v>
      </c>
      <c r="K494">
        <v>105</v>
      </c>
      <c r="L494">
        <v>1</v>
      </c>
      <c r="M494" t="s">
        <v>179</v>
      </c>
      <c r="N494" t="s">
        <v>180</v>
      </c>
      <c r="O494" s="11">
        <f>Interpane[[#This Row],[weight (kg)]]*2.20462262</f>
        <v>231.4853751</v>
      </c>
    </row>
    <row r="495" spans="1:15" x14ac:dyDescent="0.25">
      <c r="A495" s="13">
        <v>11</v>
      </c>
      <c r="B495">
        <v>300521763</v>
      </c>
      <c r="C495">
        <v>2394815</v>
      </c>
      <c r="D495">
        <v>1</v>
      </c>
      <c r="E495" t="s">
        <v>177</v>
      </c>
      <c r="F495" t="s">
        <v>178</v>
      </c>
      <c r="G495">
        <v>2181</v>
      </c>
      <c r="H495">
        <v>870</v>
      </c>
      <c r="I495">
        <v>86</v>
      </c>
      <c r="J495">
        <v>34</v>
      </c>
      <c r="K495">
        <v>105</v>
      </c>
      <c r="L495">
        <v>1</v>
      </c>
      <c r="M495" t="s">
        <v>179</v>
      </c>
      <c r="N495" t="s">
        <v>180</v>
      </c>
      <c r="O495" s="11">
        <f>Interpane[[#This Row],[weight (kg)]]*2.20462262</f>
        <v>231.4853751</v>
      </c>
    </row>
    <row r="496" spans="1:15" x14ac:dyDescent="0.25">
      <c r="A496" s="13">
        <v>11</v>
      </c>
      <c r="B496">
        <v>300521763</v>
      </c>
      <c r="C496">
        <v>2394815</v>
      </c>
      <c r="D496">
        <v>1</v>
      </c>
      <c r="E496" t="s">
        <v>177</v>
      </c>
      <c r="F496" t="s">
        <v>178</v>
      </c>
      <c r="G496">
        <v>2181</v>
      </c>
      <c r="H496">
        <v>870</v>
      </c>
      <c r="I496">
        <v>86</v>
      </c>
      <c r="J496">
        <v>34</v>
      </c>
      <c r="K496">
        <v>105</v>
      </c>
      <c r="L496">
        <v>1</v>
      </c>
      <c r="M496" t="s">
        <v>179</v>
      </c>
      <c r="N496" t="s">
        <v>180</v>
      </c>
      <c r="O496" s="11">
        <f>Interpane[[#This Row],[weight (kg)]]*2.20462262</f>
        <v>231.4853751</v>
      </c>
    </row>
    <row r="497" spans="1:15" x14ac:dyDescent="0.25">
      <c r="A497" s="13">
        <v>11</v>
      </c>
      <c r="B497">
        <v>300521763</v>
      </c>
      <c r="C497">
        <v>2394815</v>
      </c>
      <c r="D497">
        <v>1</v>
      </c>
      <c r="E497" t="s">
        <v>177</v>
      </c>
      <c r="F497" t="s">
        <v>178</v>
      </c>
      <c r="G497">
        <v>2181</v>
      </c>
      <c r="H497">
        <v>870</v>
      </c>
      <c r="I497">
        <v>86</v>
      </c>
      <c r="J497">
        <v>34</v>
      </c>
      <c r="K497">
        <v>105</v>
      </c>
      <c r="L497">
        <v>1</v>
      </c>
      <c r="M497" t="s">
        <v>179</v>
      </c>
      <c r="N497" t="s">
        <v>180</v>
      </c>
      <c r="O497" s="11">
        <f>Interpane[[#This Row],[weight (kg)]]*2.20462262</f>
        <v>231.4853751</v>
      </c>
    </row>
    <row r="498" spans="1:15" x14ac:dyDescent="0.25">
      <c r="A498" s="13">
        <v>11</v>
      </c>
      <c r="B498">
        <v>300521763</v>
      </c>
      <c r="C498">
        <v>2394815</v>
      </c>
      <c r="D498">
        <v>1</v>
      </c>
      <c r="E498" t="s">
        <v>177</v>
      </c>
      <c r="F498" t="s">
        <v>178</v>
      </c>
      <c r="G498">
        <v>2181</v>
      </c>
      <c r="H498">
        <v>870</v>
      </c>
      <c r="I498">
        <v>86</v>
      </c>
      <c r="J498">
        <v>34</v>
      </c>
      <c r="K498">
        <v>105</v>
      </c>
      <c r="L498">
        <v>1</v>
      </c>
      <c r="M498" t="s">
        <v>179</v>
      </c>
      <c r="N498" t="s">
        <v>180</v>
      </c>
      <c r="O498" s="11">
        <f>Interpane[[#This Row],[weight (kg)]]*2.20462262</f>
        <v>231.4853751</v>
      </c>
    </row>
    <row r="499" spans="1:15" x14ac:dyDescent="0.25">
      <c r="A499" s="13">
        <v>9</v>
      </c>
      <c r="B499">
        <v>300524871</v>
      </c>
      <c r="C499">
        <v>2397843</v>
      </c>
      <c r="D499">
        <v>8</v>
      </c>
      <c r="E499" t="s">
        <v>209</v>
      </c>
      <c r="F499" t="s">
        <v>210</v>
      </c>
      <c r="G499">
        <v>1297</v>
      </c>
      <c r="H499">
        <v>1624</v>
      </c>
      <c r="I499">
        <v>51</v>
      </c>
      <c r="J499">
        <v>64</v>
      </c>
      <c r="K499">
        <v>116</v>
      </c>
      <c r="L499">
        <v>1</v>
      </c>
      <c r="M499" t="s">
        <v>211</v>
      </c>
      <c r="N499" t="s">
        <v>212</v>
      </c>
      <c r="O499" s="11">
        <f>Interpane[[#This Row],[weight (kg)]]*2.20462262</f>
        <v>255.73622391999999</v>
      </c>
    </row>
    <row r="500" spans="1:15" x14ac:dyDescent="0.25">
      <c r="A500" s="13">
        <v>9</v>
      </c>
      <c r="B500">
        <v>300521773</v>
      </c>
      <c r="C500">
        <v>2394174</v>
      </c>
      <c r="D500">
        <v>1</v>
      </c>
      <c r="E500" t="s">
        <v>78</v>
      </c>
      <c r="F500" t="s">
        <v>79</v>
      </c>
      <c r="G500">
        <v>3743</v>
      </c>
      <c r="H500">
        <v>2496</v>
      </c>
      <c r="I500">
        <v>147</v>
      </c>
      <c r="J500">
        <v>98</v>
      </c>
      <c r="K500">
        <v>514</v>
      </c>
      <c r="L500">
        <v>1</v>
      </c>
      <c r="M500" t="s">
        <v>213</v>
      </c>
      <c r="N500" t="s">
        <v>81</v>
      </c>
      <c r="O500" s="11">
        <f>Interpane[[#This Row],[weight (kg)]]*2.20462262</f>
        <v>1133.1760266799999</v>
      </c>
    </row>
    <row r="501" spans="1:15" x14ac:dyDescent="0.25">
      <c r="A501" s="13">
        <v>9</v>
      </c>
      <c r="B501">
        <v>300521363</v>
      </c>
      <c r="C501">
        <v>2394728</v>
      </c>
      <c r="D501">
        <v>9</v>
      </c>
      <c r="E501" t="s">
        <v>60</v>
      </c>
      <c r="F501" t="s">
        <v>61</v>
      </c>
      <c r="G501">
        <v>2645</v>
      </c>
      <c r="H501">
        <v>2496</v>
      </c>
      <c r="I501">
        <v>104</v>
      </c>
      <c r="J501">
        <v>98</v>
      </c>
      <c r="K501">
        <v>363</v>
      </c>
      <c r="L501">
        <v>1</v>
      </c>
      <c r="M501" t="s">
        <v>13</v>
      </c>
      <c r="N501" t="s">
        <v>14</v>
      </c>
      <c r="O501" s="11">
        <f>Interpane[[#This Row],[weight (kg)]]*2.20462262</f>
        <v>800.27801105999993</v>
      </c>
    </row>
    <row r="502" spans="1:15" x14ac:dyDescent="0.25">
      <c r="A502" s="13">
        <v>9</v>
      </c>
      <c r="B502">
        <v>300521363</v>
      </c>
      <c r="C502">
        <v>2394728</v>
      </c>
      <c r="D502">
        <v>9</v>
      </c>
      <c r="E502" t="s">
        <v>60</v>
      </c>
      <c r="F502" t="s">
        <v>61</v>
      </c>
      <c r="G502">
        <v>2645</v>
      </c>
      <c r="H502">
        <v>2496</v>
      </c>
      <c r="I502">
        <v>104</v>
      </c>
      <c r="J502">
        <v>98</v>
      </c>
      <c r="K502">
        <v>363</v>
      </c>
      <c r="L502">
        <v>1</v>
      </c>
      <c r="M502" t="s">
        <v>13</v>
      </c>
      <c r="N502" t="s">
        <v>14</v>
      </c>
      <c r="O502" s="11">
        <f>Interpane[[#This Row],[weight (kg)]]*2.20462262</f>
        <v>800.27801105999993</v>
      </c>
    </row>
    <row r="503" spans="1:15" x14ac:dyDescent="0.25">
      <c r="A503" s="13">
        <v>9</v>
      </c>
      <c r="B503">
        <v>300521363</v>
      </c>
      <c r="C503">
        <v>2394728</v>
      </c>
      <c r="D503">
        <v>9</v>
      </c>
      <c r="E503" t="s">
        <v>60</v>
      </c>
      <c r="F503" t="s">
        <v>61</v>
      </c>
      <c r="G503">
        <v>2645</v>
      </c>
      <c r="H503">
        <v>2496</v>
      </c>
      <c r="I503">
        <v>104</v>
      </c>
      <c r="J503">
        <v>98</v>
      </c>
      <c r="K503">
        <v>363</v>
      </c>
      <c r="L503">
        <v>1</v>
      </c>
      <c r="M503" t="s">
        <v>13</v>
      </c>
      <c r="N503" t="s">
        <v>14</v>
      </c>
      <c r="O503" s="11">
        <f>Interpane[[#This Row],[weight (kg)]]*2.20462262</f>
        <v>800.27801105999993</v>
      </c>
    </row>
    <row r="504" spans="1:15" x14ac:dyDescent="0.25">
      <c r="A504" s="13">
        <v>9</v>
      </c>
      <c r="B504">
        <v>300521363</v>
      </c>
      <c r="C504">
        <v>2394728</v>
      </c>
      <c r="D504">
        <v>9</v>
      </c>
      <c r="E504" t="s">
        <v>60</v>
      </c>
      <c r="F504" t="s">
        <v>61</v>
      </c>
      <c r="G504">
        <v>2645</v>
      </c>
      <c r="H504">
        <v>2496</v>
      </c>
      <c r="I504">
        <v>104</v>
      </c>
      <c r="J504">
        <v>98</v>
      </c>
      <c r="K504">
        <v>363</v>
      </c>
      <c r="L504">
        <v>1</v>
      </c>
      <c r="M504" t="s">
        <v>13</v>
      </c>
      <c r="N504" t="s">
        <v>14</v>
      </c>
      <c r="O504" s="11">
        <f>Interpane[[#This Row],[weight (kg)]]*2.20462262</f>
        <v>800.27801105999993</v>
      </c>
    </row>
    <row r="505" spans="1:15" x14ac:dyDescent="0.25">
      <c r="A505" s="13">
        <v>9</v>
      </c>
      <c r="B505">
        <v>300521363</v>
      </c>
      <c r="C505">
        <v>2394728</v>
      </c>
      <c r="D505">
        <v>9</v>
      </c>
      <c r="E505" t="s">
        <v>60</v>
      </c>
      <c r="F505" t="s">
        <v>61</v>
      </c>
      <c r="G505">
        <v>2645</v>
      </c>
      <c r="H505">
        <v>2496</v>
      </c>
      <c r="I505">
        <v>104</v>
      </c>
      <c r="J505">
        <v>98</v>
      </c>
      <c r="K505">
        <v>363</v>
      </c>
      <c r="L505">
        <v>1</v>
      </c>
      <c r="M505" t="s">
        <v>13</v>
      </c>
      <c r="N505" t="s">
        <v>14</v>
      </c>
      <c r="O505" s="11">
        <f>Interpane[[#This Row],[weight (kg)]]*2.20462262</f>
        <v>800.27801105999993</v>
      </c>
    </row>
    <row r="506" spans="1:15" x14ac:dyDescent="0.25">
      <c r="A506" s="13">
        <v>9</v>
      </c>
      <c r="B506">
        <v>300521363</v>
      </c>
      <c r="C506">
        <v>2394728</v>
      </c>
      <c r="D506">
        <v>9</v>
      </c>
      <c r="E506" t="s">
        <v>60</v>
      </c>
      <c r="F506" t="s">
        <v>61</v>
      </c>
      <c r="G506">
        <v>2645</v>
      </c>
      <c r="H506">
        <v>2496</v>
      </c>
      <c r="I506">
        <v>104</v>
      </c>
      <c r="J506">
        <v>98</v>
      </c>
      <c r="K506">
        <v>363</v>
      </c>
      <c r="L506">
        <v>1</v>
      </c>
      <c r="M506" t="s">
        <v>13</v>
      </c>
      <c r="N506" t="s">
        <v>14</v>
      </c>
      <c r="O506" s="11">
        <f>Interpane[[#This Row],[weight (kg)]]*2.20462262</f>
        <v>800.27801105999993</v>
      </c>
    </row>
    <row r="507" spans="1:15" x14ac:dyDescent="0.25">
      <c r="A507" s="13">
        <v>9</v>
      </c>
      <c r="B507">
        <v>300521630</v>
      </c>
      <c r="C507">
        <v>2394728</v>
      </c>
      <c r="D507">
        <v>9</v>
      </c>
      <c r="E507" t="s">
        <v>60</v>
      </c>
      <c r="F507" t="s">
        <v>61</v>
      </c>
      <c r="G507">
        <v>2645</v>
      </c>
      <c r="H507">
        <v>2496</v>
      </c>
      <c r="I507">
        <v>104</v>
      </c>
      <c r="J507">
        <v>98</v>
      </c>
      <c r="K507">
        <v>363</v>
      </c>
      <c r="L507">
        <v>1</v>
      </c>
      <c r="M507" t="s">
        <v>13</v>
      </c>
      <c r="N507" t="s">
        <v>14</v>
      </c>
      <c r="O507" s="11">
        <f>Interpane[[#This Row],[weight (kg)]]*2.20462262</f>
        <v>800.27801105999993</v>
      </c>
    </row>
    <row r="508" spans="1:15" x14ac:dyDescent="0.25">
      <c r="A508" s="13">
        <v>9</v>
      </c>
      <c r="B508">
        <v>300521630</v>
      </c>
      <c r="C508">
        <v>2394728</v>
      </c>
      <c r="D508">
        <v>9</v>
      </c>
      <c r="E508" t="s">
        <v>60</v>
      </c>
      <c r="F508" t="s">
        <v>61</v>
      </c>
      <c r="G508">
        <v>2645</v>
      </c>
      <c r="H508">
        <v>2496</v>
      </c>
      <c r="I508">
        <v>104</v>
      </c>
      <c r="J508">
        <v>98</v>
      </c>
      <c r="K508">
        <v>363</v>
      </c>
      <c r="L508">
        <v>1</v>
      </c>
      <c r="M508" t="s">
        <v>13</v>
      </c>
      <c r="N508" t="s">
        <v>14</v>
      </c>
      <c r="O508" s="11">
        <f>Interpane[[#This Row],[weight (kg)]]*2.20462262</f>
        <v>800.27801105999993</v>
      </c>
    </row>
    <row r="509" spans="1:15" x14ac:dyDescent="0.25">
      <c r="A509" s="13">
        <v>9</v>
      </c>
      <c r="B509">
        <v>300521630</v>
      </c>
      <c r="C509">
        <v>2394728</v>
      </c>
      <c r="D509">
        <v>9</v>
      </c>
      <c r="E509" t="s">
        <v>60</v>
      </c>
      <c r="F509" t="s">
        <v>61</v>
      </c>
      <c r="G509">
        <v>2645</v>
      </c>
      <c r="H509">
        <v>2496</v>
      </c>
      <c r="I509">
        <v>104</v>
      </c>
      <c r="J509">
        <v>98</v>
      </c>
      <c r="K509">
        <v>363</v>
      </c>
      <c r="L509">
        <v>1</v>
      </c>
      <c r="M509" t="s">
        <v>13</v>
      </c>
      <c r="N509" t="s">
        <v>14</v>
      </c>
      <c r="O509" s="11">
        <f>Interpane[[#This Row],[weight (kg)]]*2.20462262</f>
        <v>800.27801105999993</v>
      </c>
    </row>
    <row r="510" spans="1:15" x14ac:dyDescent="0.25">
      <c r="A510" s="13">
        <v>9</v>
      </c>
      <c r="B510">
        <v>300521630</v>
      </c>
      <c r="C510">
        <v>2394728</v>
      </c>
      <c r="D510">
        <v>9</v>
      </c>
      <c r="E510" t="s">
        <v>60</v>
      </c>
      <c r="F510" t="s">
        <v>61</v>
      </c>
      <c r="G510">
        <v>2645</v>
      </c>
      <c r="H510">
        <v>2496</v>
      </c>
      <c r="I510">
        <v>104</v>
      </c>
      <c r="J510">
        <v>98</v>
      </c>
      <c r="K510">
        <v>363</v>
      </c>
      <c r="L510">
        <v>1</v>
      </c>
      <c r="M510" t="s">
        <v>13</v>
      </c>
      <c r="N510" t="s">
        <v>14</v>
      </c>
      <c r="O510" s="11">
        <f>Interpane[[#This Row],[weight (kg)]]*2.20462262</f>
        <v>800.27801105999993</v>
      </c>
    </row>
    <row r="511" spans="1:15" x14ac:dyDescent="0.25">
      <c r="A511" s="13">
        <v>9</v>
      </c>
      <c r="B511">
        <v>300521630</v>
      </c>
      <c r="C511">
        <v>2394728</v>
      </c>
      <c r="D511">
        <v>9</v>
      </c>
      <c r="E511" t="s">
        <v>60</v>
      </c>
      <c r="F511" t="s">
        <v>61</v>
      </c>
      <c r="G511">
        <v>2645</v>
      </c>
      <c r="H511">
        <v>2496</v>
      </c>
      <c r="I511">
        <v>104</v>
      </c>
      <c r="J511">
        <v>98</v>
      </c>
      <c r="K511">
        <v>363</v>
      </c>
      <c r="L511">
        <v>1</v>
      </c>
      <c r="M511" t="s">
        <v>13</v>
      </c>
      <c r="N511" t="s">
        <v>14</v>
      </c>
      <c r="O511" s="11">
        <f>Interpane[[#This Row],[weight (kg)]]*2.20462262</f>
        <v>800.27801105999993</v>
      </c>
    </row>
    <row r="512" spans="1:15" x14ac:dyDescent="0.25">
      <c r="A512" s="13">
        <v>9</v>
      </c>
      <c r="B512">
        <v>300521630</v>
      </c>
      <c r="C512">
        <v>2394728</v>
      </c>
      <c r="D512">
        <v>9</v>
      </c>
      <c r="E512" t="s">
        <v>60</v>
      </c>
      <c r="F512" t="s">
        <v>61</v>
      </c>
      <c r="G512">
        <v>2645</v>
      </c>
      <c r="H512">
        <v>2496</v>
      </c>
      <c r="I512">
        <v>104</v>
      </c>
      <c r="J512">
        <v>98</v>
      </c>
      <c r="K512">
        <v>363</v>
      </c>
      <c r="L512">
        <v>1</v>
      </c>
      <c r="M512" t="s">
        <v>13</v>
      </c>
      <c r="N512" t="s">
        <v>14</v>
      </c>
      <c r="O512" s="11">
        <f>Interpane[[#This Row],[weight (kg)]]*2.20462262</f>
        <v>800.27801105999993</v>
      </c>
    </row>
    <row r="513" spans="1:15" x14ac:dyDescent="0.25">
      <c r="A513" s="13">
        <v>9</v>
      </c>
      <c r="B513">
        <v>300521872</v>
      </c>
      <c r="C513">
        <v>2394179</v>
      </c>
      <c r="D513">
        <v>1</v>
      </c>
      <c r="E513" t="s">
        <v>64</v>
      </c>
      <c r="F513" t="s">
        <v>66</v>
      </c>
      <c r="G513">
        <v>2181</v>
      </c>
      <c r="H513">
        <v>2496</v>
      </c>
      <c r="I513">
        <v>86</v>
      </c>
      <c r="J513">
        <v>98</v>
      </c>
      <c r="K513">
        <v>299</v>
      </c>
      <c r="L513">
        <v>1</v>
      </c>
      <c r="M513" t="s">
        <v>144</v>
      </c>
      <c r="N513" t="s">
        <v>52</v>
      </c>
      <c r="O513" s="11">
        <f>Interpane[[#This Row],[weight (kg)]]*2.20462262</f>
        <v>659.18216337999991</v>
      </c>
    </row>
    <row r="514" spans="1:15" x14ac:dyDescent="0.25">
      <c r="A514" s="13">
        <v>9</v>
      </c>
      <c r="B514">
        <v>300521872</v>
      </c>
      <c r="C514">
        <v>2394740</v>
      </c>
      <c r="D514">
        <v>1</v>
      </c>
      <c r="E514" t="s">
        <v>64</v>
      </c>
      <c r="F514" t="s">
        <v>176</v>
      </c>
      <c r="G514">
        <v>2181</v>
      </c>
      <c r="H514">
        <v>2496</v>
      </c>
      <c r="I514">
        <v>86</v>
      </c>
      <c r="J514">
        <v>98</v>
      </c>
      <c r="K514">
        <v>299</v>
      </c>
      <c r="L514">
        <v>1</v>
      </c>
      <c r="M514" t="s">
        <v>144</v>
      </c>
      <c r="N514" t="s">
        <v>52</v>
      </c>
      <c r="O514" s="11">
        <f>Interpane[[#This Row],[weight (kg)]]*2.20462262</f>
        <v>659.18216337999991</v>
      </c>
    </row>
    <row r="515" spans="1:15" x14ac:dyDescent="0.25">
      <c r="A515" s="13">
        <v>9</v>
      </c>
      <c r="B515">
        <v>300521872</v>
      </c>
      <c r="C515">
        <v>2394740</v>
      </c>
      <c r="D515">
        <v>1</v>
      </c>
      <c r="E515" t="s">
        <v>64</v>
      </c>
      <c r="F515" t="s">
        <v>176</v>
      </c>
      <c r="G515">
        <v>2181</v>
      </c>
      <c r="H515">
        <v>2496</v>
      </c>
      <c r="I515">
        <v>86</v>
      </c>
      <c r="J515">
        <v>98</v>
      </c>
      <c r="K515">
        <v>299</v>
      </c>
      <c r="L515">
        <v>1</v>
      </c>
      <c r="M515" t="s">
        <v>144</v>
      </c>
      <c r="N515" t="s">
        <v>52</v>
      </c>
      <c r="O515" s="11">
        <f>Interpane[[#This Row],[weight (kg)]]*2.20462262</f>
        <v>659.18216337999991</v>
      </c>
    </row>
    <row r="516" spans="1:15" x14ac:dyDescent="0.25">
      <c r="A516" s="13">
        <v>9</v>
      </c>
      <c r="B516">
        <v>300521872</v>
      </c>
      <c r="C516">
        <v>2394740</v>
      </c>
      <c r="D516">
        <v>1</v>
      </c>
      <c r="E516" t="s">
        <v>64</v>
      </c>
      <c r="F516" t="s">
        <v>176</v>
      </c>
      <c r="G516">
        <v>2181</v>
      </c>
      <c r="H516">
        <v>2496</v>
      </c>
      <c r="I516">
        <v>86</v>
      </c>
      <c r="J516">
        <v>98</v>
      </c>
      <c r="K516">
        <v>299</v>
      </c>
      <c r="L516">
        <v>1</v>
      </c>
      <c r="M516" t="s">
        <v>144</v>
      </c>
      <c r="N516" t="s">
        <v>52</v>
      </c>
      <c r="O516" s="11">
        <f>Interpane[[#This Row],[weight (kg)]]*2.20462262</f>
        <v>659.18216337999991</v>
      </c>
    </row>
    <row r="517" spans="1:15" x14ac:dyDescent="0.25">
      <c r="A517" s="13">
        <v>9</v>
      </c>
      <c r="B517">
        <v>300521872</v>
      </c>
      <c r="C517">
        <v>2394812</v>
      </c>
      <c r="D517">
        <v>1</v>
      </c>
      <c r="E517" t="s">
        <v>64</v>
      </c>
      <c r="F517" t="s">
        <v>214</v>
      </c>
      <c r="G517">
        <v>2181</v>
      </c>
      <c r="H517">
        <v>2496</v>
      </c>
      <c r="I517">
        <v>86</v>
      </c>
      <c r="J517">
        <v>98</v>
      </c>
      <c r="K517">
        <v>299</v>
      </c>
      <c r="L517">
        <v>1</v>
      </c>
      <c r="M517" t="s">
        <v>144</v>
      </c>
      <c r="N517" t="s">
        <v>52</v>
      </c>
      <c r="O517" s="11">
        <f>Interpane[[#This Row],[weight (kg)]]*2.20462262</f>
        <v>659.18216337999991</v>
      </c>
    </row>
    <row r="518" spans="1:15" x14ac:dyDescent="0.25">
      <c r="A518" s="13">
        <v>9</v>
      </c>
      <c r="B518">
        <v>300521872</v>
      </c>
      <c r="C518">
        <v>2394812</v>
      </c>
      <c r="D518">
        <v>1</v>
      </c>
      <c r="E518" t="s">
        <v>64</v>
      </c>
      <c r="F518" t="s">
        <v>214</v>
      </c>
      <c r="G518">
        <v>2181</v>
      </c>
      <c r="H518">
        <v>2496</v>
      </c>
      <c r="I518">
        <v>86</v>
      </c>
      <c r="J518">
        <v>98</v>
      </c>
      <c r="K518">
        <v>299</v>
      </c>
      <c r="L518">
        <v>1</v>
      </c>
      <c r="M518" t="s">
        <v>144</v>
      </c>
      <c r="N518" t="s">
        <v>52</v>
      </c>
      <c r="O518" s="11">
        <f>Interpane[[#This Row],[weight (kg)]]*2.20462262</f>
        <v>659.18216337999991</v>
      </c>
    </row>
    <row r="519" spans="1:15" x14ac:dyDescent="0.25">
      <c r="A519" s="13">
        <v>9</v>
      </c>
      <c r="B519">
        <v>300521872</v>
      </c>
      <c r="C519">
        <v>2394812</v>
      </c>
      <c r="D519">
        <v>1</v>
      </c>
      <c r="E519" t="s">
        <v>64</v>
      </c>
      <c r="F519" t="s">
        <v>214</v>
      </c>
      <c r="G519">
        <v>2181</v>
      </c>
      <c r="H519">
        <v>2496</v>
      </c>
      <c r="I519">
        <v>86</v>
      </c>
      <c r="J519">
        <v>98</v>
      </c>
      <c r="K519">
        <v>299</v>
      </c>
      <c r="L519">
        <v>1</v>
      </c>
      <c r="M519" t="s">
        <v>144</v>
      </c>
      <c r="N519" t="s">
        <v>52</v>
      </c>
      <c r="O519" s="11">
        <f>Interpane[[#This Row],[weight (kg)]]*2.20462262</f>
        <v>659.18216337999991</v>
      </c>
    </row>
    <row r="520" spans="1:15" x14ac:dyDescent="0.25">
      <c r="A520" s="13">
        <v>9</v>
      </c>
      <c r="B520">
        <v>300521872</v>
      </c>
      <c r="C520">
        <v>2394812</v>
      </c>
      <c r="D520">
        <v>2</v>
      </c>
      <c r="E520" t="s">
        <v>67</v>
      </c>
      <c r="F520" t="s">
        <v>214</v>
      </c>
      <c r="G520">
        <v>2118</v>
      </c>
      <c r="H520">
        <v>2496</v>
      </c>
      <c r="I520">
        <v>83</v>
      </c>
      <c r="J520">
        <v>98</v>
      </c>
      <c r="K520">
        <v>291</v>
      </c>
      <c r="L520">
        <v>1</v>
      </c>
      <c r="M520" t="s">
        <v>144</v>
      </c>
      <c r="N520" t="s">
        <v>52</v>
      </c>
      <c r="O520" s="11">
        <f>Interpane[[#This Row],[weight (kg)]]*2.20462262</f>
        <v>641.54518241999995</v>
      </c>
    </row>
    <row r="521" spans="1:15" x14ac:dyDescent="0.25">
      <c r="A521" s="13">
        <v>9</v>
      </c>
      <c r="B521">
        <v>300521810</v>
      </c>
      <c r="C521">
        <v>2394737</v>
      </c>
      <c r="D521">
        <v>1</v>
      </c>
      <c r="E521" t="s">
        <v>148</v>
      </c>
      <c r="F521" t="s">
        <v>149</v>
      </c>
      <c r="G521">
        <v>2892</v>
      </c>
      <c r="H521">
        <v>2496</v>
      </c>
      <c r="I521">
        <v>114</v>
      </c>
      <c r="J521">
        <v>98</v>
      </c>
      <c r="K521">
        <v>397</v>
      </c>
      <c r="L521">
        <v>1</v>
      </c>
      <c r="M521" t="s">
        <v>145</v>
      </c>
      <c r="N521" t="s">
        <v>56</v>
      </c>
      <c r="O521" s="11">
        <f>Interpane[[#This Row],[weight (kg)]]*2.20462262</f>
        <v>875.2351801399999</v>
      </c>
    </row>
    <row r="522" spans="1:15" x14ac:dyDescent="0.25">
      <c r="A522" s="13">
        <v>9</v>
      </c>
      <c r="B522">
        <v>300521810</v>
      </c>
      <c r="C522">
        <v>2394811</v>
      </c>
      <c r="D522">
        <v>1</v>
      </c>
      <c r="E522" t="s">
        <v>57</v>
      </c>
      <c r="F522" t="s">
        <v>215</v>
      </c>
      <c r="G522">
        <v>2892</v>
      </c>
      <c r="H522">
        <v>2496</v>
      </c>
      <c r="I522">
        <v>114</v>
      </c>
      <c r="J522">
        <v>98</v>
      </c>
      <c r="K522">
        <v>397</v>
      </c>
      <c r="L522">
        <v>1</v>
      </c>
      <c r="M522" t="s">
        <v>145</v>
      </c>
      <c r="N522" t="s">
        <v>56</v>
      </c>
      <c r="O522" s="11">
        <f>Interpane[[#This Row],[weight (kg)]]*2.20462262</f>
        <v>875.2351801399999</v>
      </c>
    </row>
    <row r="523" spans="1:15" x14ac:dyDescent="0.25">
      <c r="A523" s="13">
        <v>9</v>
      </c>
      <c r="B523">
        <v>300521810</v>
      </c>
      <c r="C523">
        <v>2394811</v>
      </c>
      <c r="D523">
        <v>1</v>
      </c>
      <c r="E523" t="s">
        <v>57</v>
      </c>
      <c r="F523" t="s">
        <v>215</v>
      </c>
      <c r="G523">
        <v>2892</v>
      </c>
      <c r="H523">
        <v>2496</v>
      </c>
      <c r="I523">
        <v>114</v>
      </c>
      <c r="J523">
        <v>98</v>
      </c>
      <c r="K523">
        <v>397</v>
      </c>
      <c r="L523">
        <v>1</v>
      </c>
      <c r="M523" t="s">
        <v>145</v>
      </c>
      <c r="N523" t="s">
        <v>56</v>
      </c>
      <c r="O523" s="11">
        <f>Interpane[[#This Row],[weight (kg)]]*2.20462262</f>
        <v>875.2351801399999</v>
      </c>
    </row>
    <row r="524" spans="1:15" x14ac:dyDescent="0.25">
      <c r="A524" s="13">
        <v>9</v>
      </c>
      <c r="B524">
        <v>300521810</v>
      </c>
      <c r="C524">
        <v>2394811</v>
      </c>
      <c r="D524">
        <v>1</v>
      </c>
      <c r="E524" t="s">
        <v>57</v>
      </c>
      <c r="F524" t="s">
        <v>215</v>
      </c>
      <c r="G524">
        <v>2892</v>
      </c>
      <c r="H524">
        <v>2496</v>
      </c>
      <c r="I524">
        <v>114</v>
      </c>
      <c r="J524">
        <v>98</v>
      </c>
      <c r="K524">
        <v>397</v>
      </c>
      <c r="L524">
        <v>1</v>
      </c>
      <c r="M524" t="s">
        <v>145</v>
      </c>
      <c r="N524" t="s">
        <v>56</v>
      </c>
      <c r="O524" s="11">
        <f>Interpane[[#This Row],[weight (kg)]]*2.20462262</f>
        <v>875.2351801399999</v>
      </c>
    </row>
    <row r="525" spans="1:15" x14ac:dyDescent="0.25">
      <c r="A525" s="13">
        <v>9</v>
      </c>
      <c r="B525">
        <v>300521810</v>
      </c>
      <c r="C525">
        <v>2394811</v>
      </c>
      <c r="D525">
        <v>1</v>
      </c>
      <c r="E525" t="s">
        <v>57</v>
      </c>
      <c r="F525" t="s">
        <v>215</v>
      </c>
      <c r="G525">
        <v>2892</v>
      </c>
      <c r="H525">
        <v>2496</v>
      </c>
      <c r="I525">
        <v>114</v>
      </c>
      <c r="J525">
        <v>98</v>
      </c>
      <c r="K525">
        <v>397</v>
      </c>
      <c r="L525">
        <v>1</v>
      </c>
      <c r="M525" t="s">
        <v>145</v>
      </c>
      <c r="N525" t="s">
        <v>56</v>
      </c>
      <c r="O525" s="11">
        <f>Interpane[[#This Row],[weight (kg)]]*2.20462262</f>
        <v>875.2351801399999</v>
      </c>
    </row>
    <row r="526" spans="1:15" x14ac:dyDescent="0.25">
      <c r="A526" s="13">
        <v>9</v>
      </c>
      <c r="B526">
        <v>300522188</v>
      </c>
      <c r="C526">
        <v>2394737</v>
      </c>
      <c r="D526">
        <v>1</v>
      </c>
      <c r="E526" t="s">
        <v>148</v>
      </c>
      <c r="F526" t="s">
        <v>149</v>
      </c>
      <c r="G526">
        <v>2892</v>
      </c>
      <c r="H526">
        <v>2496</v>
      </c>
      <c r="I526">
        <v>114</v>
      </c>
      <c r="J526">
        <v>98</v>
      </c>
      <c r="K526">
        <v>397</v>
      </c>
      <c r="L526">
        <v>1</v>
      </c>
      <c r="M526" t="s">
        <v>145</v>
      </c>
      <c r="N526" t="s">
        <v>56</v>
      </c>
      <c r="O526" s="11">
        <f>Interpane[[#This Row],[weight (kg)]]*2.20462262</f>
        <v>875.2351801399999</v>
      </c>
    </row>
    <row r="527" spans="1:15" x14ac:dyDescent="0.25">
      <c r="A527" s="13">
        <v>9</v>
      </c>
      <c r="B527">
        <v>300522188</v>
      </c>
      <c r="C527">
        <v>2394737</v>
      </c>
      <c r="D527">
        <v>1</v>
      </c>
      <c r="E527" t="s">
        <v>148</v>
      </c>
      <c r="F527" t="s">
        <v>149</v>
      </c>
      <c r="G527">
        <v>2892</v>
      </c>
      <c r="H527">
        <v>2496</v>
      </c>
      <c r="I527">
        <v>114</v>
      </c>
      <c r="J527">
        <v>98</v>
      </c>
      <c r="K527">
        <v>397</v>
      </c>
      <c r="L527">
        <v>1</v>
      </c>
      <c r="M527" t="s">
        <v>145</v>
      </c>
      <c r="N527" t="s">
        <v>56</v>
      </c>
      <c r="O527" s="11">
        <f>Interpane[[#This Row],[weight (kg)]]*2.20462262</f>
        <v>875.2351801399999</v>
      </c>
    </row>
    <row r="528" spans="1:15" x14ac:dyDescent="0.25">
      <c r="A528" s="13">
        <v>9</v>
      </c>
      <c r="B528">
        <v>300522188</v>
      </c>
      <c r="C528">
        <v>2394738</v>
      </c>
      <c r="D528">
        <v>1</v>
      </c>
      <c r="E528" t="s">
        <v>125</v>
      </c>
      <c r="F528" t="s">
        <v>127</v>
      </c>
      <c r="G528">
        <v>2892</v>
      </c>
      <c r="H528">
        <v>2496</v>
      </c>
      <c r="I528">
        <v>114</v>
      </c>
      <c r="J528">
        <v>98</v>
      </c>
      <c r="K528">
        <v>397</v>
      </c>
      <c r="L528">
        <v>1</v>
      </c>
      <c r="M528" t="s">
        <v>145</v>
      </c>
      <c r="N528" t="s">
        <v>56</v>
      </c>
      <c r="O528" s="11">
        <f>Interpane[[#This Row],[weight (kg)]]*2.20462262</f>
        <v>875.2351801399999</v>
      </c>
    </row>
    <row r="529" spans="1:15" x14ac:dyDescent="0.25">
      <c r="A529" s="13">
        <v>9</v>
      </c>
      <c r="B529">
        <v>300522188</v>
      </c>
      <c r="C529">
        <v>2394738</v>
      </c>
      <c r="D529">
        <v>1</v>
      </c>
      <c r="E529" t="s">
        <v>125</v>
      </c>
      <c r="F529" t="s">
        <v>127</v>
      </c>
      <c r="G529">
        <v>2892</v>
      </c>
      <c r="H529">
        <v>2496</v>
      </c>
      <c r="I529">
        <v>114</v>
      </c>
      <c r="J529">
        <v>98</v>
      </c>
      <c r="K529">
        <v>397</v>
      </c>
      <c r="L529">
        <v>1</v>
      </c>
      <c r="M529" t="s">
        <v>145</v>
      </c>
      <c r="N529" t="s">
        <v>56</v>
      </c>
      <c r="O529" s="11">
        <f>Interpane[[#This Row],[weight (kg)]]*2.20462262</f>
        <v>875.2351801399999</v>
      </c>
    </row>
    <row r="530" spans="1:15" x14ac:dyDescent="0.25">
      <c r="A530" s="13">
        <v>9</v>
      </c>
      <c r="B530">
        <v>300522188</v>
      </c>
      <c r="C530">
        <v>2394738</v>
      </c>
      <c r="D530">
        <v>1</v>
      </c>
      <c r="E530" t="s">
        <v>125</v>
      </c>
      <c r="F530" t="s">
        <v>127</v>
      </c>
      <c r="G530">
        <v>2892</v>
      </c>
      <c r="H530">
        <v>2496</v>
      </c>
      <c r="I530">
        <v>114</v>
      </c>
      <c r="J530">
        <v>98</v>
      </c>
      <c r="K530">
        <v>397</v>
      </c>
      <c r="L530">
        <v>1</v>
      </c>
      <c r="M530" t="s">
        <v>145</v>
      </c>
      <c r="N530" t="s">
        <v>56</v>
      </c>
      <c r="O530" s="11">
        <f>Interpane[[#This Row],[weight (kg)]]*2.20462262</f>
        <v>875.2351801399999</v>
      </c>
    </row>
    <row r="531" spans="1:15" x14ac:dyDescent="0.25">
      <c r="A531" s="13">
        <v>9</v>
      </c>
      <c r="B531">
        <v>300522130</v>
      </c>
      <c r="C531">
        <v>2394739</v>
      </c>
      <c r="D531">
        <v>1</v>
      </c>
      <c r="E531" t="s">
        <v>57</v>
      </c>
      <c r="F531" t="s">
        <v>146</v>
      </c>
      <c r="G531">
        <v>2892</v>
      </c>
      <c r="H531">
        <v>2496</v>
      </c>
      <c r="I531">
        <v>114</v>
      </c>
      <c r="J531">
        <v>98</v>
      </c>
      <c r="K531">
        <v>397</v>
      </c>
      <c r="L531">
        <v>1</v>
      </c>
      <c r="M531" t="s">
        <v>55</v>
      </c>
      <c r="N531" t="s">
        <v>56</v>
      </c>
      <c r="O531" s="11">
        <f>Interpane[[#This Row],[weight (kg)]]*2.20462262</f>
        <v>875.2351801399999</v>
      </c>
    </row>
    <row r="532" spans="1:15" x14ac:dyDescent="0.25">
      <c r="A532" s="13">
        <v>9</v>
      </c>
      <c r="B532">
        <v>300522130</v>
      </c>
      <c r="C532">
        <v>2394739</v>
      </c>
      <c r="D532">
        <v>1</v>
      </c>
      <c r="E532" t="s">
        <v>57</v>
      </c>
      <c r="F532" t="s">
        <v>146</v>
      </c>
      <c r="G532">
        <v>2892</v>
      </c>
      <c r="H532">
        <v>2496</v>
      </c>
      <c r="I532">
        <v>114</v>
      </c>
      <c r="J532">
        <v>98</v>
      </c>
      <c r="K532">
        <v>397</v>
      </c>
      <c r="L532">
        <v>1</v>
      </c>
      <c r="M532" t="s">
        <v>55</v>
      </c>
      <c r="N532" t="s">
        <v>56</v>
      </c>
      <c r="O532" s="11">
        <f>Interpane[[#This Row],[weight (kg)]]*2.20462262</f>
        <v>875.2351801399999</v>
      </c>
    </row>
    <row r="533" spans="1:15" x14ac:dyDescent="0.25">
      <c r="A533" s="13">
        <v>9</v>
      </c>
      <c r="B533">
        <v>300522130</v>
      </c>
      <c r="C533">
        <v>2394739</v>
      </c>
      <c r="D533">
        <v>1</v>
      </c>
      <c r="E533" t="s">
        <v>57</v>
      </c>
      <c r="F533" t="s">
        <v>146</v>
      </c>
      <c r="G533">
        <v>2892</v>
      </c>
      <c r="H533">
        <v>2496</v>
      </c>
      <c r="I533">
        <v>114</v>
      </c>
      <c r="J533">
        <v>98</v>
      </c>
      <c r="K533">
        <v>397</v>
      </c>
      <c r="L533">
        <v>1</v>
      </c>
      <c r="M533" t="s">
        <v>55</v>
      </c>
      <c r="N533" t="s">
        <v>56</v>
      </c>
      <c r="O533" s="11">
        <f>Interpane[[#This Row],[weight (kg)]]*2.20462262</f>
        <v>875.2351801399999</v>
      </c>
    </row>
    <row r="534" spans="1:15" x14ac:dyDescent="0.25">
      <c r="A534" s="13">
        <v>9</v>
      </c>
      <c r="B534">
        <v>300522130</v>
      </c>
      <c r="C534">
        <v>2394739</v>
      </c>
      <c r="D534">
        <v>1</v>
      </c>
      <c r="E534" t="s">
        <v>57</v>
      </c>
      <c r="F534" t="s">
        <v>146</v>
      </c>
      <c r="G534">
        <v>2892</v>
      </c>
      <c r="H534">
        <v>2496</v>
      </c>
      <c r="I534">
        <v>114</v>
      </c>
      <c r="J534">
        <v>98</v>
      </c>
      <c r="K534">
        <v>397</v>
      </c>
      <c r="L534">
        <v>1</v>
      </c>
      <c r="M534" t="s">
        <v>55</v>
      </c>
      <c r="N534" t="s">
        <v>56</v>
      </c>
      <c r="O534" s="11">
        <f>Interpane[[#This Row],[weight (kg)]]*2.20462262</f>
        <v>875.2351801399999</v>
      </c>
    </row>
    <row r="535" spans="1:15" x14ac:dyDescent="0.25">
      <c r="A535" s="13">
        <v>9</v>
      </c>
      <c r="B535">
        <v>300522130</v>
      </c>
      <c r="C535">
        <v>2394739</v>
      </c>
      <c r="D535">
        <v>1</v>
      </c>
      <c r="E535" t="s">
        <v>57</v>
      </c>
      <c r="F535" t="s">
        <v>146</v>
      </c>
      <c r="G535">
        <v>2892</v>
      </c>
      <c r="H535">
        <v>2496</v>
      </c>
      <c r="I535">
        <v>114</v>
      </c>
      <c r="J535">
        <v>98</v>
      </c>
      <c r="K535">
        <v>397</v>
      </c>
      <c r="L535">
        <v>1</v>
      </c>
      <c r="M535" t="s">
        <v>55</v>
      </c>
      <c r="N535" t="s">
        <v>56</v>
      </c>
      <c r="O535" s="11">
        <f>Interpane[[#This Row],[weight (kg)]]*2.20462262</f>
        <v>875.2351801399999</v>
      </c>
    </row>
    <row r="536" spans="1:15" x14ac:dyDescent="0.25">
      <c r="A536" s="13">
        <v>9</v>
      </c>
      <c r="B536">
        <v>300522121</v>
      </c>
      <c r="C536">
        <v>2394739</v>
      </c>
      <c r="D536">
        <v>1</v>
      </c>
      <c r="E536" t="s">
        <v>57</v>
      </c>
      <c r="F536" t="s">
        <v>146</v>
      </c>
      <c r="G536">
        <v>2892</v>
      </c>
      <c r="H536">
        <v>2496</v>
      </c>
      <c r="I536">
        <v>114</v>
      </c>
      <c r="J536">
        <v>98</v>
      </c>
      <c r="K536">
        <v>397</v>
      </c>
      <c r="L536">
        <v>1</v>
      </c>
      <c r="M536" t="s">
        <v>55</v>
      </c>
      <c r="N536" t="s">
        <v>56</v>
      </c>
      <c r="O536" s="11">
        <f>Interpane[[#This Row],[weight (kg)]]*2.20462262</f>
        <v>875.2351801399999</v>
      </c>
    </row>
    <row r="537" spans="1:15" x14ac:dyDescent="0.25">
      <c r="A537" s="13">
        <v>9</v>
      </c>
      <c r="B537">
        <v>300522121</v>
      </c>
      <c r="C537">
        <v>2394739</v>
      </c>
      <c r="D537">
        <v>1</v>
      </c>
      <c r="E537" t="s">
        <v>57</v>
      </c>
      <c r="F537" t="s">
        <v>146</v>
      </c>
      <c r="G537">
        <v>2892</v>
      </c>
      <c r="H537">
        <v>2496</v>
      </c>
      <c r="I537">
        <v>114</v>
      </c>
      <c r="J537">
        <v>98</v>
      </c>
      <c r="K537">
        <v>397</v>
      </c>
      <c r="L537">
        <v>1</v>
      </c>
      <c r="M537" t="s">
        <v>55</v>
      </c>
      <c r="N537" t="s">
        <v>56</v>
      </c>
      <c r="O537" s="11">
        <f>Interpane[[#This Row],[weight (kg)]]*2.20462262</f>
        <v>875.2351801399999</v>
      </c>
    </row>
    <row r="538" spans="1:15" x14ac:dyDescent="0.25">
      <c r="A538" s="13">
        <v>9</v>
      </c>
      <c r="B538">
        <v>300522121</v>
      </c>
      <c r="C538">
        <v>2394739</v>
      </c>
      <c r="D538">
        <v>1</v>
      </c>
      <c r="E538" t="s">
        <v>57</v>
      </c>
      <c r="F538" t="s">
        <v>146</v>
      </c>
      <c r="G538">
        <v>2892</v>
      </c>
      <c r="H538">
        <v>2496</v>
      </c>
      <c r="I538">
        <v>114</v>
      </c>
      <c r="J538">
        <v>98</v>
      </c>
      <c r="K538">
        <v>397</v>
      </c>
      <c r="L538">
        <v>1</v>
      </c>
      <c r="M538" t="s">
        <v>55</v>
      </c>
      <c r="N538" t="s">
        <v>56</v>
      </c>
      <c r="O538" s="11">
        <f>Interpane[[#This Row],[weight (kg)]]*2.20462262</f>
        <v>875.2351801399999</v>
      </c>
    </row>
    <row r="539" spans="1:15" x14ac:dyDescent="0.25">
      <c r="A539" s="13">
        <v>9</v>
      </c>
      <c r="B539">
        <v>300522121</v>
      </c>
      <c r="C539">
        <v>2394739</v>
      </c>
      <c r="D539">
        <v>1</v>
      </c>
      <c r="E539" t="s">
        <v>57</v>
      </c>
      <c r="F539" t="s">
        <v>146</v>
      </c>
      <c r="G539">
        <v>2892</v>
      </c>
      <c r="H539">
        <v>2496</v>
      </c>
      <c r="I539">
        <v>114</v>
      </c>
      <c r="J539">
        <v>98</v>
      </c>
      <c r="K539">
        <v>397</v>
      </c>
      <c r="L539">
        <v>1</v>
      </c>
      <c r="M539" t="s">
        <v>55</v>
      </c>
      <c r="N539" t="s">
        <v>56</v>
      </c>
      <c r="O539" s="11">
        <f>Interpane[[#This Row],[weight (kg)]]*2.20462262</f>
        <v>875.2351801399999</v>
      </c>
    </row>
    <row r="540" spans="1:15" x14ac:dyDescent="0.25">
      <c r="A540" s="13">
        <v>9</v>
      </c>
      <c r="B540">
        <v>300522121</v>
      </c>
      <c r="C540">
        <v>2394739</v>
      </c>
      <c r="D540">
        <v>1</v>
      </c>
      <c r="E540" t="s">
        <v>57</v>
      </c>
      <c r="F540" t="s">
        <v>146</v>
      </c>
      <c r="G540">
        <v>2892</v>
      </c>
      <c r="H540">
        <v>2496</v>
      </c>
      <c r="I540">
        <v>114</v>
      </c>
      <c r="J540">
        <v>98</v>
      </c>
      <c r="K540">
        <v>397</v>
      </c>
      <c r="L540">
        <v>1</v>
      </c>
      <c r="M540" t="s">
        <v>55</v>
      </c>
      <c r="N540" t="s">
        <v>56</v>
      </c>
      <c r="O540" s="11">
        <f>Interpane[[#This Row],[weight (kg)]]*2.20462262</f>
        <v>875.2351801399999</v>
      </c>
    </row>
    <row r="541" spans="1:15" x14ac:dyDescent="0.25">
      <c r="A541" s="13">
        <v>9</v>
      </c>
      <c r="B541">
        <v>300521295</v>
      </c>
      <c r="C541">
        <v>2394739</v>
      </c>
      <c r="D541">
        <v>1</v>
      </c>
      <c r="E541" t="s">
        <v>57</v>
      </c>
      <c r="F541" t="s">
        <v>146</v>
      </c>
      <c r="G541">
        <v>2892</v>
      </c>
      <c r="H541">
        <v>2496</v>
      </c>
      <c r="I541">
        <v>114</v>
      </c>
      <c r="J541">
        <v>98</v>
      </c>
      <c r="K541">
        <v>397</v>
      </c>
      <c r="L541">
        <v>1</v>
      </c>
      <c r="M541" t="s">
        <v>55</v>
      </c>
      <c r="N541" t="s">
        <v>56</v>
      </c>
      <c r="O541" s="11">
        <f>Interpane[[#This Row],[weight (kg)]]*2.20462262</f>
        <v>875.2351801399999</v>
      </c>
    </row>
    <row r="542" spans="1:15" x14ac:dyDescent="0.25">
      <c r="A542" s="13">
        <v>9</v>
      </c>
      <c r="B542">
        <v>300521295</v>
      </c>
      <c r="C542">
        <v>2394739</v>
      </c>
      <c r="D542">
        <v>1</v>
      </c>
      <c r="E542" t="s">
        <v>57</v>
      </c>
      <c r="F542" t="s">
        <v>146</v>
      </c>
      <c r="G542">
        <v>2892</v>
      </c>
      <c r="H542">
        <v>2496</v>
      </c>
      <c r="I542">
        <v>114</v>
      </c>
      <c r="J542">
        <v>98</v>
      </c>
      <c r="K542">
        <v>397</v>
      </c>
      <c r="L542">
        <v>1</v>
      </c>
      <c r="M542" t="s">
        <v>55</v>
      </c>
      <c r="N542" t="s">
        <v>56</v>
      </c>
      <c r="O542" s="11">
        <f>Interpane[[#This Row],[weight (kg)]]*2.20462262</f>
        <v>875.2351801399999</v>
      </c>
    </row>
    <row r="543" spans="1:15" x14ac:dyDescent="0.25">
      <c r="A543" s="13">
        <v>9</v>
      </c>
      <c r="B543">
        <v>300521295</v>
      </c>
      <c r="C543">
        <v>2394739</v>
      </c>
      <c r="D543">
        <v>1</v>
      </c>
      <c r="E543" t="s">
        <v>57</v>
      </c>
      <c r="F543" t="s">
        <v>146</v>
      </c>
      <c r="G543">
        <v>2892</v>
      </c>
      <c r="H543">
        <v>2496</v>
      </c>
      <c r="I543">
        <v>114</v>
      </c>
      <c r="J543">
        <v>98</v>
      </c>
      <c r="K543">
        <v>397</v>
      </c>
      <c r="L543">
        <v>1</v>
      </c>
      <c r="M543" t="s">
        <v>55</v>
      </c>
      <c r="N543" t="s">
        <v>56</v>
      </c>
      <c r="O543" s="11">
        <f>Interpane[[#This Row],[weight (kg)]]*2.20462262</f>
        <v>875.2351801399999</v>
      </c>
    </row>
    <row r="544" spans="1:15" x14ac:dyDescent="0.25">
      <c r="A544" s="13">
        <v>9</v>
      </c>
      <c r="B544">
        <v>300521295</v>
      </c>
      <c r="C544">
        <v>2394739</v>
      </c>
      <c r="D544">
        <v>1</v>
      </c>
      <c r="E544" t="s">
        <v>57</v>
      </c>
      <c r="F544" t="s">
        <v>146</v>
      </c>
      <c r="G544">
        <v>2892</v>
      </c>
      <c r="H544">
        <v>2496</v>
      </c>
      <c r="I544">
        <v>114</v>
      </c>
      <c r="J544">
        <v>98</v>
      </c>
      <c r="K544">
        <v>397</v>
      </c>
      <c r="L544">
        <v>1</v>
      </c>
      <c r="M544" t="s">
        <v>55</v>
      </c>
      <c r="N544" t="s">
        <v>56</v>
      </c>
      <c r="O544" s="11">
        <f>Interpane[[#This Row],[weight (kg)]]*2.20462262</f>
        <v>875.2351801399999</v>
      </c>
    </row>
    <row r="545" spans="1:15" x14ac:dyDescent="0.25">
      <c r="A545" s="13">
        <v>9</v>
      </c>
      <c r="B545">
        <v>300521295</v>
      </c>
      <c r="C545">
        <v>2394739</v>
      </c>
      <c r="D545">
        <v>1</v>
      </c>
      <c r="E545" t="s">
        <v>57</v>
      </c>
      <c r="F545" t="s">
        <v>146</v>
      </c>
      <c r="G545">
        <v>2892</v>
      </c>
      <c r="H545">
        <v>2496</v>
      </c>
      <c r="I545">
        <v>114</v>
      </c>
      <c r="J545">
        <v>98</v>
      </c>
      <c r="K545">
        <v>397</v>
      </c>
      <c r="L545">
        <v>1</v>
      </c>
      <c r="M545" t="s">
        <v>55</v>
      </c>
      <c r="N545" t="s">
        <v>56</v>
      </c>
      <c r="O545" s="11">
        <f>Interpane[[#This Row],[weight (kg)]]*2.20462262</f>
        <v>875.2351801399999</v>
      </c>
    </row>
    <row r="546" spans="1:15" x14ac:dyDescent="0.25">
      <c r="A546" s="13">
        <v>10</v>
      </c>
      <c r="B546">
        <v>300522559</v>
      </c>
      <c r="C546">
        <v>2394740</v>
      </c>
      <c r="D546">
        <v>1</v>
      </c>
      <c r="E546" t="s">
        <v>64</v>
      </c>
      <c r="F546" t="s">
        <v>176</v>
      </c>
      <c r="G546">
        <v>2181</v>
      </c>
      <c r="H546">
        <v>2496</v>
      </c>
      <c r="I546">
        <v>86</v>
      </c>
      <c r="J546">
        <v>98</v>
      </c>
      <c r="K546">
        <v>299</v>
      </c>
      <c r="L546">
        <v>1</v>
      </c>
      <c r="M546" t="s">
        <v>51</v>
      </c>
      <c r="N546" t="s">
        <v>52</v>
      </c>
      <c r="O546" s="11">
        <f>Interpane[[#This Row],[weight (kg)]]*2.20462262</f>
        <v>659.18216337999991</v>
      </c>
    </row>
    <row r="547" spans="1:15" x14ac:dyDescent="0.25">
      <c r="A547" s="13">
        <v>10</v>
      </c>
      <c r="B547">
        <v>300522559</v>
      </c>
      <c r="C547">
        <v>2394740</v>
      </c>
      <c r="D547">
        <v>1</v>
      </c>
      <c r="E547" t="s">
        <v>64</v>
      </c>
      <c r="F547" t="s">
        <v>176</v>
      </c>
      <c r="G547">
        <v>2181</v>
      </c>
      <c r="H547">
        <v>2496</v>
      </c>
      <c r="I547">
        <v>86</v>
      </c>
      <c r="J547">
        <v>98</v>
      </c>
      <c r="K547">
        <v>299</v>
      </c>
      <c r="L547">
        <v>1</v>
      </c>
      <c r="M547" t="s">
        <v>51</v>
      </c>
      <c r="N547" t="s">
        <v>52</v>
      </c>
      <c r="O547" s="11">
        <f>Interpane[[#This Row],[weight (kg)]]*2.20462262</f>
        <v>659.18216337999991</v>
      </c>
    </row>
    <row r="548" spans="1:15" x14ac:dyDescent="0.25">
      <c r="A548" s="13">
        <v>10</v>
      </c>
      <c r="B548">
        <v>300522559</v>
      </c>
      <c r="C548">
        <v>2394740</v>
      </c>
      <c r="D548">
        <v>1</v>
      </c>
      <c r="E548" t="s">
        <v>64</v>
      </c>
      <c r="F548" t="s">
        <v>176</v>
      </c>
      <c r="G548">
        <v>2181</v>
      </c>
      <c r="H548">
        <v>2496</v>
      </c>
      <c r="I548">
        <v>86</v>
      </c>
      <c r="J548">
        <v>98</v>
      </c>
      <c r="K548">
        <v>299</v>
      </c>
      <c r="L548">
        <v>1</v>
      </c>
      <c r="M548" t="s">
        <v>51</v>
      </c>
      <c r="N548" t="s">
        <v>52</v>
      </c>
      <c r="O548" s="11">
        <f>Interpane[[#This Row],[weight (kg)]]*2.20462262</f>
        <v>659.18216337999991</v>
      </c>
    </row>
    <row r="549" spans="1:15" x14ac:dyDescent="0.25">
      <c r="A549" s="13">
        <v>10</v>
      </c>
      <c r="B549">
        <v>300522559</v>
      </c>
      <c r="C549">
        <v>2394740</v>
      </c>
      <c r="D549">
        <v>1</v>
      </c>
      <c r="E549" t="s">
        <v>64</v>
      </c>
      <c r="F549" t="s">
        <v>176</v>
      </c>
      <c r="G549">
        <v>2181</v>
      </c>
      <c r="H549">
        <v>2496</v>
      </c>
      <c r="I549">
        <v>86</v>
      </c>
      <c r="J549">
        <v>98</v>
      </c>
      <c r="K549">
        <v>299</v>
      </c>
      <c r="L549">
        <v>1</v>
      </c>
      <c r="M549" t="s">
        <v>51</v>
      </c>
      <c r="N549" t="s">
        <v>52</v>
      </c>
      <c r="O549" s="11">
        <f>Interpane[[#This Row],[weight (kg)]]*2.20462262</f>
        <v>659.18216337999991</v>
      </c>
    </row>
    <row r="550" spans="1:15" x14ac:dyDescent="0.25">
      <c r="A550" s="13">
        <v>10</v>
      </c>
      <c r="B550">
        <v>300522559</v>
      </c>
      <c r="C550">
        <v>2394740</v>
      </c>
      <c r="D550">
        <v>1</v>
      </c>
      <c r="E550" t="s">
        <v>64</v>
      </c>
      <c r="F550" t="s">
        <v>176</v>
      </c>
      <c r="G550">
        <v>2181</v>
      </c>
      <c r="H550">
        <v>2496</v>
      </c>
      <c r="I550">
        <v>86</v>
      </c>
      <c r="J550">
        <v>98</v>
      </c>
      <c r="K550">
        <v>299</v>
      </c>
      <c r="L550">
        <v>1</v>
      </c>
      <c r="M550" t="s">
        <v>51</v>
      </c>
      <c r="N550" t="s">
        <v>52</v>
      </c>
      <c r="O550" s="11">
        <f>Interpane[[#This Row],[weight (kg)]]*2.20462262</f>
        <v>659.18216337999991</v>
      </c>
    </row>
    <row r="551" spans="1:15" x14ac:dyDescent="0.25">
      <c r="A551" s="13">
        <v>10</v>
      </c>
      <c r="B551">
        <v>300522559</v>
      </c>
      <c r="C551">
        <v>2394740</v>
      </c>
      <c r="D551">
        <v>1</v>
      </c>
      <c r="E551" t="s">
        <v>64</v>
      </c>
      <c r="F551" t="s">
        <v>176</v>
      </c>
      <c r="G551">
        <v>2181</v>
      </c>
      <c r="H551">
        <v>2496</v>
      </c>
      <c r="I551">
        <v>86</v>
      </c>
      <c r="J551">
        <v>98</v>
      </c>
      <c r="K551">
        <v>299</v>
      </c>
      <c r="L551">
        <v>1</v>
      </c>
      <c r="M551" t="s">
        <v>51</v>
      </c>
      <c r="N551" t="s">
        <v>52</v>
      </c>
      <c r="O551" s="11">
        <f>Interpane[[#This Row],[weight (kg)]]*2.20462262</f>
        <v>659.18216337999991</v>
      </c>
    </row>
    <row r="552" spans="1:15" x14ac:dyDescent="0.25">
      <c r="A552" s="13">
        <v>10</v>
      </c>
      <c r="B552">
        <v>300522559</v>
      </c>
      <c r="C552">
        <v>2394740</v>
      </c>
      <c r="D552">
        <v>1</v>
      </c>
      <c r="E552" t="s">
        <v>64</v>
      </c>
      <c r="F552" t="s">
        <v>176</v>
      </c>
      <c r="G552">
        <v>2181</v>
      </c>
      <c r="H552">
        <v>2496</v>
      </c>
      <c r="I552">
        <v>86</v>
      </c>
      <c r="J552">
        <v>98</v>
      </c>
      <c r="K552">
        <v>299</v>
      </c>
      <c r="L552">
        <v>1</v>
      </c>
      <c r="M552" t="s">
        <v>51</v>
      </c>
      <c r="N552" t="s">
        <v>52</v>
      </c>
      <c r="O552" s="11">
        <f>Interpane[[#This Row],[weight (kg)]]*2.20462262</f>
        <v>659.18216337999991</v>
      </c>
    </row>
    <row r="553" spans="1:15" x14ac:dyDescent="0.25">
      <c r="A553" s="13">
        <v>10</v>
      </c>
      <c r="B553">
        <v>300522559</v>
      </c>
      <c r="C553">
        <v>2394740</v>
      </c>
      <c r="D553">
        <v>1</v>
      </c>
      <c r="E553" t="s">
        <v>64</v>
      </c>
      <c r="F553" t="s">
        <v>176</v>
      </c>
      <c r="G553">
        <v>2181</v>
      </c>
      <c r="H553">
        <v>2496</v>
      </c>
      <c r="I553">
        <v>86</v>
      </c>
      <c r="J553">
        <v>98</v>
      </c>
      <c r="K553">
        <v>299</v>
      </c>
      <c r="L553">
        <v>1</v>
      </c>
      <c r="M553" t="s">
        <v>51</v>
      </c>
      <c r="N553" t="s">
        <v>52</v>
      </c>
      <c r="O553" s="11">
        <f>Interpane[[#This Row],[weight (kg)]]*2.20462262</f>
        <v>659.18216337999991</v>
      </c>
    </row>
    <row r="554" spans="1:15" x14ac:dyDescent="0.25">
      <c r="A554" s="13">
        <v>10</v>
      </c>
      <c r="B554">
        <v>300522662</v>
      </c>
      <c r="C554">
        <v>2394740</v>
      </c>
      <c r="D554">
        <v>1</v>
      </c>
      <c r="E554" t="s">
        <v>64</v>
      </c>
      <c r="F554" t="s">
        <v>176</v>
      </c>
      <c r="G554">
        <v>2181</v>
      </c>
      <c r="H554">
        <v>2496</v>
      </c>
      <c r="I554">
        <v>86</v>
      </c>
      <c r="J554">
        <v>98</v>
      </c>
      <c r="K554">
        <v>299</v>
      </c>
      <c r="L554">
        <v>1</v>
      </c>
      <c r="M554" t="s">
        <v>51</v>
      </c>
      <c r="N554" t="s">
        <v>52</v>
      </c>
      <c r="O554" s="11">
        <f>Interpane[[#This Row],[weight (kg)]]*2.20462262</f>
        <v>659.18216337999991</v>
      </c>
    </row>
    <row r="555" spans="1:15" x14ac:dyDescent="0.25">
      <c r="A555" s="13">
        <v>10</v>
      </c>
      <c r="B555">
        <v>300522662</v>
      </c>
      <c r="C555">
        <v>2394740</v>
      </c>
      <c r="D555">
        <v>1</v>
      </c>
      <c r="E555" t="s">
        <v>64</v>
      </c>
      <c r="F555" t="s">
        <v>176</v>
      </c>
      <c r="G555">
        <v>2181</v>
      </c>
      <c r="H555">
        <v>2496</v>
      </c>
      <c r="I555">
        <v>86</v>
      </c>
      <c r="J555">
        <v>98</v>
      </c>
      <c r="K555">
        <v>299</v>
      </c>
      <c r="L555">
        <v>1</v>
      </c>
      <c r="M555" t="s">
        <v>51</v>
      </c>
      <c r="N555" t="s">
        <v>52</v>
      </c>
      <c r="O555" s="11">
        <f>Interpane[[#This Row],[weight (kg)]]*2.20462262</f>
        <v>659.18216337999991</v>
      </c>
    </row>
    <row r="556" spans="1:15" x14ac:dyDescent="0.25">
      <c r="A556" s="13">
        <v>10</v>
      </c>
      <c r="B556">
        <v>300522662</v>
      </c>
      <c r="C556">
        <v>2394740</v>
      </c>
      <c r="D556">
        <v>1</v>
      </c>
      <c r="E556" t="s">
        <v>64</v>
      </c>
      <c r="F556" t="s">
        <v>176</v>
      </c>
      <c r="G556">
        <v>2181</v>
      </c>
      <c r="H556">
        <v>2496</v>
      </c>
      <c r="I556">
        <v>86</v>
      </c>
      <c r="J556">
        <v>98</v>
      </c>
      <c r="K556">
        <v>299</v>
      </c>
      <c r="L556">
        <v>1</v>
      </c>
      <c r="M556" t="s">
        <v>51</v>
      </c>
      <c r="N556" t="s">
        <v>52</v>
      </c>
      <c r="O556" s="11">
        <f>Interpane[[#This Row],[weight (kg)]]*2.20462262</f>
        <v>659.18216337999991</v>
      </c>
    </row>
    <row r="557" spans="1:15" x14ac:dyDescent="0.25">
      <c r="A557" s="13">
        <v>10</v>
      </c>
      <c r="B557">
        <v>300522662</v>
      </c>
      <c r="C557">
        <v>2394740</v>
      </c>
      <c r="D557">
        <v>1</v>
      </c>
      <c r="E557" t="s">
        <v>64</v>
      </c>
      <c r="F557" t="s">
        <v>176</v>
      </c>
      <c r="G557">
        <v>2181</v>
      </c>
      <c r="H557">
        <v>2496</v>
      </c>
      <c r="I557">
        <v>86</v>
      </c>
      <c r="J557">
        <v>98</v>
      </c>
      <c r="K557">
        <v>299</v>
      </c>
      <c r="L557">
        <v>1</v>
      </c>
      <c r="M557" t="s">
        <v>51</v>
      </c>
      <c r="N557" t="s">
        <v>52</v>
      </c>
      <c r="O557" s="11">
        <f>Interpane[[#This Row],[weight (kg)]]*2.20462262</f>
        <v>659.18216337999991</v>
      </c>
    </row>
    <row r="558" spans="1:15" x14ac:dyDescent="0.25">
      <c r="A558" s="13">
        <v>10</v>
      </c>
      <c r="B558">
        <v>300522662</v>
      </c>
      <c r="C558">
        <v>2394740</v>
      </c>
      <c r="D558">
        <v>1</v>
      </c>
      <c r="E558" t="s">
        <v>64</v>
      </c>
      <c r="F558" t="s">
        <v>176</v>
      </c>
      <c r="G558">
        <v>2181</v>
      </c>
      <c r="H558">
        <v>2496</v>
      </c>
      <c r="I558">
        <v>86</v>
      </c>
      <c r="J558">
        <v>98</v>
      </c>
      <c r="K558">
        <v>299</v>
      </c>
      <c r="L558">
        <v>1</v>
      </c>
      <c r="M558" t="s">
        <v>51</v>
      </c>
      <c r="N558" t="s">
        <v>52</v>
      </c>
      <c r="O558" s="11">
        <f>Interpane[[#This Row],[weight (kg)]]*2.20462262</f>
        <v>659.18216337999991</v>
      </c>
    </row>
    <row r="559" spans="1:15" x14ac:dyDescent="0.25">
      <c r="A559" s="13">
        <v>10</v>
      </c>
      <c r="B559">
        <v>300522662</v>
      </c>
      <c r="C559">
        <v>2394740</v>
      </c>
      <c r="D559">
        <v>1</v>
      </c>
      <c r="E559" t="s">
        <v>64</v>
      </c>
      <c r="F559" t="s">
        <v>176</v>
      </c>
      <c r="G559">
        <v>2181</v>
      </c>
      <c r="H559">
        <v>2496</v>
      </c>
      <c r="I559">
        <v>86</v>
      </c>
      <c r="J559">
        <v>98</v>
      </c>
      <c r="K559">
        <v>299</v>
      </c>
      <c r="L559">
        <v>1</v>
      </c>
      <c r="M559" t="s">
        <v>51</v>
      </c>
      <c r="N559" t="s">
        <v>52</v>
      </c>
      <c r="O559" s="11">
        <f>Interpane[[#This Row],[weight (kg)]]*2.20462262</f>
        <v>659.18216337999991</v>
      </c>
    </row>
    <row r="560" spans="1:15" x14ac:dyDescent="0.25">
      <c r="A560" s="13">
        <v>10</v>
      </c>
      <c r="B560">
        <v>300522662</v>
      </c>
      <c r="C560">
        <v>2394740</v>
      </c>
      <c r="D560">
        <v>1</v>
      </c>
      <c r="E560" t="s">
        <v>64</v>
      </c>
      <c r="F560" t="s">
        <v>176</v>
      </c>
      <c r="G560">
        <v>2181</v>
      </c>
      <c r="H560">
        <v>2496</v>
      </c>
      <c r="I560">
        <v>86</v>
      </c>
      <c r="J560">
        <v>98</v>
      </c>
      <c r="K560">
        <v>299</v>
      </c>
      <c r="L560">
        <v>1</v>
      </c>
      <c r="M560" t="s">
        <v>51</v>
      </c>
      <c r="N560" t="s">
        <v>52</v>
      </c>
      <c r="O560" s="11">
        <f>Interpane[[#This Row],[weight (kg)]]*2.20462262</f>
        <v>659.18216337999991</v>
      </c>
    </row>
    <row r="561" spans="1:15" x14ac:dyDescent="0.25">
      <c r="A561" s="13">
        <v>10</v>
      </c>
      <c r="B561">
        <v>300522662</v>
      </c>
      <c r="C561">
        <v>2394740</v>
      </c>
      <c r="D561">
        <v>1</v>
      </c>
      <c r="E561" t="s">
        <v>64</v>
      </c>
      <c r="F561" t="s">
        <v>176</v>
      </c>
      <c r="G561">
        <v>2181</v>
      </c>
      <c r="H561">
        <v>2496</v>
      </c>
      <c r="I561">
        <v>86</v>
      </c>
      <c r="J561">
        <v>98</v>
      </c>
      <c r="K561">
        <v>299</v>
      </c>
      <c r="L561">
        <v>1</v>
      </c>
      <c r="M561" t="s">
        <v>51</v>
      </c>
      <c r="N561" t="s">
        <v>52</v>
      </c>
      <c r="O561" s="11">
        <f>Interpane[[#This Row],[weight (kg)]]*2.20462262</f>
        <v>659.18216337999991</v>
      </c>
    </row>
    <row r="562" spans="1:15" x14ac:dyDescent="0.25">
      <c r="A562" s="13">
        <v>10</v>
      </c>
      <c r="B562">
        <v>300524544</v>
      </c>
      <c r="C562">
        <v>2394740</v>
      </c>
      <c r="D562">
        <v>1</v>
      </c>
      <c r="E562" t="s">
        <v>64</v>
      </c>
      <c r="F562" t="s">
        <v>176</v>
      </c>
      <c r="G562">
        <v>2181</v>
      </c>
      <c r="H562">
        <v>2496</v>
      </c>
      <c r="I562">
        <v>86</v>
      </c>
      <c r="J562">
        <v>98</v>
      </c>
      <c r="K562">
        <v>299</v>
      </c>
      <c r="L562">
        <v>1</v>
      </c>
      <c r="M562" t="s">
        <v>51</v>
      </c>
      <c r="N562" t="s">
        <v>52</v>
      </c>
      <c r="O562" s="11">
        <f>Interpane[[#This Row],[weight (kg)]]*2.20462262</f>
        <v>659.18216337999991</v>
      </c>
    </row>
    <row r="563" spans="1:15" x14ac:dyDescent="0.25">
      <c r="A563" s="13">
        <v>10</v>
      </c>
      <c r="B563">
        <v>300524544</v>
      </c>
      <c r="C563">
        <v>2394740</v>
      </c>
      <c r="D563">
        <v>1</v>
      </c>
      <c r="E563" t="s">
        <v>64</v>
      </c>
      <c r="F563" t="s">
        <v>176</v>
      </c>
      <c r="G563">
        <v>2181</v>
      </c>
      <c r="H563">
        <v>2496</v>
      </c>
      <c r="I563">
        <v>86</v>
      </c>
      <c r="J563">
        <v>98</v>
      </c>
      <c r="K563">
        <v>299</v>
      </c>
      <c r="L563">
        <v>1</v>
      </c>
      <c r="M563" t="s">
        <v>51</v>
      </c>
      <c r="N563" t="s">
        <v>52</v>
      </c>
      <c r="O563" s="11">
        <f>Interpane[[#This Row],[weight (kg)]]*2.20462262</f>
        <v>659.18216337999991</v>
      </c>
    </row>
    <row r="564" spans="1:15" x14ac:dyDescent="0.25">
      <c r="A564" s="13">
        <v>10</v>
      </c>
      <c r="B564">
        <v>300524544</v>
      </c>
      <c r="C564">
        <v>2394740</v>
      </c>
      <c r="D564">
        <v>1</v>
      </c>
      <c r="E564" t="s">
        <v>64</v>
      </c>
      <c r="F564" t="s">
        <v>176</v>
      </c>
      <c r="G564">
        <v>2181</v>
      </c>
      <c r="H564">
        <v>2496</v>
      </c>
      <c r="I564">
        <v>86</v>
      </c>
      <c r="J564">
        <v>98</v>
      </c>
      <c r="K564">
        <v>299</v>
      </c>
      <c r="L564">
        <v>1</v>
      </c>
      <c r="M564" t="s">
        <v>51</v>
      </c>
      <c r="N564" t="s">
        <v>52</v>
      </c>
      <c r="O564" s="11">
        <f>Interpane[[#This Row],[weight (kg)]]*2.20462262</f>
        <v>659.18216337999991</v>
      </c>
    </row>
    <row r="565" spans="1:15" x14ac:dyDescent="0.25">
      <c r="A565" s="13">
        <v>10</v>
      </c>
      <c r="B565">
        <v>300524544</v>
      </c>
      <c r="C565">
        <v>2394740</v>
      </c>
      <c r="D565">
        <v>1</v>
      </c>
      <c r="E565" t="s">
        <v>64</v>
      </c>
      <c r="F565" t="s">
        <v>176</v>
      </c>
      <c r="G565">
        <v>2181</v>
      </c>
      <c r="H565">
        <v>2496</v>
      </c>
      <c r="I565">
        <v>86</v>
      </c>
      <c r="J565">
        <v>98</v>
      </c>
      <c r="K565">
        <v>299</v>
      </c>
      <c r="L565">
        <v>1</v>
      </c>
      <c r="M565" t="s">
        <v>51</v>
      </c>
      <c r="N565" t="s">
        <v>52</v>
      </c>
      <c r="O565" s="11">
        <f>Interpane[[#This Row],[weight (kg)]]*2.20462262</f>
        <v>659.18216337999991</v>
      </c>
    </row>
    <row r="566" spans="1:15" x14ac:dyDescent="0.25">
      <c r="A566" s="13">
        <v>10</v>
      </c>
      <c r="B566">
        <v>300524544</v>
      </c>
      <c r="C566">
        <v>2394740</v>
      </c>
      <c r="D566">
        <v>1</v>
      </c>
      <c r="E566" t="s">
        <v>64</v>
      </c>
      <c r="F566" t="s">
        <v>176</v>
      </c>
      <c r="G566">
        <v>2181</v>
      </c>
      <c r="H566">
        <v>2496</v>
      </c>
      <c r="I566">
        <v>86</v>
      </c>
      <c r="J566">
        <v>98</v>
      </c>
      <c r="K566">
        <v>299</v>
      </c>
      <c r="L566">
        <v>1</v>
      </c>
      <c r="M566" t="s">
        <v>51</v>
      </c>
      <c r="N566" t="s">
        <v>52</v>
      </c>
      <c r="O566" s="11">
        <f>Interpane[[#This Row],[weight (kg)]]*2.20462262</f>
        <v>659.18216337999991</v>
      </c>
    </row>
    <row r="567" spans="1:15" x14ac:dyDescent="0.25">
      <c r="A567" s="13">
        <v>10</v>
      </c>
      <c r="B567">
        <v>300524544</v>
      </c>
      <c r="C567">
        <v>2394740</v>
      </c>
      <c r="D567">
        <v>1</v>
      </c>
      <c r="E567" t="s">
        <v>64</v>
      </c>
      <c r="F567" t="s">
        <v>176</v>
      </c>
      <c r="G567">
        <v>2181</v>
      </c>
      <c r="H567">
        <v>2496</v>
      </c>
      <c r="I567">
        <v>86</v>
      </c>
      <c r="J567">
        <v>98</v>
      </c>
      <c r="K567">
        <v>299</v>
      </c>
      <c r="L567">
        <v>1</v>
      </c>
      <c r="M567" t="s">
        <v>51</v>
      </c>
      <c r="N567" t="s">
        <v>52</v>
      </c>
      <c r="O567" s="11">
        <f>Interpane[[#This Row],[weight (kg)]]*2.20462262</f>
        <v>659.18216337999991</v>
      </c>
    </row>
    <row r="568" spans="1:15" x14ac:dyDescent="0.25">
      <c r="A568" s="13">
        <v>10</v>
      </c>
      <c r="B568">
        <v>300524544</v>
      </c>
      <c r="C568">
        <v>2394740</v>
      </c>
      <c r="D568">
        <v>1</v>
      </c>
      <c r="E568" t="s">
        <v>64</v>
      </c>
      <c r="F568" t="s">
        <v>176</v>
      </c>
      <c r="G568">
        <v>2181</v>
      </c>
      <c r="H568">
        <v>2496</v>
      </c>
      <c r="I568">
        <v>86</v>
      </c>
      <c r="J568">
        <v>98</v>
      </c>
      <c r="K568">
        <v>299</v>
      </c>
      <c r="L568">
        <v>1</v>
      </c>
      <c r="M568" t="s">
        <v>51</v>
      </c>
      <c r="N568" t="s">
        <v>52</v>
      </c>
      <c r="O568" s="11">
        <f>Interpane[[#This Row],[weight (kg)]]*2.20462262</f>
        <v>659.18216337999991</v>
      </c>
    </row>
    <row r="569" spans="1:15" x14ac:dyDescent="0.25">
      <c r="A569" s="13">
        <v>10</v>
      </c>
      <c r="B569">
        <v>300524544</v>
      </c>
      <c r="C569">
        <v>2394740</v>
      </c>
      <c r="D569">
        <v>1</v>
      </c>
      <c r="E569" t="s">
        <v>64</v>
      </c>
      <c r="F569" t="s">
        <v>176</v>
      </c>
      <c r="G569">
        <v>2181</v>
      </c>
      <c r="H569">
        <v>2496</v>
      </c>
      <c r="I569">
        <v>86</v>
      </c>
      <c r="J569">
        <v>98</v>
      </c>
      <c r="K569">
        <v>299</v>
      </c>
      <c r="L569">
        <v>1</v>
      </c>
      <c r="M569" t="s">
        <v>51</v>
      </c>
      <c r="N569" t="s">
        <v>52</v>
      </c>
      <c r="O569" s="11">
        <f>Interpane[[#This Row],[weight (kg)]]*2.20462262</f>
        <v>659.18216337999991</v>
      </c>
    </row>
    <row r="570" spans="1:15" x14ac:dyDescent="0.25">
      <c r="A570" s="13">
        <v>10</v>
      </c>
      <c r="B570">
        <v>300523363</v>
      </c>
      <c r="C570">
        <v>2394740</v>
      </c>
      <c r="D570">
        <v>1</v>
      </c>
      <c r="E570" t="s">
        <v>64</v>
      </c>
      <c r="F570" t="s">
        <v>176</v>
      </c>
      <c r="G570">
        <v>2181</v>
      </c>
      <c r="H570">
        <v>2496</v>
      </c>
      <c r="I570">
        <v>86</v>
      </c>
      <c r="J570">
        <v>98</v>
      </c>
      <c r="K570">
        <v>299</v>
      </c>
      <c r="L570">
        <v>1</v>
      </c>
      <c r="M570" t="s">
        <v>51</v>
      </c>
      <c r="N570" t="s">
        <v>52</v>
      </c>
      <c r="O570" s="11">
        <f>Interpane[[#This Row],[weight (kg)]]*2.20462262</f>
        <v>659.18216337999991</v>
      </c>
    </row>
    <row r="571" spans="1:15" x14ac:dyDescent="0.25">
      <c r="A571" s="13">
        <v>10</v>
      </c>
      <c r="B571">
        <v>300523363</v>
      </c>
      <c r="C571">
        <v>2394740</v>
      </c>
      <c r="D571">
        <v>1</v>
      </c>
      <c r="E571" t="s">
        <v>64</v>
      </c>
      <c r="F571" t="s">
        <v>176</v>
      </c>
      <c r="G571">
        <v>2181</v>
      </c>
      <c r="H571">
        <v>2496</v>
      </c>
      <c r="I571">
        <v>86</v>
      </c>
      <c r="J571">
        <v>98</v>
      </c>
      <c r="K571">
        <v>299</v>
      </c>
      <c r="L571">
        <v>1</v>
      </c>
      <c r="M571" t="s">
        <v>51</v>
      </c>
      <c r="N571" t="s">
        <v>52</v>
      </c>
      <c r="O571" s="11">
        <f>Interpane[[#This Row],[weight (kg)]]*2.20462262</f>
        <v>659.18216337999991</v>
      </c>
    </row>
    <row r="572" spans="1:15" x14ac:dyDescent="0.25">
      <c r="A572" s="13">
        <v>10</v>
      </c>
      <c r="B572">
        <v>300523363</v>
      </c>
      <c r="C572">
        <v>2394740</v>
      </c>
      <c r="D572">
        <v>1</v>
      </c>
      <c r="E572" t="s">
        <v>64</v>
      </c>
      <c r="F572" t="s">
        <v>176</v>
      </c>
      <c r="G572">
        <v>2181</v>
      </c>
      <c r="H572">
        <v>2496</v>
      </c>
      <c r="I572">
        <v>86</v>
      </c>
      <c r="J572">
        <v>98</v>
      </c>
      <c r="K572">
        <v>299</v>
      </c>
      <c r="L572">
        <v>1</v>
      </c>
      <c r="M572" t="s">
        <v>51</v>
      </c>
      <c r="N572" t="s">
        <v>52</v>
      </c>
      <c r="O572" s="11">
        <f>Interpane[[#This Row],[weight (kg)]]*2.20462262</f>
        <v>659.18216337999991</v>
      </c>
    </row>
    <row r="573" spans="1:15" x14ac:dyDescent="0.25">
      <c r="A573" s="13">
        <v>10</v>
      </c>
      <c r="B573">
        <v>300523363</v>
      </c>
      <c r="C573">
        <v>2394740</v>
      </c>
      <c r="D573">
        <v>1</v>
      </c>
      <c r="E573" t="s">
        <v>64</v>
      </c>
      <c r="F573" t="s">
        <v>176</v>
      </c>
      <c r="G573">
        <v>2181</v>
      </c>
      <c r="H573">
        <v>2496</v>
      </c>
      <c r="I573">
        <v>86</v>
      </c>
      <c r="J573">
        <v>98</v>
      </c>
      <c r="K573">
        <v>299</v>
      </c>
      <c r="L573">
        <v>1</v>
      </c>
      <c r="M573" t="s">
        <v>51</v>
      </c>
      <c r="N573" t="s">
        <v>52</v>
      </c>
      <c r="O573" s="11">
        <f>Interpane[[#This Row],[weight (kg)]]*2.20462262</f>
        <v>659.18216337999991</v>
      </c>
    </row>
    <row r="574" spans="1:15" x14ac:dyDescent="0.25">
      <c r="A574" s="13">
        <v>10</v>
      </c>
      <c r="B574">
        <v>300523363</v>
      </c>
      <c r="C574">
        <v>2394740</v>
      </c>
      <c r="D574">
        <v>1</v>
      </c>
      <c r="E574" t="s">
        <v>64</v>
      </c>
      <c r="F574" t="s">
        <v>176</v>
      </c>
      <c r="G574">
        <v>2181</v>
      </c>
      <c r="H574">
        <v>2496</v>
      </c>
      <c r="I574">
        <v>86</v>
      </c>
      <c r="J574">
        <v>98</v>
      </c>
      <c r="K574">
        <v>299</v>
      </c>
      <c r="L574">
        <v>1</v>
      </c>
      <c r="M574" t="s">
        <v>51</v>
      </c>
      <c r="N574" t="s">
        <v>52</v>
      </c>
      <c r="O574" s="11">
        <f>Interpane[[#This Row],[weight (kg)]]*2.20462262</f>
        <v>659.18216337999991</v>
      </c>
    </row>
    <row r="575" spans="1:15" x14ac:dyDescent="0.25">
      <c r="A575" s="13">
        <v>10</v>
      </c>
      <c r="B575">
        <v>300523363</v>
      </c>
      <c r="C575">
        <v>2394740</v>
      </c>
      <c r="D575">
        <v>1</v>
      </c>
      <c r="E575" t="s">
        <v>64</v>
      </c>
      <c r="F575" t="s">
        <v>176</v>
      </c>
      <c r="G575">
        <v>2181</v>
      </c>
      <c r="H575">
        <v>2496</v>
      </c>
      <c r="I575">
        <v>86</v>
      </c>
      <c r="J575">
        <v>98</v>
      </c>
      <c r="K575">
        <v>299</v>
      </c>
      <c r="L575">
        <v>1</v>
      </c>
      <c r="M575" t="s">
        <v>51</v>
      </c>
      <c r="N575" t="s">
        <v>52</v>
      </c>
      <c r="O575" s="11">
        <f>Interpane[[#This Row],[weight (kg)]]*2.20462262</f>
        <v>659.18216337999991</v>
      </c>
    </row>
    <row r="576" spans="1:15" x14ac:dyDescent="0.25">
      <c r="A576" s="13">
        <v>10</v>
      </c>
      <c r="B576">
        <v>300523363</v>
      </c>
      <c r="C576">
        <v>2394740</v>
      </c>
      <c r="D576">
        <v>1</v>
      </c>
      <c r="E576" t="s">
        <v>64</v>
      </c>
      <c r="F576" t="s">
        <v>176</v>
      </c>
      <c r="G576">
        <v>2181</v>
      </c>
      <c r="H576">
        <v>2496</v>
      </c>
      <c r="I576">
        <v>86</v>
      </c>
      <c r="J576">
        <v>98</v>
      </c>
      <c r="K576">
        <v>299</v>
      </c>
      <c r="L576">
        <v>1</v>
      </c>
      <c r="M576" t="s">
        <v>51</v>
      </c>
      <c r="N576" t="s">
        <v>52</v>
      </c>
      <c r="O576" s="11">
        <f>Interpane[[#This Row],[weight (kg)]]*2.20462262</f>
        <v>659.18216337999991</v>
      </c>
    </row>
    <row r="577" spans="1:15" x14ac:dyDescent="0.25">
      <c r="A577" s="13">
        <v>10</v>
      </c>
      <c r="B577">
        <v>300523363</v>
      </c>
      <c r="C577">
        <v>2394740</v>
      </c>
      <c r="D577">
        <v>1</v>
      </c>
      <c r="E577" t="s">
        <v>64</v>
      </c>
      <c r="F577" t="s">
        <v>176</v>
      </c>
      <c r="G577">
        <v>2181</v>
      </c>
      <c r="H577">
        <v>2496</v>
      </c>
      <c r="I577">
        <v>86</v>
      </c>
      <c r="J577">
        <v>98</v>
      </c>
      <c r="K577">
        <v>299</v>
      </c>
      <c r="L577">
        <v>1</v>
      </c>
      <c r="M577" t="s">
        <v>51</v>
      </c>
      <c r="N577" t="s">
        <v>52</v>
      </c>
      <c r="O577" s="11">
        <f>Interpane[[#This Row],[weight (kg)]]*2.20462262</f>
        <v>659.18216337999991</v>
      </c>
    </row>
    <row r="578" spans="1:15" x14ac:dyDescent="0.25">
      <c r="A578" s="13">
        <v>10</v>
      </c>
      <c r="B578">
        <v>300521712</v>
      </c>
      <c r="C578">
        <v>2394811</v>
      </c>
      <c r="D578">
        <v>1</v>
      </c>
      <c r="E578" t="s">
        <v>57</v>
      </c>
      <c r="F578" t="s">
        <v>215</v>
      </c>
      <c r="G578">
        <v>2892</v>
      </c>
      <c r="H578">
        <v>2496</v>
      </c>
      <c r="I578">
        <v>114</v>
      </c>
      <c r="J578">
        <v>98</v>
      </c>
      <c r="K578">
        <v>397</v>
      </c>
      <c r="L578">
        <v>1</v>
      </c>
      <c r="M578" t="s">
        <v>55</v>
      </c>
      <c r="N578" t="s">
        <v>56</v>
      </c>
      <c r="O578" s="11">
        <f>Interpane[[#This Row],[weight (kg)]]*2.20462262</f>
        <v>875.2351801399999</v>
      </c>
    </row>
    <row r="579" spans="1:15" x14ac:dyDescent="0.25">
      <c r="A579" s="13">
        <v>10</v>
      </c>
      <c r="B579">
        <v>300521712</v>
      </c>
      <c r="C579">
        <v>2394811</v>
      </c>
      <c r="D579">
        <v>1</v>
      </c>
      <c r="E579" t="s">
        <v>57</v>
      </c>
      <c r="F579" t="s">
        <v>215</v>
      </c>
      <c r="G579">
        <v>2892</v>
      </c>
      <c r="H579">
        <v>2496</v>
      </c>
      <c r="I579">
        <v>114</v>
      </c>
      <c r="J579">
        <v>98</v>
      </c>
      <c r="K579">
        <v>397</v>
      </c>
      <c r="L579">
        <v>1</v>
      </c>
      <c r="M579" t="s">
        <v>55</v>
      </c>
      <c r="N579" t="s">
        <v>56</v>
      </c>
      <c r="O579" s="11">
        <f>Interpane[[#This Row],[weight (kg)]]*2.20462262</f>
        <v>875.2351801399999</v>
      </c>
    </row>
    <row r="580" spans="1:15" x14ac:dyDescent="0.25">
      <c r="A580" s="13">
        <v>10</v>
      </c>
      <c r="B580">
        <v>300521712</v>
      </c>
      <c r="C580">
        <v>2394811</v>
      </c>
      <c r="D580">
        <v>1</v>
      </c>
      <c r="E580" t="s">
        <v>57</v>
      </c>
      <c r="F580" t="s">
        <v>215</v>
      </c>
      <c r="G580">
        <v>2892</v>
      </c>
      <c r="H580">
        <v>2496</v>
      </c>
      <c r="I580">
        <v>114</v>
      </c>
      <c r="J580">
        <v>98</v>
      </c>
      <c r="K580">
        <v>397</v>
      </c>
      <c r="L580">
        <v>1</v>
      </c>
      <c r="M580" t="s">
        <v>55</v>
      </c>
      <c r="N580" t="s">
        <v>56</v>
      </c>
      <c r="O580" s="11">
        <f>Interpane[[#This Row],[weight (kg)]]*2.20462262</f>
        <v>875.2351801399999</v>
      </c>
    </row>
    <row r="581" spans="1:15" x14ac:dyDescent="0.25">
      <c r="A581" s="13">
        <v>10</v>
      </c>
      <c r="B581">
        <v>300521712</v>
      </c>
      <c r="C581">
        <v>2394811</v>
      </c>
      <c r="D581">
        <v>1</v>
      </c>
      <c r="E581" t="s">
        <v>57</v>
      </c>
      <c r="F581" t="s">
        <v>215</v>
      </c>
      <c r="G581">
        <v>2892</v>
      </c>
      <c r="H581">
        <v>2496</v>
      </c>
      <c r="I581">
        <v>114</v>
      </c>
      <c r="J581">
        <v>98</v>
      </c>
      <c r="K581">
        <v>397</v>
      </c>
      <c r="L581">
        <v>1</v>
      </c>
      <c r="M581" t="s">
        <v>55</v>
      </c>
      <c r="N581" t="s">
        <v>56</v>
      </c>
      <c r="O581" s="11">
        <f>Interpane[[#This Row],[weight (kg)]]*2.20462262</f>
        <v>875.2351801399999</v>
      </c>
    </row>
    <row r="582" spans="1:15" x14ac:dyDescent="0.25">
      <c r="A582" s="13">
        <v>10</v>
      </c>
      <c r="B582">
        <v>300521712</v>
      </c>
      <c r="C582">
        <v>2394811</v>
      </c>
      <c r="D582">
        <v>1</v>
      </c>
      <c r="E582" t="s">
        <v>57</v>
      </c>
      <c r="F582" t="s">
        <v>215</v>
      </c>
      <c r="G582">
        <v>2892</v>
      </c>
      <c r="H582">
        <v>2496</v>
      </c>
      <c r="I582">
        <v>114</v>
      </c>
      <c r="J582">
        <v>98</v>
      </c>
      <c r="K582">
        <v>397</v>
      </c>
      <c r="L582">
        <v>1</v>
      </c>
      <c r="M582" t="s">
        <v>55</v>
      </c>
      <c r="N582" t="s">
        <v>56</v>
      </c>
      <c r="O582" s="11">
        <f>Interpane[[#This Row],[weight (kg)]]*2.20462262</f>
        <v>875.2351801399999</v>
      </c>
    </row>
    <row r="583" spans="1:15" x14ac:dyDescent="0.25">
      <c r="A583" s="13">
        <v>10</v>
      </c>
      <c r="B583">
        <v>300521712</v>
      </c>
      <c r="C583">
        <v>2394811</v>
      </c>
      <c r="D583">
        <v>1</v>
      </c>
      <c r="E583" t="s">
        <v>57</v>
      </c>
      <c r="F583" t="s">
        <v>215</v>
      </c>
      <c r="G583">
        <v>2892</v>
      </c>
      <c r="H583">
        <v>2496</v>
      </c>
      <c r="I583">
        <v>114</v>
      </c>
      <c r="J583">
        <v>98</v>
      </c>
      <c r="K583">
        <v>397</v>
      </c>
      <c r="L583">
        <v>1</v>
      </c>
      <c r="M583" t="s">
        <v>55</v>
      </c>
      <c r="N583" t="s">
        <v>56</v>
      </c>
      <c r="O583" s="11">
        <f>Interpane[[#This Row],[weight (kg)]]*2.20462262</f>
        <v>875.2351801399999</v>
      </c>
    </row>
    <row r="584" spans="1:15" x14ac:dyDescent="0.25">
      <c r="A584" s="13">
        <v>10</v>
      </c>
      <c r="B584">
        <v>300521966</v>
      </c>
      <c r="C584">
        <v>2394811</v>
      </c>
      <c r="D584">
        <v>1</v>
      </c>
      <c r="E584" t="s">
        <v>57</v>
      </c>
      <c r="F584" t="s">
        <v>215</v>
      </c>
      <c r="G584">
        <v>2892</v>
      </c>
      <c r="H584">
        <v>2496</v>
      </c>
      <c r="I584">
        <v>114</v>
      </c>
      <c r="J584">
        <v>98</v>
      </c>
      <c r="K584">
        <v>397</v>
      </c>
      <c r="L584">
        <v>1</v>
      </c>
      <c r="M584" t="s">
        <v>55</v>
      </c>
      <c r="N584" t="s">
        <v>56</v>
      </c>
      <c r="O584" s="11">
        <f>Interpane[[#This Row],[weight (kg)]]*2.20462262</f>
        <v>875.2351801399999</v>
      </c>
    </row>
    <row r="585" spans="1:15" x14ac:dyDescent="0.25">
      <c r="A585" s="13">
        <v>10</v>
      </c>
      <c r="B585">
        <v>300521966</v>
      </c>
      <c r="C585">
        <v>2394810</v>
      </c>
      <c r="D585">
        <v>1</v>
      </c>
      <c r="E585" t="s">
        <v>125</v>
      </c>
      <c r="F585" t="s">
        <v>216</v>
      </c>
      <c r="G585">
        <v>2892</v>
      </c>
      <c r="H585">
        <v>2496</v>
      </c>
      <c r="I585">
        <v>114</v>
      </c>
      <c r="J585">
        <v>98</v>
      </c>
      <c r="K585">
        <v>397</v>
      </c>
      <c r="L585">
        <v>1</v>
      </c>
      <c r="M585" t="s">
        <v>55</v>
      </c>
      <c r="N585" t="s">
        <v>56</v>
      </c>
      <c r="O585" s="11">
        <f>Interpane[[#This Row],[weight (kg)]]*2.20462262</f>
        <v>875.2351801399999</v>
      </c>
    </row>
    <row r="586" spans="1:15" x14ac:dyDescent="0.25">
      <c r="A586" s="13">
        <v>10</v>
      </c>
      <c r="B586">
        <v>300521966</v>
      </c>
      <c r="C586">
        <v>2394811</v>
      </c>
      <c r="D586">
        <v>1</v>
      </c>
      <c r="E586" t="s">
        <v>57</v>
      </c>
      <c r="F586" t="s">
        <v>215</v>
      </c>
      <c r="G586">
        <v>2892</v>
      </c>
      <c r="H586">
        <v>2496</v>
      </c>
      <c r="I586">
        <v>114</v>
      </c>
      <c r="J586">
        <v>98</v>
      </c>
      <c r="K586">
        <v>397</v>
      </c>
      <c r="L586">
        <v>1</v>
      </c>
      <c r="M586" t="s">
        <v>55</v>
      </c>
      <c r="N586" t="s">
        <v>56</v>
      </c>
      <c r="O586" s="11">
        <f>Interpane[[#This Row],[weight (kg)]]*2.20462262</f>
        <v>875.2351801399999</v>
      </c>
    </row>
    <row r="587" spans="1:15" x14ac:dyDescent="0.25">
      <c r="A587" s="13">
        <v>10</v>
      </c>
      <c r="B587">
        <v>300521966</v>
      </c>
      <c r="C587">
        <v>2394811</v>
      </c>
      <c r="D587">
        <v>1</v>
      </c>
      <c r="E587" t="s">
        <v>57</v>
      </c>
      <c r="F587" t="s">
        <v>215</v>
      </c>
      <c r="G587">
        <v>2892</v>
      </c>
      <c r="H587">
        <v>2496</v>
      </c>
      <c r="I587">
        <v>114</v>
      </c>
      <c r="J587">
        <v>98</v>
      </c>
      <c r="K587">
        <v>397</v>
      </c>
      <c r="L587">
        <v>1</v>
      </c>
      <c r="M587" t="s">
        <v>55</v>
      </c>
      <c r="N587" t="s">
        <v>56</v>
      </c>
      <c r="O587" s="11">
        <f>Interpane[[#This Row],[weight (kg)]]*2.20462262</f>
        <v>875.2351801399999</v>
      </c>
    </row>
    <row r="588" spans="1:15" x14ac:dyDescent="0.25">
      <c r="A588" s="13">
        <v>10</v>
      </c>
      <c r="B588">
        <v>300521966</v>
      </c>
      <c r="C588">
        <v>2394811</v>
      </c>
      <c r="D588">
        <v>1</v>
      </c>
      <c r="E588" t="s">
        <v>57</v>
      </c>
      <c r="F588" t="s">
        <v>215</v>
      </c>
      <c r="G588">
        <v>2892</v>
      </c>
      <c r="H588">
        <v>2496</v>
      </c>
      <c r="I588">
        <v>114</v>
      </c>
      <c r="J588">
        <v>98</v>
      </c>
      <c r="K588">
        <v>397</v>
      </c>
      <c r="L588">
        <v>1</v>
      </c>
      <c r="M588" t="s">
        <v>55</v>
      </c>
      <c r="N588" t="s">
        <v>56</v>
      </c>
      <c r="O588" s="11">
        <f>Interpane[[#This Row],[weight (kg)]]*2.20462262</f>
        <v>875.2351801399999</v>
      </c>
    </row>
    <row r="589" spans="1:15" x14ac:dyDescent="0.25">
      <c r="A589" s="13">
        <v>10</v>
      </c>
      <c r="B589">
        <v>300521966</v>
      </c>
      <c r="C589">
        <v>2394811</v>
      </c>
      <c r="D589">
        <v>1</v>
      </c>
      <c r="E589" t="s">
        <v>57</v>
      </c>
      <c r="F589" t="s">
        <v>215</v>
      </c>
      <c r="G589">
        <v>2892</v>
      </c>
      <c r="H589">
        <v>2496</v>
      </c>
      <c r="I589">
        <v>114</v>
      </c>
      <c r="J589">
        <v>98</v>
      </c>
      <c r="K589">
        <v>397</v>
      </c>
      <c r="L589">
        <v>1</v>
      </c>
      <c r="M589" t="s">
        <v>55</v>
      </c>
      <c r="N589" t="s">
        <v>56</v>
      </c>
      <c r="O589" s="11">
        <f>Interpane[[#This Row],[weight (kg)]]*2.20462262</f>
        <v>875.2351801399999</v>
      </c>
    </row>
    <row r="590" spans="1:15" x14ac:dyDescent="0.25">
      <c r="A590" s="13">
        <v>10</v>
      </c>
      <c r="B590">
        <v>300522200</v>
      </c>
      <c r="C590">
        <v>2394810</v>
      </c>
      <c r="D590">
        <v>1</v>
      </c>
      <c r="E590" t="s">
        <v>125</v>
      </c>
      <c r="F590" t="s">
        <v>216</v>
      </c>
      <c r="G590">
        <v>2892</v>
      </c>
      <c r="H590">
        <v>2496</v>
      </c>
      <c r="I590">
        <v>114</v>
      </c>
      <c r="J590">
        <v>98</v>
      </c>
      <c r="K590">
        <v>397</v>
      </c>
      <c r="L590">
        <v>1</v>
      </c>
      <c r="M590" t="s">
        <v>55</v>
      </c>
      <c r="N590" t="s">
        <v>56</v>
      </c>
      <c r="O590" s="11">
        <f>Interpane[[#This Row],[weight (kg)]]*2.20462262</f>
        <v>875.2351801399999</v>
      </c>
    </row>
    <row r="591" spans="1:15" x14ac:dyDescent="0.25">
      <c r="A591" s="13">
        <v>10</v>
      </c>
      <c r="B591">
        <v>300522200</v>
      </c>
      <c r="C591">
        <v>2394810</v>
      </c>
      <c r="D591">
        <v>1</v>
      </c>
      <c r="E591" t="s">
        <v>125</v>
      </c>
      <c r="F591" t="s">
        <v>216</v>
      </c>
      <c r="G591">
        <v>2892</v>
      </c>
      <c r="H591">
        <v>2496</v>
      </c>
      <c r="I591">
        <v>114</v>
      </c>
      <c r="J591">
        <v>98</v>
      </c>
      <c r="K591">
        <v>397</v>
      </c>
      <c r="L591">
        <v>1</v>
      </c>
      <c r="M591" t="s">
        <v>55</v>
      </c>
      <c r="N591" t="s">
        <v>56</v>
      </c>
      <c r="O591" s="11">
        <f>Interpane[[#This Row],[weight (kg)]]*2.20462262</f>
        <v>875.2351801399999</v>
      </c>
    </row>
    <row r="592" spans="1:15" x14ac:dyDescent="0.25">
      <c r="A592" s="13">
        <v>10</v>
      </c>
      <c r="B592">
        <v>300522200</v>
      </c>
      <c r="C592">
        <v>2394810</v>
      </c>
      <c r="D592">
        <v>1</v>
      </c>
      <c r="E592" t="s">
        <v>125</v>
      </c>
      <c r="F592" t="s">
        <v>216</v>
      </c>
      <c r="G592">
        <v>2892</v>
      </c>
      <c r="H592">
        <v>2496</v>
      </c>
      <c r="I592">
        <v>114</v>
      </c>
      <c r="J592">
        <v>98</v>
      </c>
      <c r="K592">
        <v>397</v>
      </c>
      <c r="L592">
        <v>1</v>
      </c>
      <c r="M592" t="s">
        <v>55</v>
      </c>
      <c r="N592" t="s">
        <v>56</v>
      </c>
      <c r="O592" s="11">
        <f>Interpane[[#This Row],[weight (kg)]]*2.20462262</f>
        <v>875.2351801399999</v>
      </c>
    </row>
    <row r="593" spans="1:15" x14ac:dyDescent="0.25">
      <c r="A593" s="13">
        <v>10</v>
      </c>
      <c r="B593">
        <v>300522200</v>
      </c>
      <c r="C593">
        <v>2394810</v>
      </c>
      <c r="D593">
        <v>1</v>
      </c>
      <c r="E593" t="s">
        <v>125</v>
      </c>
      <c r="F593" t="s">
        <v>216</v>
      </c>
      <c r="G593">
        <v>2892</v>
      </c>
      <c r="H593">
        <v>2496</v>
      </c>
      <c r="I593">
        <v>114</v>
      </c>
      <c r="J593">
        <v>98</v>
      </c>
      <c r="K593">
        <v>397</v>
      </c>
      <c r="L593">
        <v>1</v>
      </c>
      <c r="M593" t="s">
        <v>55</v>
      </c>
      <c r="N593" t="s">
        <v>56</v>
      </c>
      <c r="O593" s="11">
        <f>Interpane[[#This Row],[weight (kg)]]*2.20462262</f>
        <v>875.2351801399999</v>
      </c>
    </row>
    <row r="594" spans="1:15" x14ac:dyDescent="0.25">
      <c r="A594" s="13">
        <v>10</v>
      </c>
      <c r="B594">
        <v>300522200</v>
      </c>
      <c r="C594">
        <v>2394810</v>
      </c>
      <c r="D594">
        <v>1</v>
      </c>
      <c r="E594" t="s">
        <v>125</v>
      </c>
      <c r="F594" t="s">
        <v>216</v>
      </c>
      <c r="G594">
        <v>2892</v>
      </c>
      <c r="H594">
        <v>2496</v>
      </c>
      <c r="I594">
        <v>114</v>
      </c>
      <c r="J594">
        <v>98</v>
      </c>
      <c r="K594">
        <v>397</v>
      </c>
      <c r="L594">
        <v>1</v>
      </c>
      <c r="M594" t="s">
        <v>55</v>
      </c>
      <c r="N594" t="s">
        <v>56</v>
      </c>
      <c r="O594" s="11">
        <f>Interpane[[#This Row],[weight (kg)]]*2.20462262</f>
        <v>875.2351801399999</v>
      </c>
    </row>
    <row r="595" spans="1:15" x14ac:dyDescent="0.25">
      <c r="A595" s="13">
        <v>10</v>
      </c>
      <c r="B595">
        <v>300522200</v>
      </c>
      <c r="C595">
        <v>2394810</v>
      </c>
      <c r="D595">
        <v>1</v>
      </c>
      <c r="E595" t="s">
        <v>125</v>
      </c>
      <c r="F595" t="s">
        <v>216</v>
      </c>
      <c r="G595">
        <v>2892</v>
      </c>
      <c r="H595">
        <v>2496</v>
      </c>
      <c r="I595">
        <v>114</v>
      </c>
      <c r="J595">
        <v>98</v>
      </c>
      <c r="K595">
        <v>397</v>
      </c>
      <c r="L595">
        <v>1</v>
      </c>
      <c r="M595" t="s">
        <v>55</v>
      </c>
      <c r="N595" t="s">
        <v>56</v>
      </c>
      <c r="O595" s="11">
        <f>Interpane[[#This Row],[weight (kg)]]*2.20462262</f>
        <v>875.2351801399999</v>
      </c>
    </row>
    <row r="596" spans="1:15" x14ac:dyDescent="0.25">
      <c r="A596" s="13">
        <v>12</v>
      </c>
      <c r="B596">
        <v>300521895</v>
      </c>
      <c r="C596">
        <v>2394739</v>
      </c>
      <c r="D596">
        <v>1</v>
      </c>
      <c r="E596" t="s">
        <v>57</v>
      </c>
      <c r="F596" t="s">
        <v>146</v>
      </c>
      <c r="G596">
        <v>2892</v>
      </c>
      <c r="H596">
        <v>2496</v>
      </c>
      <c r="I596">
        <v>114</v>
      </c>
      <c r="J596">
        <v>98</v>
      </c>
      <c r="K596">
        <v>397</v>
      </c>
      <c r="L596">
        <v>1</v>
      </c>
      <c r="M596" t="s">
        <v>55</v>
      </c>
      <c r="N596" t="s">
        <v>56</v>
      </c>
      <c r="O596" s="11">
        <f>Interpane[[#This Row],[weight (kg)]]*2.20462262</f>
        <v>875.2351801399999</v>
      </c>
    </row>
    <row r="597" spans="1:15" x14ac:dyDescent="0.25">
      <c r="A597" s="13">
        <v>12</v>
      </c>
      <c r="B597">
        <v>300521895</v>
      </c>
      <c r="C597">
        <v>2394739</v>
      </c>
      <c r="D597">
        <v>1</v>
      </c>
      <c r="E597" t="s">
        <v>57</v>
      </c>
      <c r="F597" t="s">
        <v>146</v>
      </c>
      <c r="G597">
        <v>2892</v>
      </c>
      <c r="H597">
        <v>2496</v>
      </c>
      <c r="I597">
        <v>114</v>
      </c>
      <c r="J597">
        <v>98</v>
      </c>
      <c r="K597">
        <v>397</v>
      </c>
      <c r="L597">
        <v>1</v>
      </c>
      <c r="M597" t="s">
        <v>55</v>
      </c>
      <c r="N597" t="s">
        <v>56</v>
      </c>
      <c r="O597" s="11">
        <f>Interpane[[#This Row],[weight (kg)]]*2.20462262</f>
        <v>875.2351801399999</v>
      </c>
    </row>
    <row r="598" spans="1:15" x14ac:dyDescent="0.25">
      <c r="A598" s="13">
        <v>12</v>
      </c>
      <c r="B598">
        <v>300521895</v>
      </c>
      <c r="C598">
        <v>2394739</v>
      </c>
      <c r="D598">
        <v>1</v>
      </c>
      <c r="E598" t="s">
        <v>57</v>
      </c>
      <c r="F598" t="s">
        <v>146</v>
      </c>
      <c r="G598">
        <v>2892</v>
      </c>
      <c r="H598">
        <v>2496</v>
      </c>
      <c r="I598">
        <v>114</v>
      </c>
      <c r="J598">
        <v>98</v>
      </c>
      <c r="K598">
        <v>397</v>
      </c>
      <c r="L598">
        <v>1</v>
      </c>
      <c r="M598" t="s">
        <v>55</v>
      </c>
      <c r="N598" t="s">
        <v>56</v>
      </c>
      <c r="O598" s="11">
        <f>Interpane[[#This Row],[weight (kg)]]*2.20462262</f>
        <v>875.2351801399999</v>
      </c>
    </row>
    <row r="599" spans="1:15" x14ac:dyDescent="0.25">
      <c r="A599" s="13">
        <v>12</v>
      </c>
      <c r="B599">
        <v>300521895</v>
      </c>
      <c r="C599">
        <v>2394739</v>
      </c>
      <c r="D599">
        <v>1</v>
      </c>
      <c r="E599" t="s">
        <v>57</v>
      </c>
      <c r="F599" t="s">
        <v>146</v>
      </c>
      <c r="G599">
        <v>2892</v>
      </c>
      <c r="H599">
        <v>2496</v>
      </c>
      <c r="I599">
        <v>114</v>
      </c>
      <c r="J599">
        <v>98</v>
      </c>
      <c r="K599">
        <v>397</v>
      </c>
      <c r="L599">
        <v>1</v>
      </c>
      <c r="M599" t="s">
        <v>55</v>
      </c>
      <c r="N599" t="s">
        <v>56</v>
      </c>
      <c r="O599" s="11">
        <f>Interpane[[#This Row],[weight (kg)]]*2.20462262</f>
        <v>875.2351801399999</v>
      </c>
    </row>
    <row r="600" spans="1:15" x14ac:dyDescent="0.25">
      <c r="A600" s="13">
        <v>12</v>
      </c>
      <c r="B600">
        <v>300521895</v>
      </c>
      <c r="C600">
        <v>2394739</v>
      </c>
      <c r="D600">
        <v>1</v>
      </c>
      <c r="E600" t="s">
        <v>57</v>
      </c>
      <c r="F600" t="s">
        <v>146</v>
      </c>
      <c r="G600">
        <v>2892</v>
      </c>
      <c r="H600">
        <v>2496</v>
      </c>
      <c r="I600">
        <v>114</v>
      </c>
      <c r="J600">
        <v>98</v>
      </c>
      <c r="K600">
        <v>397</v>
      </c>
      <c r="L600">
        <v>1</v>
      </c>
      <c r="M600" t="s">
        <v>55</v>
      </c>
      <c r="N600" t="s">
        <v>56</v>
      </c>
      <c r="O600" s="11">
        <f>Interpane[[#This Row],[weight (kg)]]*2.20462262</f>
        <v>875.2351801399999</v>
      </c>
    </row>
    <row r="601" spans="1:15" x14ac:dyDescent="0.25">
      <c r="A601" s="13">
        <v>12</v>
      </c>
      <c r="B601">
        <v>300522232</v>
      </c>
      <c r="C601">
        <v>2394739</v>
      </c>
      <c r="D601">
        <v>1</v>
      </c>
      <c r="E601" t="s">
        <v>57</v>
      </c>
      <c r="F601" t="s">
        <v>146</v>
      </c>
      <c r="G601">
        <v>2892</v>
      </c>
      <c r="H601">
        <v>2496</v>
      </c>
      <c r="I601">
        <v>114</v>
      </c>
      <c r="J601">
        <v>98</v>
      </c>
      <c r="K601">
        <v>397</v>
      </c>
      <c r="L601">
        <v>1</v>
      </c>
      <c r="M601" t="s">
        <v>55</v>
      </c>
      <c r="N601" t="s">
        <v>56</v>
      </c>
      <c r="O601" s="11">
        <f>Interpane[[#This Row],[weight (kg)]]*2.20462262</f>
        <v>875.2351801399999</v>
      </c>
    </row>
    <row r="602" spans="1:15" x14ac:dyDescent="0.25">
      <c r="A602" s="13">
        <v>12</v>
      </c>
      <c r="B602">
        <v>300522232</v>
      </c>
      <c r="C602">
        <v>2394739</v>
      </c>
      <c r="D602">
        <v>1</v>
      </c>
      <c r="E602" t="s">
        <v>57</v>
      </c>
      <c r="F602" t="s">
        <v>146</v>
      </c>
      <c r="G602">
        <v>2892</v>
      </c>
      <c r="H602">
        <v>2496</v>
      </c>
      <c r="I602">
        <v>114</v>
      </c>
      <c r="J602">
        <v>98</v>
      </c>
      <c r="K602">
        <v>397</v>
      </c>
      <c r="L602">
        <v>1</v>
      </c>
      <c r="M602" t="s">
        <v>55</v>
      </c>
      <c r="N602" t="s">
        <v>56</v>
      </c>
      <c r="O602" s="11">
        <f>Interpane[[#This Row],[weight (kg)]]*2.20462262</f>
        <v>875.2351801399999</v>
      </c>
    </row>
    <row r="603" spans="1:15" x14ac:dyDescent="0.25">
      <c r="A603" s="13">
        <v>12</v>
      </c>
      <c r="B603">
        <v>300522232</v>
      </c>
      <c r="C603">
        <v>2394739</v>
      </c>
      <c r="D603">
        <v>1</v>
      </c>
      <c r="E603" t="s">
        <v>57</v>
      </c>
      <c r="F603" t="s">
        <v>146</v>
      </c>
      <c r="G603">
        <v>2892</v>
      </c>
      <c r="H603">
        <v>2496</v>
      </c>
      <c r="I603">
        <v>114</v>
      </c>
      <c r="J603">
        <v>98</v>
      </c>
      <c r="K603">
        <v>397</v>
      </c>
      <c r="L603">
        <v>1</v>
      </c>
      <c r="M603" t="s">
        <v>55</v>
      </c>
      <c r="N603" t="s">
        <v>56</v>
      </c>
      <c r="O603" s="11">
        <f>Interpane[[#This Row],[weight (kg)]]*2.20462262</f>
        <v>875.2351801399999</v>
      </c>
    </row>
    <row r="604" spans="1:15" x14ac:dyDescent="0.25">
      <c r="A604" s="13">
        <v>12</v>
      </c>
      <c r="B604">
        <v>300522232</v>
      </c>
      <c r="C604">
        <v>2394739</v>
      </c>
      <c r="D604">
        <v>1</v>
      </c>
      <c r="E604" t="s">
        <v>57</v>
      </c>
      <c r="F604" t="s">
        <v>146</v>
      </c>
      <c r="G604">
        <v>2892</v>
      </c>
      <c r="H604">
        <v>2496</v>
      </c>
      <c r="I604">
        <v>114</v>
      </c>
      <c r="J604">
        <v>98</v>
      </c>
      <c r="K604">
        <v>397</v>
      </c>
      <c r="L604">
        <v>1</v>
      </c>
      <c r="M604" t="s">
        <v>55</v>
      </c>
      <c r="N604" t="s">
        <v>56</v>
      </c>
      <c r="O604" s="11">
        <f>Interpane[[#This Row],[weight (kg)]]*2.20462262</f>
        <v>875.2351801399999</v>
      </c>
    </row>
    <row r="605" spans="1:15" x14ac:dyDescent="0.25">
      <c r="A605" s="13">
        <v>12</v>
      </c>
      <c r="B605">
        <v>300522232</v>
      </c>
      <c r="C605">
        <v>2394739</v>
      </c>
      <c r="D605">
        <v>1</v>
      </c>
      <c r="E605" t="s">
        <v>57</v>
      </c>
      <c r="F605" t="s">
        <v>146</v>
      </c>
      <c r="G605">
        <v>2892</v>
      </c>
      <c r="H605">
        <v>2496</v>
      </c>
      <c r="I605">
        <v>114</v>
      </c>
      <c r="J605">
        <v>98</v>
      </c>
      <c r="K605">
        <v>397</v>
      </c>
      <c r="L605">
        <v>1</v>
      </c>
      <c r="M605" t="s">
        <v>55</v>
      </c>
      <c r="N605" t="s">
        <v>56</v>
      </c>
      <c r="O605" s="11">
        <f>Interpane[[#This Row],[weight (kg)]]*2.20462262</f>
        <v>875.2351801399999</v>
      </c>
    </row>
    <row r="606" spans="1:15" x14ac:dyDescent="0.25">
      <c r="A606" s="13">
        <v>12</v>
      </c>
      <c r="B606">
        <v>300522509</v>
      </c>
      <c r="C606">
        <v>2394739</v>
      </c>
      <c r="D606">
        <v>1</v>
      </c>
      <c r="E606" t="s">
        <v>57</v>
      </c>
      <c r="F606" t="s">
        <v>146</v>
      </c>
      <c r="G606">
        <v>2892</v>
      </c>
      <c r="H606">
        <v>2496</v>
      </c>
      <c r="I606">
        <v>114</v>
      </c>
      <c r="J606">
        <v>98</v>
      </c>
      <c r="K606">
        <v>397</v>
      </c>
      <c r="L606">
        <v>1</v>
      </c>
      <c r="M606" t="s">
        <v>55</v>
      </c>
      <c r="N606" t="s">
        <v>56</v>
      </c>
      <c r="O606" s="11">
        <f>Interpane[[#This Row],[weight (kg)]]*2.20462262</f>
        <v>875.2351801399999</v>
      </c>
    </row>
    <row r="607" spans="1:15" x14ac:dyDescent="0.25">
      <c r="A607" s="13">
        <v>12</v>
      </c>
      <c r="B607">
        <v>300522509</v>
      </c>
      <c r="C607">
        <v>2394739</v>
      </c>
      <c r="D607">
        <v>1</v>
      </c>
      <c r="E607" t="s">
        <v>57</v>
      </c>
      <c r="F607" t="s">
        <v>146</v>
      </c>
      <c r="G607">
        <v>2892</v>
      </c>
      <c r="H607">
        <v>2496</v>
      </c>
      <c r="I607">
        <v>114</v>
      </c>
      <c r="J607">
        <v>98</v>
      </c>
      <c r="K607">
        <v>397</v>
      </c>
      <c r="L607">
        <v>1</v>
      </c>
      <c r="M607" t="s">
        <v>55</v>
      </c>
      <c r="N607" t="s">
        <v>56</v>
      </c>
      <c r="O607" s="11">
        <f>Interpane[[#This Row],[weight (kg)]]*2.20462262</f>
        <v>875.2351801399999</v>
      </c>
    </row>
    <row r="608" spans="1:15" x14ac:dyDescent="0.25">
      <c r="A608" s="13">
        <v>12</v>
      </c>
      <c r="B608">
        <v>300522509</v>
      </c>
      <c r="C608">
        <v>2394739</v>
      </c>
      <c r="D608">
        <v>1</v>
      </c>
      <c r="E608" t="s">
        <v>57</v>
      </c>
      <c r="F608" t="s">
        <v>146</v>
      </c>
      <c r="G608">
        <v>2892</v>
      </c>
      <c r="H608">
        <v>2496</v>
      </c>
      <c r="I608">
        <v>114</v>
      </c>
      <c r="J608">
        <v>98</v>
      </c>
      <c r="K608">
        <v>397</v>
      </c>
      <c r="L608">
        <v>1</v>
      </c>
      <c r="M608" t="s">
        <v>55</v>
      </c>
      <c r="N608" t="s">
        <v>56</v>
      </c>
      <c r="O608" s="11">
        <f>Interpane[[#This Row],[weight (kg)]]*2.20462262</f>
        <v>875.2351801399999</v>
      </c>
    </row>
    <row r="609" spans="1:15" x14ac:dyDescent="0.25">
      <c r="A609" s="13">
        <v>12</v>
      </c>
      <c r="B609">
        <v>300522509</v>
      </c>
      <c r="C609">
        <v>2394739</v>
      </c>
      <c r="D609">
        <v>1</v>
      </c>
      <c r="E609" t="s">
        <v>57</v>
      </c>
      <c r="F609" t="s">
        <v>146</v>
      </c>
      <c r="G609">
        <v>2892</v>
      </c>
      <c r="H609">
        <v>2496</v>
      </c>
      <c r="I609">
        <v>114</v>
      </c>
      <c r="J609">
        <v>98</v>
      </c>
      <c r="K609">
        <v>397</v>
      </c>
      <c r="L609">
        <v>1</v>
      </c>
      <c r="M609" t="s">
        <v>55</v>
      </c>
      <c r="N609" t="s">
        <v>56</v>
      </c>
      <c r="O609" s="11">
        <f>Interpane[[#This Row],[weight (kg)]]*2.20462262</f>
        <v>875.2351801399999</v>
      </c>
    </row>
    <row r="610" spans="1:15" x14ac:dyDescent="0.25">
      <c r="A610" s="13">
        <v>12</v>
      </c>
      <c r="B610">
        <v>300522509</v>
      </c>
      <c r="C610">
        <v>2394739</v>
      </c>
      <c r="D610">
        <v>1</v>
      </c>
      <c r="E610" t="s">
        <v>57</v>
      </c>
      <c r="F610" t="s">
        <v>146</v>
      </c>
      <c r="G610">
        <v>2892</v>
      </c>
      <c r="H610">
        <v>2496</v>
      </c>
      <c r="I610">
        <v>114</v>
      </c>
      <c r="J610">
        <v>98</v>
      </c>
      <c r="K610">
        <v>397</v>
      </c>
      <c r="L610">
        <v>1</v>
      </c>
      <c r="M610" t="s">
        <v>55</v>
      </c>
      <c r="N610" t="s">
        <v>56</v>
      </c>
      <c r="O610" s="11">
        <f>Interpane[[#This Row],[weight (kg)]]*2.20462262</f>
        <v>875.2351801399999</v>
      </c>
    </row>
    <row r="611" spans="1:15" x14ac:dyDescent="0.25">
      <c r="A611" s="13">
        <v>12</v>
      </c>
      <c r="B611">
        <v>300522213</v>
      </c>
      <c r="C611">
        <v>2394739</v>
      </c>
      <c r="D611">
        <v>1</v>
      </c>
      <c r="E611" t="s">
        <v>57</v>
      </c>
      <c r="F611" t="s">
        <v>146</v>
      </c>
      <c r="G611">
        <v>2892</v>
      </c>
      <c r="H611">
        <v>2496</v>
      </c>
      <c r="I611">
        <v>114</v>
      </c>
      <c r="J611">
        <v>98</v>
      </c>
      <c r="K611">
        <v>397</v>
      </c>
      <c r="L611">
        <v>1</v>
      </c>
      <c r="M611" t="s">
        <v>55</v>
      </c>
      <c r="N611" t="s">
        <v>56</v>
      </c>
      <c r="O611" s="11">
        <f>Interpane[[#This Row],[weight (kg)]]*2.20462262</f>
        <v>875.2351801399999</v>
      </c>
    </row>
    <row r="612" spans="1:15" x14ac:dyDescent="0.25">
      <c r="A612" s="13">
        <v>12</v>
      </c>
      <c r="B612">
        <v>300522213</v>
      </c>
      <c r="C612">
        <v>2394739</v>
      </c>
      <c r="D612">
        <v>1</v>
      </c>
      <c r="E612" t="s">
        <v>57</v>
      </c>
      <c r="F612" t="s">
        <v>146</v>
      </c>
      <c r="G612">
        <v>2892</v>
      </c>
      <c r="H612">
        <v>2496</v>
      </c>
      <c r="I612">
        <v>114</v>
      </c>
      <c r="J612">
        <v>98</v>
      </c>
      <c r="K612">
        <v>397</v>
      </c>
      <c r="L612">
        <v>1</v>
      </c>
      <c r="M612" t="s">
        <v>55</v>
      </c>
      <c r="N612" t="s">
        <v>56</v>
      </c>
      <c r="O612" s="11">
        <f>Interpane[[#This Row],[weight (kg)]]*2.20462262</f>
        <v>875.2351801399999</v>
      </c>
    </row>
    <row r="613" spans="1:15" x14ac:dyDescent="0.25">
      <c r="A613" s="13">
        <v>12</v>
      </c>
      <c r="B613">
        <v>300522213</v>
      </c>
      <c r="C613">
        <v>2394739</v>
      </c>
      <c r="D613">
        <v>1</v>
      </c>
      <c r="E613" t="s">
        <v>57</v>
      </c>
      <c r="F613" t="s">
        <v>146</v>
      </c>
      <c r="G613">
        <v>2892</v>
      </c>
      <c r="H613">
        <v>2496</v>
      </c>
      <c r="I613">
        <v>114</v>
      </c>
      <c r="J613">
        <v>98</v>
      </c>
      <c r="K613">
        <v>397</v>
      </c>
      <c r="L613">
        <v>1</v>
      </c>
      <c r="M613" t="s">
        <v>55</v>
      </c>
      <c r="N613" t="s">
        <v>56</v>
      </c>
      <c r="O613" s="11">
        <f>Interpane[[#This Row],[weight (kg)]]*2.20462262</f>
        <v>875.2351801399999</v>
      </c>
    </row>
    <row r="614" spans="1:15" x14ac:dyDescent="0.25">
      <c r="A614" s="13">
        <v>12</v>
      </c>
      <c r="B614">
        <v>300522213</v>
      </c>
      <c r="C614">
        <v>2394739</v>
      </c>
      <c r="D614">
        <v>1</v>
      </c>
      <c r="E614" t="s">
        <v>57</v>
      </c>
      <c r="F614" t="s">
        <v>146</v>
      </c>
      <c r="G614">
        <v>2892</v>
      </c>
      <c r="H614">
        <v>2496</v>
      </c>
      <c r="I614">
        <v>114</v>
      </c>
      <c r="J614">
        <v>98</v>
      </c>
      <c r="K614">
        <v>397</v>
      </c>
      <c r="L614">
        <v>1</v>
      </c>
      <c r="M614" t="s">
        <v>55</v>
      </c>
      <c r="N614" t="s">
        <v>56</v>
      </c>
      <c r="O614" s="11">
        <f>Interpane[[#This Row],[weight (kg)]]*2.20462262</f>
        <v>875.2351801399999</v>
      </c>
    </row>
    <row r="615" spans="1:15" x14ac:dyDescent="0.25">
      <c r="A615" s="13">
        <v>12</v>
      </c>
      <c r="B615">
        <v>300522213</v>
      </c>
      <c r="C615">
        <v>2394739</v>
      </c>
      <c r="D615">
        <v>1</v>
      </c>
      <c r="E615" t="s">
        <v>57</v>
      </c>
      <c r="F615" t="s">
        <v>146</v>
      </c>
      <c r="G615">
        <v>2892</v>
      </c>
      <c r="H615">
        <v>2496</v>
      </c>
      <c r="I615">
        <v>114</v>
      </c>
      <c r="J615">
        <v>98</v>
      </c>
      <c r="K615">
        <v>397</v>
      </c>
      <c r="L615">
        <v>1</v>
      </c>
      <c r="M615" t="s">
        <v>55</v>
      </c>
      <c r="N615" t="s">
        <v>56</v>
      </c>
      <c r="O615" s="11">
        <f>Interpane[[#This Row],[weight (kg)]]*2.20462262</f>
        <v>875.2351801399999</v>
      </c>
    </row>
    <row r="616" spans="1:15" x14ac:dyDescent="0.25">
      <c r="A616" s="13">
        <v>12</v>
      </c>
      <c r="B616">
        <v>300522058</v>
      </c>
      <c r="C616">
        <v>2394740</v>
      </c>
      <c r="D616">
        <v>1</v>
      </c>
      <c r="E616" t="s">
        <v>64</v>
      </c>
      <c r="F616" t="s">
        <v>176</v>
      </c>
      <c r="G616">
        <v>2181</v>
      </c>
      <c r="H616">
        <v>2496</v>
      </c>
      <c r="I616">
        <v>86</v>
      </c>
      <c r="J616">
        <v>98</v>
      </c>
      <c r="K616">
        <v>299</v>
      </c>
      <c r="L616">
        <v>1</v>
      </c>
      <c r="M616" t="s">
        <v>51</v>
      </c>
      <c r="N616" t="s">
        <v>52</v>
      </c>
      <c r="O616" s="11">
        <f>Interpane[[#This Row],[weight (kg)]]*2.20462262</f>
        <v>659.18216337999991</v>
      </c>
    </row>
    <row r="617" spans="1:15" x14ac:dyDescent="0.25">
      <c r="A617" s="13">
        <v>12</v>
      </c>
      <c r="B617">
        <v>300522058</v>
      </c>
      <c r="C617">
        <v>2394740</v>
      </c>
      <c r="D617">
        <v>1</v>
      </c>
      <c r="E617" t="s">
        <v>64</v>
      </c>
      <c r="F617" t="s">
        <v>176</v>
      </c>
      <c r="G617">
        <v>2181</v>
      </c>
      <c r="H617">
        <v>2496</v>
      </c>
      <c r="I617">
        <v>86</v>
      </c>
      <c r="J617">
        <v>98</v>
      </c>
      <c r="K617">
        <v>299</v>
      </c>
      <c r="L617">
        <v>1</v>
      </c>
      <c r="M617" t="s">
        <v>51</v>
      </c>
      <c r="N617" t="s">
        <v>52</v>
      </c>
      <c r="O617" s="11">
        <f>Interpane[[#This Row],[weight (kg)]]*2.20462262</f>
        <v>659.18216337999991</v>
      </c>
    </row>
    <row r="618" spans="1:15" x14ac:dyDescent="0.25">
      <c r="A618" s="13">
        <v>12</v>
      </c>
      <c r="B618">
        <v>300522058</v>
      </c>
      <c r="C618">
        <v>2394740</v>
      </c>
      <c r="D618">
        <v>1</v>
      </c>
      <c r="E618" t="s">
        <v>64</v>
      </c>
      <c r="F618" t="s">
        <v>176</v>
      </c>
      <c r="G618">
        <v>2181</v>
      </c>
      <c r="H618">
        <v>2496</v>
      </c>
      <c r="I618">
        <v>86</v>
      </c>
      <c r="J618">
        <v>98</v>
      </c>
      <c r="K618">
        <v>299</v>
      </c>
      <c r="L618">
        <v>1</v>
      </c>
      <c r="M618" t="s">
        <v>51</v>
      </c>
      <c r="N618" t="s">
        <v>52</v>
      </c>
      <c r="O618" s="11">
        <f>Interpane[[#This Row],[weight (kg)]]*2.20462262</f>
        <v>659.18216337999991</v>
      </c>
    </row>
    <row r="619" spans="1:15" x14ac:dyDescent="0.25">
      <c r="A619" s="13">
        <v>12</v>
      </c>
      <c r="B619">
        <v>300522058</v>
      </c>
      <c r="C619">
        <v>2394740</v>
      </c>
      <c r="D619">
        <v>1</v>
      </c>
      <c r="E619" t="s">
        <v>64</v>
      </c>
      <c r="F619" t="s">
        <v>176</v>
      </c>
      <c r="G619">
        <v>2181</v>
      </c>
      <c r="H619">
        <v>2496</v>
      </c>
      <c r="I619">
        <v>86</v>
      </c>
      <c r="J619">
        <v>98</v>
      </c>
      <c r="K619">
        <v>299</v>
      </c>
      <c r="L619">
        <v>1</v>
      </c>
      <c r="M619" t="s">
        <v>51</v>
      </c>
      <c r="N619" t="s">
        <v>52</v>
      </c>
      <c r="O619" s="11">
        <f>Interpane[[#This Row],[weight (kg)]]*2.20462262</f>
        <v>659.18216337999991</v>
      </c>
    </row>
    <row r="620" spans="1:15" x14ac:dyDescent="0.25">
      <c r="A620" s="13">
        <v>12</v>
      </c>
      <c r="B620">
        <v>300522058</v>
      </c>
      <c r="C620">
        <v>2394740</v>
      </c>
      <c r="D620">
        <v>1</v>
      </c>
      <c r="E620" t="s">
        <v>64</v>
      </c>
      <c r="F620" t="s">
        <v>176</v>
      </c>
      <c r="G620">
        <v>2181</v>
      </c>
      <c r="H620">
        <v>2496</v>
      </c>
      <c r="I620">
        <v>86</v>
      </c>
      <c r="J620">
        <v>98</v>
      </c>
      <c r="K620">
        <v>299</v>
      </c>
      <c r="L620">
        <v>1</v>
      </c>
      <c r="M620" t="s">
        <v>51</v>
      </c>
      <c r="N620" t="s">
        <v>52</v>
      </c>
      <c r="O620" s="11">
        <f>Interpane[[#This Row],[weight (kg)]]*2.20462262</f>
        <v>659.18216337999991</v>
      </c>
    </row>
    <row r="621" spans="1:15" x14ac:dyDescent="0.25">
      <c r="A621" s="13">
        <v>12</v>
      </c>
      <c r="B621">
        <v>300522058</v>
      </c>
      <c r="C621">
        <v>2394740</v>
      </c>
      <c r="D621">
        <v>1</v>
      </c>
      <c r="E621" t="s">
        <v>64</v>
      </c>
      <c r="F621" t="s">
        <v>176</v>
      </c>
      <c r="G621">
        <v>2181</v>
      </c>
      <c r="H621">
        <v>2496</v>
      </c>
      <c r="I621">
        <v>86</v>
      </c>
      <c r="J621">
        <v>98</v>
      </c>
      <c r="K621">
        <v>299</v>
      </c>
      <c r="L621">
        <v>1</v>
      </c>
      <c r="M621" t="s">
        <v>51</v>
      </c>
      <c r="N621" t="s">
        <v>52</v>
      </c>
      <c r="O621" s="11">
        <f>Interpane[[#This Row],[weight (kg)]]*2.20462262</f>
        <v>659.18216337999991</v>
      </c>
    </row>
    <row r="622" spans="1:15" x14ac:dyDescent="0.25">
      <c r="A622" s="13">
        <v>12</v>
      </c>
      <c r="B622">
        <v>300522058</v>
      </c>
      <c r="C622">
        <v>2394740</v>
      </c>
      <c r="D622">
        <v>1</v>
      </c>
      <c r="E622" t="s">
        <v>64</v>
      </c>
      <c r="F622" t="s">
        <v>176</v>
      </c>
      <c r="G622">
        <v>2181</v>
      </c>
      <c r="H622">
        <v>2496</v>
      </c>
      <c r="I622">
        <v>86</v>
      </c>
      <c r="J622">
        <v>98</v>
      </c>
      <c r="K622">
        <v>299</v>
      </c>
      <c r="L622">
        <v>1</v>
      </c>
      <c r="M622" t="s">
        <v>51</v>
      </c>
      <c r="N622" t="s">
        <v>52</v>
      </c>
      <c r="O622" s="11">
        <f>Interpane[[#This Row],[weight (kg)]]*2.20462262</f>
        <v>659.18216337999991</v>
      </c>
    </row>
    <row r="623" spans="1:15" x14ac:dyDescent="0.25">
      <c r="A623" s="13">
        <v>12</v>
      </c>
      <c r="B623">
        <v>300522058</v>
      </c>
      <c r="C623">
        <v>2394740</v>
      </c>
      <c r="D623">
        <v>1</v>
      </c>
      <c r="E623" t="s">
        <v>64</v>
      </c>
      <c r="F623" t="s">
        <v>176</v>
      </c>
      <c r="G623">
        <v>2181</v>
      </c>
      <c r="H623">
        <v>2496</v>
      </c>
      <c r="I623">
        <v>86</v>
      </c>
      <c r="J623">
        <v>98</v>
      </c>
      <c r="K623">
        <v>299</v>
      </c>
      <c r="L623">
        <v>1</v>
      </c>
      <c r="M623" t="s">
        <v>51</v>
      </c>
      <c r="N623" t="s">
        <v>52</v>
      </c>
      <c r="O623" s="11">
        <f>Interpane[[#This Row],[weight (kg)]]*2.20462262</f>
        <v>659.18216337999991</v>
      </c>
    </row>
    <row r="624" spans="1:15" x14ac:dyDescent="0.25">
      <c r="A624" s="13">
        <v>12</v>
      </c>
      <c r="B624">
        <v>300522132</v>
      </c>
      <c r="C624">
        <v>2394740</v>
      </c>
      <c r="D624">
        <v>1</v>
      </c>
      <c r="E624" t="s">
        <v>64</v>
      </c>
      <c r="F624" t="s">
        <v>176</v>
      </c>
      <c r="G624">
        <v>2181</v>
      </c>
      <c r="H624">
        <v>2496</v>
      </c>
      <c r="I624">
        <v>86</v>
      </c>
      <c r="J624">
        <v>98</v>
      </c>
      <c r="K624">
        <v>299</v>
      </c>
      <c r="L624">
        <v>1</v>
      </c>
      <c r="M624" t="s">
        <v>51</v>
      </c>
      <c r="N624" t="s">
        <v>52</v>
      </c>
      <c r="O624" s="11">
        <f>Interpane[[#This Row],[weight (kg)]]*2.20462262</f>
        <v>659.18216337999991</v>
      </c>
    </row>
    <row r="625" spans="1:15" x14ac:dyDescent="0.25">
      <c r="A625" s="13">
        <v>12</v>
      </c>
      <c r="B625">
        <v>300522132</v>
      </c>
      <c r="C625">
        <v>2394740</v>
      </c>
      <c r="D625">
        <v>1</v>
      </c>
      <c r="E625" t="s">
        <v>64</v>
      </c>
      <c r="F625" t="s">
        <v>176</v>
      </c>
      <c r="G625">
        <v>2181</v>
      </c>
      <c r="H625">
        <v>2496</v>
      </c>
      <c r="I625">
        <v>86</v>
      </c>
      <c r="J625">
        <v>98</v>
      </c>
      <c r="K625">
        <v>299</v>
      </c>
      <c r="L625">
        <v>1</v>
      </c>
      <c r="M625" t="s">
        <v>51</v>
      </c>
      <c r="N625" t="s">
        <v>52</v>
      </c>
      <c r="O625" s="11">
        <f>Interpane[[#This Row],[weight (kg)]]*2.20462262</f>
        <v>659.18216337999991</v>
      </c>
    </row>
    <row r="626" spans="1:15" x14ac:dyDescent="0.25">
      <c r="A626" s="13">
        <v>12</v>
      </c>
      <c r="B626">
        <v>300522132</v>
      </c>
      <c r="C626">
        <v>2394740</v>
      </c>
      <c r="D626">
        <v>1</v>
      </c>
      <c r="E626" t="s">
        <v>64</v>
      </c>
      <c r="F626" t="s">
        <v>176</v>
      </c>
      <c r="G626">
        <v>2181</v>
      </c>
      <c r="H626">
        <v>2496</v>
      </c>
      <c r="I626">
        <v>86</v>
      </c>
      <c r="J626">
        <v>98</v>
      </c>
      <c r="K626">
        <v>299</v>
      </c>
      <c r="L626">
        <v>1</v>
      </c>
      <c r="M626" t="s">
        <v>51</v>
      </c>
      <c r="N626" t="s">
        <v>52</v>
      </c>
      <c r="O626" s="11">
        <f>Interpane[[#This Row],[weight (kg)]]*2.20462262</f>
        <v>659.18216337999991</v>
      </c>
    </row>
    <row r="627" spans="1:15" x14ac:dyDescent="0.25">
      <c r="A627" s="13">
        <v>12</v>
      </c>
      <c r="B627">
        <v>300522132</v>
      </c>
      <c r="C627">
        <v>2394740</v>
      </c>
      <c r="D627">
        <v>1</v>
      </c>
      <c r="E627" t="s">
        <v>64</v>
      </c>
      <c r="F627" t="s">
        <v>176</v>
      </c>
      <c r="G627">
        <v>2181</v>
      </c>
      <c r="H627">
        <v>2496</v>
      </c>
      <c r="I627">
        <v>86</v>
      </c>
      <c r="J627">
        <v>98</v>
      </c>
      <c r="K627">
        <v>299</v>
      </c>
      <c r="L627">
        <v>1</v>
      </c>
      <c r="M627" t="s">
        <v>51</v>
      </c>
      <c r="N627" t="s">
        <v>52</v>
      </c>
      <c r="O627" s="11">
        <f>Interpane[[#This Row],[weight (kg)]]*2.20462262</f>
        <v>659.18216337999991</v>
      </c>
    </row>
    <row r="628" spans="1:15" x14ac:dyDescent="0.25">
      <c r="A628" s="13">
        <v>12</v>
      </c>
      <c r="B628">
        <v>300522132</v>
      </c>
      <c r="C628">
        <v>2394740</v>
      </c>
      <c r="D628">
        <v>1</v>
      </c>
      <c r="E628" t="s">
        <v>64</v>
      </c>
      <c r="F628" t="s">
        <v>176</v>
      </c>
      <c r="G628">
        <v>2181</v>
      </c>
      <c r="H628">
        <v>2496</v>
      </c>
      <c r="I628">
        <v>86</v>
      </c>
      <c r="J628">
        <v>98</v>
      </c>
      <c r="K628">
        <v>299</v>
      </c>
      <c r="L628">
        <v>1</v>
      </c>
      <c r="M628" t="s">
        <v>51</v>
      </c>
      <c r="N628" t="s">
        <v>52</v>
      </c>
      <c r="O628" s="11">
        <f>Interpane[[#This Row],[weight (kg)]]*2.20462262</f>
        <v>659.18216337999991</v>
      </c>
    </row>
    <row r="629" spans="1:15" x14ac:dyDescent="0.25">
      <c r="A629" s="13">
        <v>12</v>
      </c>
      <c r="B629">
        <v>300522132</v>
      </c>
      <c r="C629">
        <v>2394740</v>
      </c>
      <c r="D629">
        <v>1</v>
      </c>
      <c r="E629" t="s">
        <v>64</v>
      </c>
      <c r="F629" t="s">
        <v>176</v>
      </c>
      <c r="G629">
        <v>2181</v>
      </c>
      <c r="H629">
        <v>2496</v>
      </c>
      <c r="I629">
        <v>86</v>
      </c>
      <c r="J629">
        <v>98</v>
      </c>
      <c r="K629">
        <v>299</v>
      </c>
      <c r="L629">
        <v>1</v>
      </c>
      <c r="M629" t="s">
        <v>51</v>
      </c>
      <c r="N629" t="s">
        <v>52</v>
      </c>
      <c r="O629" s="11">
        <f>Interpane[[#This Row],[weight (kg)]]*2.20462262</f>
        <v>659.18216337999991</v>
      </c>
    </row>
    <row r="630" spans="1:15" x14ac:dyDescent="0.25">
      <c r="A630" s="13">
        <v>12</v>
      </c>
      <c r="B630">
        <v>300522132</v>
      </c>
      <c r="C630">
        <v>2394740</v>
      </c>
      <c r="D630">
        <v>1</v>
      </c>
      <c r="E630" t="s">
        <v>64</v>
      </c>
      <c r="F630" t="s">
        <v>176</v>
      </c>
      <c r="G630">
        <v>2181</v>
      </c>
      <c r="H630">
        <v>2496</v>
      </c>
      <c r="I630">
        <v>86</v>
      </c>
      <c r="J630">
        <v>98</v>
      </c>
      <c r="K630">
        <v>299</v>
      </c>
      <c r="L630">
        <v>1</v>
      </c>
      <c r="M630" t="s">
        <v>51</v>
      </c>
      <c r="N630" t="s">
        <v>52</v>
      </c>
      <c r="O630" s="11">
        <f>Interpane[[#This Row],[weight (kg)]]*2.20462262</f>
        <v>659.18216337999991</v>
      </c>
    </row>
    <row r="631" spans="1:15" x14ac:dyDescent="0.25">
      <c r="A631" s="13">
        <v>12</v>
      </c>
      <c r="B631">
        <v>300522132</v>
      </c>
      <c r="C631">
        <v>2394740</v>
      </c>
      <c r="D631">
        <v>1</v>
      </c>
      <c r="E631" t="s">
        <v>64</v>
      </c>
      <c r="F631" t="s">
        <v>176</v>
      </c>
      <c r="G631">
        <v>2181</v>
      </c>
      <c r="H631">
        <v>2496</v>
      </c>
      <c r="I631">
        <v>86</v>
      </c>
      <c r="J631">
        <v>98</v>
      </c>
      <c r="K631">
        <v>299</v>
      </c>
      <c r="L631">
        <v>1</v>
      </c>
      <c r="M631" t="s">
        <v>51</v>
      </c>
      <c r="N631" t="s">
        <v>52</v>
      </c>
      <c r="O631" s="11">
        <f>Interpane[[#This Row],[weight (kg)]]*2.20462262</f>
        <v>659.18216337999991</v>
      </c>
    </row>
    <row r="632" spans="1:15" x14ac:dyDescent="0.25">
      <c r="A632" s="13">
        <v>12</v>
      </c>
      <c r="B632">
        <v>300522452</v>
      </c>
      <c r="C632">
        <v>2394740</v>
      </c>
      <c r="D632">
        <v>1</v>
      </c>
      <c r="E632" t="s">
        <v>64</v>
      </c>
      <c r="F632" t="s">
        <v>176</v>
      </c>
      <c r="G632">
        <v>2181</v>
      </c>
      <c r="H632">
        <v>2496</v>
      </c>
      <c r="I632">
        <v>86</v>
      </c>
      <c r="J632">
        <v>98</v>
      </c>
      <c r="K632">
        <v>299</v>
      </c>
      <c r="L632">
        <v>1</v>
      </c>
      <c r="M632" t="s">
        <v>51</v>
      </c>
      <c r="N632" t="s">
        <v>52</v>
      </c>
      <c r="O632" s="11">
        <f>Interpane[[#This Row],[weight (kg)]]*2.20462262</f>
        <v>659.18216337999991</v>
      </c>
    </row>
    <row r="633" spans="1:15" x14ac:dyDescent="0.25">
      <c r="A633" s="13">
        <v>12</v>
      </c>
      <c r="B633">
        <v>300522452</v>
      </c>
      <c r="C633">
        <v>2394740</v>
      </c>
      <c r="D633">
        <v>1</v>
      </c>
      <c r="E633" t="s">
        <v>64</v>
      </c>
      <c r="F633" t="s">
        <v>176</v>
      </c>
      <c r="G633">
        <v>2181</v>
      </c>
      <c r="H633">
        <v>2496</v>
      </c>
      <c r="I633">
        <v>86</v>
      </c>
      <c r="J633">
        <v>98</v>
      </c>
      <c r="K633">
        <v>299</v>
      </c>
      <c r="L633">
        <v>1</v>
      </c>
      <c r="M633" t="s">
        <v>51</v>
      </c>
      <c r="N633" t="s">
        <v>52</v>
      </c>
      <c r="O633" s="11">
        <f>Interpane[[#This Row],[weight (kg)]]*2.20462262</f>
        <v>659.18216337999991</v>
      </c>
    </row>
    <row r="634" spans="1:15" x14ac:dyDescent="0.25">
      <c r="A634" s="13">
        <v>12</v>
      </c>
      <c r="B634">
        <v>300522452</v>
      </c>
      <c r="C634">
        <v>2394740</v>
      </c>
      <c r="D634">
        <v>1</v>
      </c>
      <c r="E634" t="s">
        <v>64</v>
      </c>
      <c r="F634" t="s">
        <v>176</v>
      </c>
      <c r="G634">
        <v>2181</v>
      </c>
      <c r="H634">
        <v>2496</v>
      </c>
      <c r="I634">
        <v>86</v>
      </c>
      <c r="J634">
        <v>98</v>
      </c>
      <c r="K634">
        <v>299</v>
      </c>
      <c r="L634">
        <v>1</v>
      </c>
      <c r="M634" t="s">
        <v>51</v>
      </c>
      <c r="N634" t="s">
        <v>52</v>
      </c>
      <c r="O634" s="11">
        <f>Interpane[[#This Row],[weight (kg)]]*2.20462262</f>
        <v>659.18216337999991</v>
      </c>
    </row>
    <row r="635" spans="1:15" x14ac:dyDescent="0.25">
      <c r="A635" s="13">
        <v>12</v>
      </c>
      <c r="B635">
        <v>300522452</v>
      </c>
      <c r="C635">
        <v>2394740</v>
      </c>
      <c r="D635">
        <v>1</v>
      </c>
      <c r="E635" t="s">
        <v>64</v>
      </c>
      <c r="F635" t="s">
        <v>176</v>
      </c>
      <c r="G635">
        <v>2181</v>
      </c>
      <c r="H635">
        <v>2496</v>
      </c>
      <c r="I635">
        <v>86</v>
      </c>
      <c r="J635">
        <v>98</v>
      </c>
      <c r="K635">
        <v>299</v>
      </c>
      <c r="L635">
        <v>1</v>
      </c>
      <c r="M635" t="s">
        <v>51</v>
      </c>
      <c r="N635" t="s">
        <v>52</v>
      </c>
      <c r="O635" s="11">
        <f>Interpane[[#This Row],[weight (kg)]]*2.20462262</f>
        <v>659.18216337999991</v>
      </c>
    </row>
    <row r="636" spans="1:15" x14ac:dyDescent="0.25">
      <c r="A636" s="13">
        <v>12</v>
      </c>
      <c r="B636">
        <v>300522452</v>
      </c>
      <c r="C636">
        <v>2394740</v>
      </c>
      <c r="D636">
        <v>1</v>
      </c>
      <c r="E636" t="s">
        <v>64</v>
      </c>
      <c r="F636" t="s">
        <v>176</v>
      </c>
      <c r="G636">
        <v>2181</v>
      </c>
      <c r="H636">
        <v>2496</v>
      </c>
      <c r="I636">
        <v>86</v>
      </c>
      <c r="J636">
        <v>98</v>
      </c>
      <c r="K636">
        <v>299</v>
      </c>
      <c r="L636">
        <v>1</v>
      </c>
      <c r="M636" t="s">
        <v>51</v>
      </c>
      <c r="N636" t="s">
        <v>52</v>
      </c>
      <c r="O636" s="11">
        <f>Interpane[[#This Row],[weight (kg)]]*2.20462262</f>
        <v>659.18216337999991</v>
      </c>
    </row>
    <row r="637" spans="1:15" x14ac:dyDescent="0.25">
      <c r="A637" s="13">
        <v>12</v>
      </c>
      <c r="B637">
        <v>300522452</v>
      </c>
      <c r="C637">
        <v>2394740</v>
      </c>
      <c r="D637">
        <v>1</v>
      </c>
      <c r="E637" t="s">
        <v>64</v>
      </c>
      <c r="F637" t="s">
        <v>176</v>
      </c>
      <c r="G637">
        <v>2181</v>
      </c>
      <c r="H637">
        <v>2496</v>
      </c>
      <c r="I637">
        <v>86</v>
      </c>
      <c r="J637">
        <v>98</v>
      </c>
      <c r="K637">
        <v>299</v>
      </c>
      <c r="L637">
        <v>1</v>
      </c>
      <c r="M637" t="s">
        <v>51</v>
      </c>
      <c r="N637" t="s">
        <v>52</v>
      </c>
      <c r="O637" s="11">
        <f>Interpane[[#This Row],[weight (kg)]]*2.20462262</f>
        <v>659.18216337999991</v>
      </c>
    </row>
    <row r="638" spans="1:15" x14ac:dyDescent="0.25">
      <c r="A638" s="13">
        <v>12</v>
      </c>
      <c r="B638">
        <v>300522452</v>
      </c>
      <c r="C638">
        <v>2394740</v>
      </c>
      <c r="D638">
        <v>1</v>
      </c>
      <c r="E638" t="s">
        <v>64</v>
      </c>
      <c r="F638" t="s">
        <v>176</v>
      </c>
      <c r="G638">
        <v>2181</v>
      </c>
      <c r="H638">
        <v>2496</v>
      </c>
      <c r="I638">
        <v>86</v>
      </c>
      <c r="J638">
        <v>98</v>
      </c>
      <c r="K638">
        <v>299</v>
      </c>
      <c r="L638">
        <v>1</v>
      </c>
      <c r="M638" t="s">
        <v>51</v>
      </c>
      <c r="N638" t="s">
        <v>52</v>
      </c>
      <c r="O638" s="11">
        <f>Interpane[[#This Row],[weight (kg)]]*2.20462262</f>
        <v>659.18216337999991</v>
      </c>
    </row>
    <row r="639" spans="1:15" x14ac:dyDescent="0.25">
      <c r="A639" s="13">
        <v>12</v>
      </c>
      <c r="B639">
        <v>300522452</v>
      </c>
      <c r="C639">
        <v>2394740</v>
      </c>
      <c r="D639">
        <v>1</v>
      </c>
      <c r="E639" t="s">
        <v>64</v>
      </c>
      <c r="F639" t="s">
        <v>176</v>
      </c>
      <c r="G639">
        <v>2181</v>
      </c>
      <c r="H639">
        <v>2496</v>
      </c>
      <c r="I639">
        <v>86</v>
      </c>
      <c r="J639">
        <v>98</v>
      </c>
      <c r="K639">
        <v>299</v>
      </c>
      <c r="L639">
        <v>1</v>
      </c>
      <c r="M639" t="s">
        <v>51</v>
      </c>
      <c r="N639" t="s">
        <v>52</v>
      </c>
      <c r="O639" s="11">
        <f>Interpane[[#This Row],[weight (kg)]]*2.20462262</f>
        <v>659.18216337999991</v>
      </c>
    </row>
    <row r="640" spans="1:15" x14ac:dyDescent="0.25">
      <c r="A640" s="13">
        <v>12</v>
      </c>
      <c r="B640">
        <v>300522458</v>
      </c>
      <c r="C640">
        <v>2394740</v>
      </c>
      <c r="D640">
        <v>1</v>
      </c>
      <c r="E640" t="s">
        <v>64</v>
      </c>
      <c r="F640" t="s">
        <v>176</v>
      </c>
      <c r="G640">
        <v>2181</v>
      </c>
      <c r="H640">
        <v>2496</v>
      </c>
      <c r="I640">
        <v>86</v>
      </c>
      <c r="J640">
        <v>98</v>
      </c>
      <c r="K640">
        <v>299</v>
      </c>
      <c r="L640">
        <v>1</v>
      </c>
      <c r="M640" t="s">
        <v>51</v>
      </c>
      <c r="N640" t="s">
        <v>52</v>
      </c>
      <c r="O640" s="11">
        <f>Interpane[[#This Row],[weight (kg)]]*2.20462262</f>
        <v>659.18216337999991</v>
      </c>
    </row>
    <row r="641" spans="1:15" x14ac:dyDescent="0.25">
      <c r="A641" s="13">
        <v>12</v>
      </c>
      <c r="B641">
        <v>300522458</v>
      </c>
      <c r="C641">
        <v>2394740</v>
      </c>
      <c r="D641">
        <v>1</v>
      </c>
      <c r="E641" t="s">
        <v>64</v>
      </c>
      <c r="F641" t="s">
        <v>176</v>
      </c>
      <c r="G641">
        <v>2181</v>
      </c>
      <c r="H641">
        <v>2496</v>
      </c>
      <c r="I641">
        <v>86</v>
      </c>
      <c r="J641">
        <v>98</v>
      </c>
      <c r="K641">
        <v>299</v>
      </c>
      <c r="L641">
        <v>1</v>
      </c>
      <c r="M641" t="s">
        <v>51</v>
      </c>
      <c r="N641" t="s">
        <v>52</v>
      </c>
      <c r="O641" s="11">
        <f>Interpane[[#This Row],[weight (kg)]]*2.20462262</f>
        <v>659.18216337999991</v>
      </c>
    </row>
    <row r="642" spans="1:15" x14ac:dyDescent="0.25">
      <c r="A642" s="13">
        <v>12</v>
      </c>
      <c r="B642">
        <v>300522458</v>
      </c>
      <c r="C642">
        <v>2394740</v>
      </c>
      <c r="D642">
        <v>1</v>
      </c>
      <c r="E642" t="s">
        <v>64</v>
      </c>
      <c r="F642" t="s">
        <v>176</v>
      </c>
      <c r="G642">
        <v>2181</v>
      </c>
      <c r="H642">
        <v>2496</v>
      </c>
      <c r="I642">
        <v>86</v>
      </c>
      <c r="J642">
        <v>98</v>
      </c>
      <c r="K642">
        <v>299</v>
      </c>
      <c r="L642">
        <v>1</v>
      </c>
      <c r="M642" t="s">
        <v>51</v>
      </c>
      <c r="N642" t="s">
        <v>52</v>
      </c>
      <c r="O642" s="11">
        <f>Interpane[[#This Row],[weight (kg)]]*2.20462262</f>
        <v>659.18216337999991</v>
      </c>
    </row>
    <row r="643" spans="1:15" x14ac:dyDescent="0.25">
      <c r="A643" s="13">
        <v>12</v>
      </c>
      <c r="B643">
        <v>300522458</v>
      </c>
      <c r="C643">
        <v>2394740</v>
      </c>
      <c r="D643">
        <v>1</v>
      </c>
      <c r="E643" t="s">
        <v>64</v>
      </c>
      <c r="F643" t="s">
        <v>176</v>
      </c>
      <c r="G643">
        <v>2181</v>
      </c>
      <c r="H643">
        <v>2496</v>
      </c>
      <c r="I643">
        <v>86</v>
      </c>
      <c r="J643">
        <v>98</v>
      </c>
      <c r="K643">
        <v>299</v>
      </c>
      <c r="L643">
        <v>1</v>
      </c>
      <c r="M643" t="s">
        <v>51</v>
      </c>
      <c r="N643" t="s">
        <v>52</v>
      </c>
      <c r="O643" s="11">
        <f>Interpane[[#This Row],[weight (kg)]]*2.20462262</f>
        <v>659.18216337999991</v>
      </c>
    </row>
    <row r="644" spans="1:15" x14ac:dyDescent="0.25">
      <c r="A644" s="13">
        <v>12</v>
      </c>
      <c r="B644">
        <v>300522458</v>
      </c>
      <c r="C644">
        <v>2394740</v>
      </c>
      <c r="D644">
        <v>1</v>
      </c>
      <c r="E644" t="s">
        <v>64</v>
      </c>
      <c r="F644" t="s">
        <v>176</v>
      </c>
      <c r="G644">
        <v>2181</v>
      </c>
      <c r="H644">
        <v>2496</v>
      </c>
      <c r="I644">
        <v>86</v>
      </c>
      <c r="J644">
        <v>98</v>
      </c>
      <c r="K644">
        <v>299</v>
      </c>
      <c r="L644">
        <v>1</v>
      </c>
      <c r="M644" t="s">
        <v>51</v>
      </c>
      <c r="N644" t="s">
        <v>52</v>
      </c>
      <c r="O644" s="11">
        <f>Interpane[[#This Row],[weight (kg)]]*2.20462262</f>
        <v>659.18216337999991</v>
      </c>
    </row>
    <row r="645" spans="1:15" x14ac:dyDescent="0.25">
      <c r="A645" s="13">
        <v>12</v>
      </c>
      <c r="B645">
        <v>300522458</v>
      </c>
      <c r="C645">
        <v>2394740</v>
      </c>
      <c r="D645">
        <v>1</v>
      </c>
      <c r="E645" t="s">
        <v>64</v>
      </c>
      <c r="F645" t="s">
        <v>176</v>
      </c>
      <c r="G645">
        <v>2181</v>
      </c>
      <c r="H645">
        <v>2496</v>
      </c>
      <c r="I645">
        <v>86</v>
      </c>
      <c r="J645">
        <v>98</v>
      </c>
      <c r="K645">
        <v>299</v>
      </c>
      <c r="L645">
        <v>1</v>
      </c>
      <c r="M645" t="s">
        <v>51</v>
      </c>
      <c r="N645" t="s">
        <v>52</v>
      </c>
      <c r="O645" s="11">
        <f>Interpane[[#This Row],[weight (kg)]]*2.20462262</f>
        <v>659.18216337999991</v>
      </c>
    </row>
    <row r="646" spans="1:15" x14ac:dyDescent="0.25">
      <c r="A646" s="13">
        <v>12</v>
      </c>
      <c r="B646">
        <v>300522458</v>
      </c>
      <c r="C646">
        <v>2394740</v>
      </c>
      <c r="D646">
        <v>1</v>
      </c>
      <c r="E646" t="s">
        <v>64</v>
      </c>
      <c r="F646" t="s">
        <v>176</v>
      </c>
      <c r="G646">
        <v>2181</v>
      </c>
      <c r="H646">
        <v>2496</v>
      </c>
      <c r="I646">
        <v>86</v>
      </c>
      <c r="J646">
        <v>98</v>
      </c>
      <c r="K646">
        <v>299</v>
      </c>
      <c r="L646">
        <v>1</v>
      </c>
      <c r="M646" t="s">
        <v>51</v>
      </c>
      <c r="N646" t="s">
        <v>52</v>
      </c>
      <c r="O646" s="11">
        <f>Interpane[[#This Row],[weight (kg)]]*2.20462262</f>
        <v>659.18216337999991</v>
      </c>
    </row>
    <row r="647" spans="1:15" x14ac:dyDescent="0.25">
      <c r="A647" s="13">
        <v>12</v>
      </c>
      <c r="B647">
        <v>300522458</v>
      </c>
      <c r="C647">
        <v>2394740</v>
      </c>
      <c r="D647">
        <v>1</v>
      </c>
      <c r="E647" t="s">
        <v>64</v>
      </c>
      <c r="F647" t="s">
        <v>176</v>
      </c>
      <c r="G647">
        <v>2181</v>
      </c>
      <c r="H647">
        <v>2496</v>
      </c>
      <c r="I647">
        <v>86</v>
      </c>
      <c r="J647">
        <v>98</v>
      </c>
      <c r="K647">
        <v>299</v>
      </c>
      <c r="L647">
        <v>1</v>
      </c>
      <c r="M647" t="s">
        <v>51</v>
      </c>
      <c r="N647" t="s">
        <v>52</v>
      </c>
      <c r="O647" s="11">
        <f>Interpane[[#This Row],[weight (kg)]]*2.20462262</f>
        <v>659.18216337999991</v>
      </c>
    </row>
    <row r="648" spans="1:15" x14ac:dyDescent="0.25">
      <c r="A648" s="13">
        <v>13</v>
      </c>
      <c r="B648">
        <v>300522311</v>
      </c>
      <c r="C648">
        <v>2394810</v>
      </c>
      <c r="D648">
        <v>1</v>
      </c>
      <c r="E648" t="s">
        <v>125</v>
      </c>
      <c r="F648" t="s">
        <v>216</v>
      </c>
      <c r="G648">
        <v>2892</v>
      </c>
      <c r="H648">
        <v>2496</v>
      </c>
      <c r="I648">
        <v>114</v>
      </c>
      <c r="J648">
        <v>98</v>
      </c>
      <c r="K648">
        <v>397</v>
      </c>
      <c r="L648">
        <v>1</v>
      </c>
      <c r="M648" t="s">
        <v>55</v>
      </c>
      <c r="N648" t="s">
        <v>56</v>
      </c>
      <c r="O648" s="11">
        <f>Interpane[[#This Row],[weight (kg)]]*2.20462262</f>
        <v>875.2351801399999</v>
      </c>
    </row>
    <row r="649" spans="1:15" x14ac:dyDescent="0.25">
      <c r="A649" s="13">
        <v>13</v>
      </c>
      <c r="B649">
        <v>300522311</v>
      </c>
      <c r="C649">
        <v>2394810</v>
      </c>
      <c r="D649">
        <v>1</v>
      </c>
      <c r="E649" t="s">
        <v>125</v>
      </c>
      <c r="F649" t="s">
        <v>216</v>
      </c>
      <c r="G649">
        <v>2892</v>
      </c>
      <c r="H649">
        <v>2496</v>
      </c>
      <c r="I649">
        <v>114</v>
      </c>
      <c r="J649">
        <v>98</v>
      </c>
      <c r="K649">
        <v>397</v>
      </c>
      <c r="L649">
        <v>1</v>
      </c>
      <c r="M649" t="s">
        <v>55</v>
      </c>
      <c r="N649" t="s">
        <v>56</v>
      </c>
      <c r="O649" s="11">
        <f>Interpane[[#This Row],[weight (kg)]]*2.20462262</f>
        <v>875.2351801399999</v>
      </c>
    </row>
    <row r="650" spans="1:15" x14ac:dyDescent="0.25">
      <c r="A650" s="13">
        <v>13</v>
      </c>
      <c r="B650">
        <v>300522311</v>
      </c>
      <c r="C650">
        <v>2394810</v>
      </c>
      <c r="D650">
        <v>1</v>
      </c>
      <c r="E650" t="s">
        <v>125</v>
      </c>
      <c r="F650" t="s">
        <v>216</v>
      </c>
      <c r="G650">
        <v>2892</v>
      </c>
      <c r="H650">
        <v>2496</v>
      </c>
      <c r="I650">
        <v>114</v>
      </c>
      <c r="J650">
        <v>98</v>
      </c>
      <c r="K650">
        <v>397</v>
      </c>
      <c r="L650">
        <v>1</v>
      </c>
      <c r="M650" t="s">
        <v>55</v>
      </c>
      <c r="N650" t="s">
        <v>56</v>
      </c>
      <c r="O650" s="11">
        <f>Interpane[[#This Row],[weight (kg)]]*2.20462262</f>
        <v>875.2351801399999</v>
      </c>
    </row>
    <row r="651" spans="1:15" x14ac:dyDescent="0.25">
      <c r="A651" s="13">
        <v>13</v>
      </c>
      <c r="B651">
        <v>300522311</v>
      </c>
      <c r="C651">
        <v>2394810</v>
      </c>
      <c r="D651">
        <v>1</v>
      </c>
      <c r="E651" t="s">
        <v>125</v>
      </c>
      <c r="F651" t="s">
        <v>216</v>
      </c>
      <c r="G651">
        <v>2892</v>
      </c>
      <c r="H651">
        <v>2496</v>
      </c>
      <c r="I651">
        <v>114</v>
      </c>
      <c r="J651">
        <v>98</v>
      </c>
      <c r="K651">
        <v>397</v>
      </c>
      <c r="L651">
        <v>1</v>
      </c>
      <c r="M651" t="s">
        <v>55</v>
      </c>
      <c r="N651" t="s">
        <v>56</v>
      </c>
      <c r="O651" s="11">
        <f>Interpane[[#This Row],[weight (kg)]]*2.20462262</f>
        <v>875.2351801399999</v>
      </c>
    </row>
    <row r="652" spans="1:15" x14ac:dyDescent="0.25">
      <c r="A652" s="13">
        <v>13</v>
      </c>
      <c r="B652">
        <v>300522311</v>
      </c>
      <c r="C652">
        <v>2394810</v>
      </c>
      <c r="D652">
        <v>1</v>
      </c>
      <c r="E652" t="s">
        <v>125</v>
      </c>
      <c r="F652" t="s">
        <v>216</v>
      </c>
      <c r="G652">
        <v>2892</v>
      </c>
      <c r="H652">
        <v>2496</v>
      </c>
      <c r="I652">
        <v>114</v>
      </c>
      <c r="J652">
        <v>98</v>
      </c>
      <c r="K652">
        <v>397</v>
      </c>
      <c r="L652">
        <v>1</v>
      </c>
      <c r="M652" t="s">
        <v>55</v>
      </c>
      <c r="N652" t="s">
        <v>56</v>
      </c>
      <c r="O652" s="11">
        <f>Interpane[[#This Row],[weight (kg)]]*2.20462262</f>
        <v>875.2351801399999</v>
      </c>
    </row>
    <row r="653" spans="1:15" x14ac:dyDescent="0.25">
      <c r="A653" s="13">
        <v>13</v>
      </c>
      <c r="B653">
        <v>300522311</v>
      </c>
      <c r="C653">
        <v>2394810</v>
      </c>
      <c r="D653">
        <v>1</v>
      </c>
      <c r="E653" t="s">
        <v>125</v>
      </c>
      <c r="F653" t="s">
        <v>216</v>
      </c>
      <c r="G653">
        <v>2892</v>
      </c>
      <c r="H653">
        <v>2496</v>
      </c>
      <c r="I653">
        <v>114</v>
      </c>
      <c r="J653">
        <v>98</v>
      </c>
      <c r="K653">
        <v>397</v>
      </c>
      <c r="L653">
        <v>1</v>
      </c>
      <c r="M653" t="s">
        <v>55</v>
      </c>
      <c r="N653" t="s">
        <v>56</v>
      </c>
      <c r="O653" s="11">
        <f>Interpane[[#This Row],[weight (kg)]]*2.20462262</f>
        <v>875.2351801399999</v>
      </c>
    </row>
    <row r="654" spans="1:15" x14ac:dyDescent="0.25">
      <c r="A654" s="13">
        <v>13</v>
      </c>
      <c r="B654">
        <v>300522576</v>
      </c>
      <c r="C654">
        <v>2394810</v>
      </c>
      <c r="D654">
        <v>1</v>
      </c>
      <c r="E654" t="s">
        <v>125</v>
      </c>
      <c r="F654" t="s">
        <v>216</v>
      </c>
      <c r="G654">
        <v>2892</v>
      </c>
      <c r="H654">
        <v>2496</v>
      </c>
      <c r="I654">
        <v>114</v>
      </c>
      <c r="J654">
        <v>98</v>
      </c>
      <c r="K654">
        <v>397</v>
      </c>
      <c r="L654">
        <v>1</v>
      </c>
      <c r="M654" t="s">
        <v>55</v>
      </c>
      <c r="N654" t="s">
        <v>56</v>
      </c>
      <c r="O654" s="11">
        <f>Interpane[[#This Row],[weight (kg)]]*2.20462262</f>
        <v>875.2351801399999</v>
      </c>
    </row>
    <row r="655" spans="1:15" x14ac:dyDescent="0.25">
      <c r="A655" s="13">
        <v>13</v>
      </c>
      <c r="B655">
        <v>300522576</v>
      </c>
      <c r="C655">
        <v>2394810</v>
      </c>
      <c r="D655">
        <v>1</v>
      </c>
      <c r="E655" t="s">
        <v>125</v>
      </c>
      <c r="F655" t="s">
        <v>216</v>
      </c>
      <c r="G655">
        <v>2892</v>
      </c>
      <c r="H655">
        <v>2496</v>
      </c>
      <c r="I655">
        <v>114</v>
      </c>
      <c r="J655">
        <v>98</v>
      </c>
      <c r="K655">
        <v>397</v>
      </c>
      <c r="L655">
        <v>1</v>
      </c>
      <c r="M655" t="s">
        <v>55</v>
      </c>
      <c r="N655" t="s">
        <v>56</v>
      </c>
      <c r="O655" s="11">
        <f>Interpane[[#This Row],[weight (kg)]]*2.20462262</f>
        <v>875.2351801399999</v>
      </c>
    </row>
    <row r="656" spans="1:15" x14ac:dyDescent="0.25">
      <c r="A656" s="13">
        <v>13</v>
      </c>
      <c r="B656">
        <v>300522576</v>
      </c>
      <c r="C656">
        <v>2394810</v>
      </c>
      <c r="D656">
        <v>1</v>
      </c>
      <c r="E656" t="s">
        <v>125</v>
      </c>
      <c r="F656" t="s">
        <v>216</v>
      </c>
      <c r="G656">
        <v>2892</v>
      </c>
      <c r="H656">
        <v>2496</v>
      </c>
      <c r="I656">
        <v>114</v>
      </c>
      <c r="J656">
        <v>98</v>
      </c>
      <c r="K656">
        <v>397</v>
      </c>
      <c r="L656">
        <v>1</v>
      </c>
      <c r="M656" t="s">
        <v>55</v>
      </c>
      <c r="N656" t="s">
        <v>56</v>
      </c>
      <c r="O656" s="11">
        <f>Interpane[[#This Row],[weight (kg)]]*2.20462262</f>
        <v>875.2351801399999</v>
      </c>
    </row>
    <row r="657" spans="1:15" x14ac:dyDescent="0.25">
      <c r="A657" s="13">
        <v>13</v>
      </c>
      <c r="B657">
        <v>300522576</v>
      </c>
      <c r="C657">
        <v>2394810</v>
      </c>
      <c r="D657">
        <v>1</v>
      </c>
      <c r="E657" t="s">
        <v>125</v>
      </c>
      <c r="F657" t="s">
        <v>216</v>
      </c>
      <c r="G657">
        <v>2892</v>
      </c>
      <c r="H657">
        <v>2496</v>
      </c>
      <c r="I657">
        <v>114</v>
      </c>
      <c r="J657">
        <v>98</v>
      </c>
      <c r="K657">
        <v>397</v>
      </c>
      <c r="L657">
        <v>1</v>
      </c>
      <c r="M657" t="s">
        <v>55</v>
      </c>
      <c r="N657" t="s">
        <v>56</v>
      </c>
      <c r="O657" s="11">
        <f>Interpane[[#This Row],[weight (kg)]]*2.20462262</f>
        <v>875.2351801399999</v>
      </c>
    </row>
    <row r="658" spans="1:15" x14ac:dyDescent="0.25">
      <c r="A658" s="13">
        <v>13</v>
      </c>
      <c r="B658">
        <v>300522576</v>
      </c>
      <c r="C658">
        <v>2394810</v>
      </c>
      <c r="D658">
        <v>1</v>
      </c>
      <c r="E658" t="s">
        <v>125</v>
      </c>
      <c r="F658" t="s">
        <v>216</v>
      </c>
      <c r="G658">
        <v>2892</v>
      </c>
      <c r="H658">
        <v>2496</v>
      </c>
      <c r="I658">
        <v>114</v>
      </c>
      <c r="J658">
        <v>98</v>
      </c>
      <c r="K658">
        <v>397</v>
      </c>
      <c r="L658">
        <v>1</v>
      </c>
      <c r="M658" t="s">
        <v>55</v>
      </c>
      <c r="N658" t="s">
        <v>56</v>
      </c>
      <c r="O658" s="11">
        <f>Interpane[[#This Row],[weight (kg)]]*2.20462262</f>
        <v>875.2351801399999</v>
      </c>
    </row>
    <row r="659" spans="1:15" x14ac:dyDescent="0.25">
      <c r="A659" s="13">
        <v>13</v>
      </c>
      <c r="B659">
        <v>300522576</v>
      </c>
      <c r="C659">
        <v>2394810</v>
      </c>
      <c r="D659">
        <v>1</v>
      </c>
      <c r="E659" t="s">
        <v>125</v>
      </c>
      <c r="F659" t="s">
        <v>216</v>
      </c>
      <c r="G659">
        <v>2892</v>
      </c>
      <c r="H659">
        <v>2496</v>
      </c>
      <c r="I659">
        <v>114</v>
      </c>
      <c r="J659">
        <v>98</v>
      </c>
      <c r="K659">
        <v>397</v>
      </c>
      <c r="L659">
        <v>1</v>
      </c>
      <c r="M659" t="s">
        <v>55</v>
      </c>
      <c r="N659" t="s">
        <v>56</v>
      </c>
      <c r="O659" s="11">
        <f>Interpane[[#This Row],[weight (kg)]]*2.20462262</f>
        <v>875.2351801399999</v>
      </c>
    </row>
    <row r="660" spans="1:15" x14ac:dyDescent="0.25">
      <c r="A660" s="13">
        <v>13</v>
      </c>
      <c r="B660">
        <v>300522055</v>
      </c>
      <c r="C660">
        <v>2394811</v>
      </c>
      <c r="D660">
        <v>1</v>
      </c>
      <c r="E660" t="s">
        <v>57</v>
      </c>
      <c r="F660" t="s">
        <v>215</v>
      </c>
      <c r="G660">
        <v>2892</v>
      </c>
      <c r="H660">
        <v>2496</v>
      </c>
      <c r="I660">
        <v>114</v>
      </c>
      <c r="J660">
        <v>98</v>
      </c>
      <c r="K660">
        <v>397</v>
      </c>
      <c r="L660">
        <v>1</v>
      </c>
      <c r="M660" t="s">
        <v>55</v>
      </c>
      <c r="N660" t="s">
        <v>56</v>
      </c>
      <c r="O660" s="11">
        <f>Interpane[[#This Row],[weight (kg)]]*2.20462262</f>
        <v>875.2351801399999</v>
      </c>
    </row>
    <row r="661" spans="1:15" x14ac:dyDescent="0.25">
      <c r="A661" s="13">
        <v>13</v>
      </c>
      <c r="B661">
        <v>300522055</v>
      </c>
      <c r="C661">
        <v>2394811</v>
      </c>
      <c r="D661">
        <v>1</v>
      </c>
      <c r="E661" t="s">
        <v>57</v>
      </c>
      <c r="F661" t="s">
        <v>215</v>
      </c>
      <c r="G661">
        <v>2892</v>
      </c>
      <c r="H661">
        <v>2496</v>
      </c>
      <c r="I661">
        <v>114</v>
      </c>
      <c r="J661">
        <v>98</v>
      </c>
      <c r="K661">
        <v>397</v>
      </c>
      <c r="L661">
        <v>1</v>
      </c>
      <c r="M661" t="s">
        <v>55</v>
      </c>
      <c r="N661" t="s">
        <v>56</v>
      </c>
      <c r="O661" s="11">
        <f>Interpane[[#This Row],[weight (kg)]]*2.20462262</f>
        <v>875.2351801399999</v>
      </c>
    </row>
    <row r="662" spans="1:15" x14ac:dyDescent="0.25">
      <c r="A662" s="13">
        <v>13</v>
      </c>
      <c r="B662">
        <v>300522055</v>
      </c>
      <c r="C662">
        <v>2394811</v>
      </c>
      <c r="D662">
        <v>1</v>
      </c>
      <c r="E662" t="s">
        <v>57</v>
      </c>
      <c r="F662" t="s">
        <v>215</v>
      </c>
      <c r="G662">
        <v>2892</v>
      </c>
      <c r="H662">
        <v>2496</v>
      </c>
      <c r="I662">
        <v>114</v>
      </c>
      <c r="J662">
        <v>98</v>
      </c>
      <c r="K662">
        <v>397</v>
      </c>
      <c r="L662">
        <v>1</v>
      </c>
      <c r="M662" t="s">
        <v>55</v>
      </c>
      <c r="N662" t="s">
        <v>56</v>
      </c>
      <c r="O662" s="11">
        <f>Interpane[[#This Row],[weight (kg)]]*2.20462262</f>
        <v>875.2351801399999</v>
      </c>
    </row>
    <row r="663" spans="1:15" x14ac:dyDescent="0.25">
      <c r="A663" s="13">
        <v>13</v>
      </c>
      <c r="B663">
        <v>300522055</v>
      </c>
      <c r="C663">
        <v>2394811</v>
      </c>
      <c r="D663">
        <v>1</v>
      </c>
      <c r="E663" t="s">
        <v>57</v>
      </c>
      <c r="F663" t="s">
        <v>215</v>
      </c>
      <c r="G663">
        <v>2892</v>
      </c>
      <c r="H663">
        <v>2496</v>
      </c>
      <c r="I663">
        <v>114</v>
      </c>
      <c r="J663">
        <v>98</v>
      </c>
      <c r="K663">
        <v>397</v>
      </c>
      <c r="L663">
        <v>1</v>
      </c>
      <c r="M663" t="s">
        <v>55</v>
      </c>
      <c r="N663" t="s">
        <v>56</v>
      </c>
      <c r="O663" s="11">
        <f>Interpane[[#This Row],[weight (kg)]]*2.20462262</f>
        <v>875.2351801399999</v>
      </c>
    </row>
    <row r="664" spans="1:15" x14ac:dyDescent="0.25">
      <c r="A664" s="13">
        <v>13</v>
      </c>
      <c r="B664">
        <v>300522055</v>
      </c>
      <c r="C664">
        <v>2394811</v>
      </c>
      <c r="D664">
        <v>1</v>
      </c>
      <c r="E664" t="s">
        <v>57</v>
      </c>
      <c r="F664" t="s">
        <v>215</v>
      </c>
      <c r="G664">
        <v>2892</v>
      </c>
      <c r="H664">
        <v>2496</v>
      </c>
      <c r="I664">
        <v>114</v>
      </c>
      <c r="J664">
        <v>98</v>
      </c>
      <c r="K664">
        <v>397</v>
      </c>
      <c r="L664">
        <v>1</v>
      </c>
      <c r="M664" t="s">
        <v>55</v>
      </c>
      <c r="N664" t="s">
        <v>56</v>
      </c>
      <c r="O664" s="11">
        <f>Interpane[[#This Row],[weight (kg)]]*2.20462262</f>
        <v>875.2351801399999</v>
      </c>
    </row>
    <row r="665" spans="1:15" x14ac:dyDescent="0.25">
      <c r="A665" s="13">
        <v>13</v>
      </c>
      <c r="B665">
        <v>300522055</v>
      </c>
      <c r="C665">
        <v>2394811</v>
      </c>
      <c r="D665">
        <v>1</v>
      </c>
      <c r="E665" t="s">
        <v>57</v>
      </c>
      <c r="F665" t="s">
        <v>215</v>
      </c>
      <c r="G665">
        <v>2892</v>
      </c>
      <c r="H665">
        <v>2496</v>
      </c>
      <c r="I665">
        <v>114</v>
      </c>
      <c r="J665">
        <v>98</v>
      </c>
      <c r="K665">
        <v>397</v>
      </c>
      <c r="L665">
        <v>1</v>
      </c>
      <c r="M665" t="s">
        <v>55</v>
      </c>
      <c r="N665" t="s">
        <v>56</v>
      </c>
      <c r="O665" s="11">
        <f>Interpane[[#This Row],[weight (kg)]]*2.20462262</f>
        <v>875.2351801399999</v>
      </c>
    </row>
    <row r="666" spans="1:15" x14ac:dyDescent="0.25">
      <c r="A666" s="13">
        <v>13</v>
      </c>
      <c r="B666">
        <v>300522077</v>
      </c>
      <c r="C666">
        <v>2394811</v>
      </c>
      <c r="D666">
        <v>1</v>
      </c>
      <c r="E666" t="s">
        <v>57</v>
      </c>
      <c r="F666" t="s">
        <v>215</v>
      </c>
      <c r="G666">
        <v>2892</v>
      </c>
      <c r="H666">
        <v>2496</v>
      </c>
      <c r="I666">
        <v>114</v>
      </c>
      <c r="J666">
        <v>98</v>
      </c>
      <c r="K666">
        <v>397</v>
      </c>
      <c r="L666">
        <v>1</v>
      </c>
      <c r="M666" t="s">
        <v>55</v>
      </c>
      <c r="N666" t="s">
        <v>56</v>
      </c>
      <c r="O666" s="11">
        <f>Interpane[[#This Row],[weight (kg)]]*2.20462262</f>
        <v>875.2351801399999</v>
      </c>
    </row>
    <row r="667" spans="1:15" x14ac:dyDescent="0.25">
      <c r="A667" s="13">
        <v>13</v>
      </c>
      <c r="B667">
        <v>300522077</v>
      </c>
      <c r="C667">
        <v>2394811</v>
      </c>
      <c r="D667">
        <v>1</v>
      </c>
      <c r="E667" t="s">
        <v>57</v>
      </c>
      <c r="F667" t="s">
        <v>215</v>
      </c>
      <c r="G667">
        <v>2892</v>
      </c>
      <c r="H667">
        <v>2496</v>
      </c>
      <c r="I667">
        <v>114</v>
      </c>
      <c r="J667">
        <v>98</v>
      </c>
      <c r="K667">
        <v>397</v>
      </c>
      <c r="L667">
        <v>1</v>
      </c>
      <c r="M667" t="s">
        <v>55</v>
      </c>
      <c r="N667" t="s">
        <v>56</v>
      </c>
      <c r="O667" s="11">
        <f>Interpane[[#This Row],[weight (kg)]]*2.20462262</f>
        <v>875.2351801399999</v>
      </c>
    </row>
    <row r="668" spans="1:15" x14ac:dyDescent="0.25">
      <c r="A668" s="13">
        <v>13</v>
      </c>
      <c r="B668">
        <v>300522077</v>
      </c>
      <c r="C668">
        <v>2394811</v>
      </c>
      <c r="D668">
        <v>1</v>
      </c>
      <c r="E668" t="s">
        <v>57</v>
      </c>
      <c r="F668" t="s">
        <v>215</v>
      </c>
      <c r="G668">
        <v>2892</v>
      </c>
      <c r="H668">
        <v>2496</v>
      </c>
      <c r="I668">
        <v>114</v>
      </c>
      <c r="J668">
        <v>98</v>
      </c>
      <c r="K668">
        <v>397</v>
      </c>
      <c r="L668">
        <v>1</v>
      </c>
      <c r="M668" t="s">
        <v>55</v>
      </c>
      <c r="N668" t="s">
        <v>56</v>
      </c>
      <c r="O668" s="11">
        <f>Interpane[[#This Row],[weight (kg)]]*2.20462262</f>
        <v>875.2351801399999</v>
      </c>
    </row>
    <row r="669" spans="1:15" x14ac:dyDescent="0.25">
      <c r="A669" s="13">
        <v>13</v>
      </c>
      <c r="B669">
        <v>300522077</v>
      </c>
      <c r="C669">
        <v>2394811</v>
      </c>
      <c r="D669">
        <v>1</v>
      </c>
      <c r="E669" t="s">
        <v>57</v>
      </c>
      <c r="F669" t="s">
        <v>215</v>
      </c>
      <c r="G669">
        <v>2892</v>
      </c>
      <c r="H669">
        <v>2496</v>
      </c>
      <c r="I669">
        <v>114</v>
      </c>
      <c r="J669">
        <v>98</v>
      </c>
      <c r="K669">
        <v>397</v>
      </c>
      <c r="L669">
        <v>1</v>
      </c>
      <c r="M669" t="s">
        <v>55</v>
      </c>
      <c r="N669" t="s">
        <v>56</v>
      </c>
      <c r="O669" s="11">
        <f>Interpane[[#This Row],[weight (kg)]]*2.20462262</f>
        <v>875.2351801399999</v>
      </c>
    </row>
    <row r="670" spans="1:15" x14ac:dyDescent="0.25">
      <c r="A670" s="13">
        <v>13</v>
      </c>
      <c r="B670">
        <v>300522077</v>
      </c>
      <c r="C670">
        <v>2394811</v>
      </c>
      <c r="D670">
        <v>1</v>
      </c>
      <c r="E670" t="s">
        <v>57</v>
      </c>
      <c r="F670" t="s">
        <v>215</v>
      </c>
      <c r="G670">
        <v>2892</v>
      </c>
      <c r="H670">
        <v>2496</v>
      </c>
      <c r="I670">
        <v>114</v>
      </c>
      <c r="J670">
        <v>98</v>
      </c>
      <c r="K670">
        <v>397</v>
      </c>
      <c r="L670">
        <v>1</v>
      </c>
      <c r="M670" t="s">
        <v>55</v>
      </c>
      <c r="N670" t="s">
        <v>56</v>
      </c>
      <c r="O670" s="11">
        <f>Interpane[[#This Row],[weight (kg)]]*2.20462262</f>
        <v>875.2351801399999</v>
      </c>
    </row>
    <row r="671" spans="1:15" x14ac:dyDescent="0.25">
      <c r="A671" s="13">
        <v>13</v>
      </c>
      <c r="B671">
        <v>300522077</v>
      </c>
      <c r="C671">
        <v>2394811</v>
      </c>
      <c r="D671">
        <v>1</v>
      </c>
      <c r="E671" t="s">
        <v>57</v>
      </c>
      <c r="F671" t="s">
        <v>215</v>
      </c>
      <c r="G671">
        <v>2892</v>
      </c>
      <c r="H671">
        <v>2496</v>
      </c>
      <c r="I671">
        <v>114</v>
      </c>
      <c r="J671">
        <v>98</v>
      </c>
      <c r="K671">
        <v>397</v>
      </c>
      <c r="L671">
        <v>1</v>
      </c>
      <c r="M671" t="s">
        <v>55</v>
      </c>
      <c r="N671" t="s">
        <v>56</v>
      </c>
      <c r="O671" s="11">
        <f>Interpane[[#This Row],[weight (kg)]]*2.20462262</f>
        <v>875.2351801399999</v>
      </c>
    </row>
    <row r="672" spans="1:15" x14ac:dyDescent="0.25">
      <c r="A672" s="13">
        <v>13</v>
      </c>
      <c r="B672">
        <v>300522081</v>
      </c>
      <c r="C672">
        <v>2394811</v>
      </c>
      <c r="D672">
        <v>1</v>
      </c>
      <c r="E672" t="s">
        <v>57</v>
      </c>
      <c r="F672" t="s">
        <v>215</v>
      </c>
      <c r="G672">
        <v>2892</v>
      </c>
      <c r="H672">
        <v>2496</v>
      </c>
      <c r="I672">
        <v>114</v>
      </c>
      <c r="J672">
        <v>98</v>
      </c>
      <c r="K672">
        <v>397</v>
      </c>
      <c r="L672">
        <v>1</v>
      </c>
      <c r="M672" t="s">
        <v>55</v>
      </c>
      <c r="N672" t="s">
        <v>56</v>
      </c>
      <c r="O672" s="11">
        <f>Interpane[[#This Row],[weight (kg)]]*2.20462262</f>
        <v>875.2351801399999</v>
      </c>
    </row>
    <row r="673" spans="1:15" x14ac:dyDescent="0.25">
      <c r="A673" s="13">
        <v>13</v>
      </c>
      <c r="B673">
        <v>300522081</v>
      </c>
      <c r="C673">
        <v>2394811</v>
      </c>
      <c r="D673">
        <v>1</v>
      </c>
      <c r="E673" t="s">
        <v>57</v>
      </c>
      <c r="F673" t="s">
        <v>215</v>
      </c>
      <c r="G673">
        <v>2892</v>
      </c>
      <c r="H673">
        <v>2496</v>
      </c>
      <c r="I673">
        <v>114</v>
      </c>
      <c r="J673">
        <v>98</v>
      </c>
      <c r="K673">
        <v>397</v>
      </c>
      <c r="L673">
        <v>1</v>
      </c>
      <c r="M673" t="s">
        <v>55</v>
      </c>
      <c r="N673" t="s">
        <v>56</v>
      </c>
      <c r="O673" s="11">
        <f>Interpane[[#This Row],[weight (kg)]]*2.20462262</f>
        <v>875.2351801399999</v>
      </c>
    </row>
    <row r="674" spans="1:15" x14ac:dyDescent="0.25">
      <c r="A674" s="13">
        <v>13</v>
      </c>
      <c r="B674">
        <v>300522081</v>
      </c>
      <c r="C674">
        <v>2394811</v>
      </c>
      <c r="D674">
        <v>1</v>
      </c>
      <c r="E674" t="s">
        <v>57</v>
      </c>
      <c r="F674" t="s">
        <v>215</v>
      </c>
      <c r="G674">
        <v>2892</v>
      </c>
      <c r="H674">
        <v>2496</v>
      </c>
      <c r="I674">
        <v>114</v>
      </c>
      <c r="J674">
        <v>98</v>
      </c>
      <c r="K674">
        <v>397</v>
      </c>
      <c r="L674">
        <v>1</v>
      </c>
      <c r="M674" t="s">
        <v>55</v>
      </c>
      <c r="N674" t="s">
        <v>56</v>
      </c>
      <c r="O674" s="11">
        <f>Interpane[[#This Row],[weight (kg)]]*2.20462262</f>
        <v>875.2351801399999</v>
      </c>
    </row>
    <row r="675" spans="1:15" x14ac:dyDescent="0.25">
      <c r="A675" s="13">
        <v>13</v>
      </c>
      <c r="B675">
        <v>300522081</v>
      </c>
      <c r="C675">
        <v>2394811</v>
      </c>
      <c r="D675">
        <v>1</v>
      </c>
      <c r="E675" t="s">
        <v>57</v>
      </c>
      <c r="F675" t="s">
        <v>215</v>
      </c>
      <c r="G675">
        <v>2892</v>
      </c>
      <c r="H675">
        <v>2496</v>
      </c>
      <c r="I675">
        <v>114</v>
      </c>
      <c r="J675">
        <v>98</v>
      </c>
      <c r="K675">
        <v>397</v>
      </c>
      <c r="L675">
        <v>1</v>
      </c>
      <c r="M675" t="s">
        <v>55</v>
      </c>
      <c r="N675" t="s">
        <v>56</v>
      </c>
      <c r="O675" s="11">
        <f>Interpane[[#This Row],[weight (kg)]]*2.20462262</f>
        <v>875.2351801399999</v>
      </c>
    </row>
    <row r="676" spans="1:15" x14ac:dyDescent="0.25">
      <c r="A676" s="13">
        <v>13</v>
      </c>
      <c r="B676">
        <v>300522081</v>
      </c>
      <c r="C676">
        <v>2394811</v>
      </c>
      <c r="D676">
        <v>1</v>
      </c>
      <c r="E676" t="s">
        <v>57</v>
      </c>
      <c r="F676" t="s">
        <v>215</v>
      </c>
      <c r="G676">
        <v>2892</v>
      </c>
      <c r="H676">
        <v>2496</v>
      </c>
      <c r="I676">
        <v>114</v>
      </c>
      <c r="J676">
        <v>98</v>
      </c>
      <c r="K676">
        <v>397</v>
      </c>
      <c r="L676">
        <v>1</v>
      </c>
      <c r="M676" t="s">
        <v>55</v>
      </c>
      <c r="N676" t="s">
        <v>56</v>
      </c>
      <c r="O676" s="11">
        <f>Interpane[[#This Row],[weight (kg)]]*2.20462262</f>
        <v>875.2351801399999</v>
      </c>
    </row>
    <row r="677" spans="1:15" x14ac:dyDescent="0.25">
      <c r="A677" s="13">
        <v>13</v>
      </c>
      <c r="B677">
        <v>300522081</v>
      </c>
      <c r="C677">
        <v>2394811</v>
      </c>
      <c r="D677">
        <v>1</v>
      </c>
      <c r="E677" t="s">
        <v>57</v>
      </c>
      <c r="F677" t="s">
        <v>215</v>
      </c>
      <c r="G677">
        <v>2892</v>
      </c>
      <c r="H677">
        <v>2496</v>
      </c>
      <c r="I677">
        <v>114</v>
      </c>
      <c r="J677">
        <v>98</v>
      </c>
      <c r="K677">
        <v>397</v>
      </c>
      <c r="L677">
        <v>1</v>
      </c>
      <c r="M677" t="s">
        <v>55</v>
      </c>
      <c r="N677" t="s">
        <v>56</v>
      </c>
      <c r="O677" s="11">
        <f>Interpane[[#This Row],[weight (kg)]]*2.20462262</f>
        <v>875.2351801399999</v>
      </c>
    </row>
    <row r="678" spans="1:15" x14ac:dyDescent="0.25">
      <c r="A678" s="13">
        <v>13</v>
      </c>
      <c r="B678">
        <v>300522300</v>
      </c>
      <c r="C678">
        <v>2394811</v>
      </c>
      <c r="D678">
        <v>1</v>
      </c>
      <c r="E678" t="s">
        <v>57</v>
      </c>
      <c r="F678" t="s">
        <v>215</v>
      </c>
      <c r="G678">
        <v>2892</v>
      </c>
      <c r="H678">
        <v>2496</v>
      </c>
      <c r="I678">
        <v>114</v>
      </c>
      <c r="J678">
        <v>98</v>
      </c>
      <c r="K678">
        <v>397</v>
      </c>
      <c r="L678">
        <v>1</v>
      </c>
      <c r="M678" t="s">
        <v>55</v>
      </c>
      <c r="N678" t="s">
        <v>56</v>
      </c>
      <c r="O678" s="11">
        <f>Interpane[[#This Row],[weight (kg)]]*2.20462262</f>
        <v>875.2351801399999</v>
      </c>
    </row>
    <row r="679" spans="1:15" x14ac:dyDescent="0.25">
      <c r="A679" s="13">
        <v>13</v>
      </c>
      <c r="B679">
        <v>300522300</v>
      </c>
      <c r="C679">
        <v>2394811</v>
      </c>
      <c r="D679">
        <v>1</v>
      </c>
      <c r="E679" t="s">
        <v>57</v>
      </c>
      <c r="F679" t="s">
        <v>215</v>
      </c>
      <c r="G679">
        <v>2892</v>
      </c>
      <c r="H679">
        <v>2496</v>
      </c>
      <c r="I679">
        <v>114</v>
      </c>
      <c r="J679">
        <v>98</v>
      </c>
      <c r="K679">
        <v>397</v>
      </c>
      <c r="L679">
        <v>1</v>
      </c>
      <c r="M679" t="s">
        <v>55</v>
      </c>
      <c r="N679" t="s">
        <v>56</v>
      </c>
      <c r="O679" s="11">
        <f>Interpane[[#This Row],[weight (kg)]]*2.20462262</f>
        <v>875.2351801399999</v>
      </c>
    </row>
    <row r="680" spans="1:15" x14ac:dyDescent="0.25">
      <c r="A680" s="13">
        <v>13</v>
      </c>
      <c r="B680">
        <v>300522300</v>
      </c>
      <c r="C680">
        <v>2394811</v>
      </c>
      <c r="D680">
        <v>1</v>
      </c>
      <c r="E680" t="s">
        <v>57</v>
      </c>
      <c r="F680" t="s">
        <v>215</v>
      </c>
      <c r="G680">
        <v>2892</v>
      </c>
      <c r="H680">
        <v>2496</v>
      </c>
      <c r="I680">
        <v>114</v>
      </c>
      <c r="J680">
        <v>98</v>
      </c>
      <c r="K680">
        <v>397</v>
      </c>
      <c r="L680">
        <v>1</v>
      </c>
      <c r="M680" t="s">
        <v>55</v>
      </c>
      <c r="N680" t="s">
        <v>56</v>
      </c>
      <c r="O680" s="11">
        <f>Interpane[[#This Row],[weight (kg)]]*2.20462262</f>
        <v>875.2351801399999</v>
      </c>
    </row>
    <row r="681" spans="1:15" x14ac:dyDescent="0.25">
      <c r="A681" s="13">
        <v>13</v>
      </c>
      <c r="B681">
        <v>300522300</v>
      </c>
      <c r="C681">
        <v>2394811</v>
      </c>
      <c r="D681">
        <v>1</v>
      </c>
      <c r="E681" t="s">
        <v>57</v>
      </c>
      <c r="F681" t="s">
        <v>215</v>
      </c>
      <c r="G681">
        <v>2892</v>
      </c>
      <c r="H681">
        <v>2496</v>
      </c>
      <c r="I681">
        <v>114</v>
      </c>
      <c r="J681">
        <v>98</v>
      </c>
      <c r="K681">
        <v>397</v>
      </c>
      <c r="L681">
        <v>1</v>
      </c>
      <c r="M681" t="s">
        <v>55</v>
      </c>
      <c r="N681" t="s">
        <v>56</v>
      </c>
      <c r="O681" s="11">
        <f>Interpane[[#This Row],[weight (kg)]]*2.20462262</f>
        <v>875.2351801399999</v>
      </c>
    </row>
    <row r="682" spans="1:15" x14ac:dyDescent="0.25">
      <c r="A682" s="13">
        <v>13</v>
      </c>
      <c r="B682">
        <v>300522300</v>
      </c>
      <c r="C682">
        <v>2394811</v>
      </c>
      <c r="D682">
        <v>1</v>
      </c>
      <c r="E682" t="s">
        <v>57</v>
      </c>
      <c r="F682" t="s">
        <v>215</v>
      </c>
      <c r="G682">
        <v>2892</v>
      </c>
      <c r="H682">
        <v>2496</v>
      </c>
      <c r="I682">
        <v>114</v>
      </c>
      <c r="J682">
        <v>98</v>
      </c>
      <c r="K682">
        <v>397</v>
      </c>
      <c r="L682">
        <v>1</v>
      </c>
      <c r="M682" t="s">
        <v>55</v>
      </c>
      <c r="N682" t="s">
        <v>56</v>
      </c>
      <c r="O682" s="11">
        <f>Interpane[[#This Row],[weight (kg)]]*2.20462262</f>
        <v>875.2351801399999</v>
      </c>
    </row>
    <row r="683" spans="1:15" x14ac:dyDescent="0.25">
      <c r="A683" s="13">
        <v>13</v>
      </c>
      <c r="B683">
        <v>300522300</v>
      </c>
      <c r="C683">
        <v>2394811</v>
      </c>
      <c r="D683">
        <v>1</v>
      </c>
      <c r="E683" t="s">
        <v>57</v>
      </c>
      <c r="F683" t="s">
        <v>215</v>
      </c>
      <c r="G683">
        <v>2892</v>
      </c>
      <c r="H683">
        <v>2496</v>
      </c>
      <c r="I683">
        <v>114</v>
      </c>
      <c r="J683">
        <v>98</v>
      </c>
      <c r="K683">
        <v>397</v>
      </c>
      <c r="L683">
        <v>1</v>
      </c>
      <c r="M683" t="s">
        <v>55</v>
      </c>
      <c r="N683" t="s">
        <v>56</v>
      </c>
      <c r="O683" s="11">
        <f>Interpane[[#This Row],[weight (kg)]]*2.20462262</f>
        <v>875.2351801399999</v>
      </c>
    </row>
    <row r="684" spans="1:15" x14ac:dyDescent="0.25">
      <c r="A684" s="13">
        <v>13</v>
      </c>
      <c r="B684">
        <v>300521695</v>
      </c>
      <c r="C684">
        <v>2394811</v>
      </c>
      <c r="D684">
        <v>1</v>
      </c>
      <c r="E684" t="s">
        <v>57</v>
      </c>
      <c r="F684" t="s">
        <v>215</v>
      </c>
      <c r="G684">
        <v>2892</v>
      </c>
      <c r="H684">
        <v>2496</v>
      </c>
      <c r="I684">
        <v>114</v>
      </c>
      <c r="J684">
        <v>98</v>
      </c>
      <c r="K684">
        <v>397</v>
      </c>
      <c r="L684">
        <v>1</v>
      </c>
      <c r="M684" t="s">
        <v>55</v>
      </c>
      <c r="N684" t="s">
        <v>56</v>
      </c>
      <c r="O684" s="11">
        <f>Interpane[[#This Row],[weight (kg)]]*2.20462262</f>
        <v>875.2351801399999</v>
      </c>
    </row>
    <row r="685" spans="1:15" x14ac:dyDescent="0.25">
      <c r="A685" s="13">
        <v>13</v>
      </c>
      <c r="B685">
        <v>300521695</v>
      </c>
      <c r="C685">
        <v>2394811</v>
      </c>
      <c r="D685">
        <v>1</v>
      </c>
      <c r="E685" t="s">
        <v>57</v>
      </c>
      <c r="F685" t="s">
        <v>215</v>
      </c>
      <c r="G685">
        <v>2892</v>
      </c>
      <c r="H685">
        <v>2496</v>
      </c>
      <c r="I685">
        <v>114</v>
      </c>
      <c r="J685">
        <v>98</v>
      </c>
      <c r="K685">
        <v>397</v>
      </c>
      <c r="L685">
        <v>1</v>
      </c>
      <c r="M685" t="s">
        <v>55</v>
      </c>
      <c r="N685" t="s">
        <v>56</v>
      </c>
      <c r="O685" s="11">
        <f>Interpane[[#This Row],[weight (kg)]]*2.20462262</f>
        <v>875.2351801399999</v>
      </c>
    </row>
    <row r="686" spans="1:15" x14ac:dyDescent="0.25">
      <c r="A686" s="13">
        <v>13</v>
      </c>
      <c r="B686">
        <v>300521695</v>
      </c>
      <c r="C686">
        <v>2394811</v>
      </c>
      <c r="D686">
        <v>1</v>
      </c>
      <c r="E686" t="s">
        <v>57</v>
      </c>
      <c r="F686" t="s">
        <v>215</v>
      </c>
      <c r="G686">
        <v>2892</v>
      </c>
      <c r="H686">
        <v>2496</v>
      </c>
      <c r="I686">
        <v>114</v>
      </c>
      <c r="J686">
        <v>98</v>
      </c>
      <c r="K686">
        <v>397</v>
      </c>
      <c r="L686">
        <v>1</v>
      </c>
      <c r="M686" t="s">
        <v>55</v>
      </c>
      <c r="N686" t="s">
        <v>56</v>
      </c>
      <c r="O686" s="11">
        <f>Interpane[[#This Row],[weight (kg)]]*2.20462262</f>
        <v>875.2351801399999</v>
      </c>
    </row>
    <row r="687" spans="1:15" x14ac:dyDescent="0.25">
      <c r="A687" s="13">
        <v>13</v>
      </c>
      <c r="B687">
        <v>300521695</v>
      </c>
      <c r="C687">
        <v>2394811</v>
      </c>
      <c r="D687">
        <v>1</v>
      </c>
      <c r="E687" t="s">
        <v>57</v>
      </c>
      <c r="F687" t="s">
        <v>215</v>
      </c>
      <c r="G687">
        <v>2892</v>
      </c>
      <c r="H687">
        <v>2496</v>
      </c>
      <c r="I687">
        <v>114</v>
      </c>
      <c r="J687">
        <v>98</v>
      </c>
      <c r="K687">
        <v>397</v>
      </c>
      <c r="L687">
        <v>1</v>
      </c>
      <c r="M687" t="s">
        <v>55</v>
      </c>
      <c r="N687" t="s">
        <v>56</v>
      </c>
      <c r="O687" s="11">
        <f>Interpane[[#This Row],[weight (kg)]]*2.20462262</f>
        <v>875.2351801399999</v>
      </c>
    </row>
    <row r="688" spans="1:15" x14ac:dyDescent="0.25">
      <c r="A688" s="13">
        <v>13</v>
      </c>
      <c r="B688">
        <v>300521695</v>
      </c>
      <c r="C688">
        <v>2394811</v>
      </c>
      <c r="D688">
        <v>1</v>
      </c>
      <c r="E688" t="s">
        <v>57</v>
      </c>
      <c r="F688" t="s">
        <v>215</v>
      </c>
      <c r="G688">
        <v>2892</v>
      </c>
      <c r="H688">
        <v>2496</v>
      </c>
      <c r="I688">
        <v>114</v>
      </c>
      <c r="J688">
        <v>98</v>
      </c>
      <c r="K688">
        <v>397</v>
      </c>
      <c r="L688">
        <v>1</v>
      </c>
      <c r="M688" t="s">
        <v>55</v>
      </c>
      <c r="N688" t="s">
        <v>56</v>
      </c>
      <c r="O688" s="11">
        <f>Interpane[[#This Row],[weight (kg)]]*2.20462262</f>
        <v>875.2351801399999</v>
      </c>
    </row>
    <row r="689" spans="1:15" x14ac:dyDescent="0.25">
      <c r="A689" s="13">
        <v>13</v>
      </c>
      <c r="B689">
        <v>300521695</v>
      </c>
      <c r="C689">
        <v>2394811</v>
      </c>
      <c r="D689">
        <v>1</v>
      </c>
      <c r="E689" t="s">
        <v>57</v>
      </c>
      <c r="F689" t="s">
        <v>215</v>
      </c>
      <c r="G689">
        <v>2892</v>
      </c>
      <c r="H689">
        <v>2496</v>
      </c>
      <c r="I689">
        <v>114</v>
      </c>
      <c r="J689">
        <v>98</v>
      </c>
      <c r="K689">
        <v>397</v>
      </c>
      <c r="L689">
        <v>1</v>
      </c>
      <c r="M689" t="s">
        <v>55</v>
      </c>
      <c r="N689" t="s">
        <v>56</v>
      </c>
      <c r="O689" s="11">
        <f>Interpane[[#This Row],[weight (kg)]]*2.20462262</f>
        <v>875.2351801399999</v>
      </c>
    </row>
    <row r="690" spans="1:15" x14ac:dyDescent="0.25">
      <c r="A690" s="13">
        <v>14</v>
      </c>
      <c r="B690">
        <v>300522745</v>
      </c>
      <c r="C690">
        <v>2394810</v>
      </c>
      <c r="D690">
        <v>1</v>
      </c>
      <c r="E690" t="s">
        <v>125</v>
      </c>
      <c r="F690" t="s">
        <v>216</v>
      </c>
      <c r="G690">
        <v>2892</v>
      </c>
      <c r="H690">
        <v>2496</v>
      </c>
      <c r="I690">
        <v>114</v>
      </c>
      <c r="J690">
        <v>98</v>
      </c>
      <c r="K690">
        <v>397</v>
      </c>
      <c r="L690">
        <v>1</v>
      </c>
      <c r="M690" t="s">
        <v>55</v>
      </c>
      <c r="N690" t="s">
        <v>56</v>
      </c>
      <c r="O690" s="11">
        <f>Interpane[[#This Row],[weight (kg)]]*2.20462262</f>
        <v>875.2351801399999</v>
      </c>
    </row>
    <row r="691" spans="1:15" x14ac:dyDescent="0.25">
      <c r="A691" s="13">
        <v>14</v>
      </c>
      <c r="B691">
        <v>300522745</v>
      </c>
      <c r="C691">
        <v>2394810</v>
      </c>
      <c r="D691">
        <v>1</v>
      </c>
      <c r="E691" t="s">
        <v>125</v>
      </c>
      <c r="F691" t="s">
        <v>216</v>
      </c>
      <c r="G691">
        <v>2892</v>
      </c>
      <c r="H691">
        <v>2496</v>
      </c>
      <c r="I691">
        <v>114</v>
      </c>
      <c r="J691">
        <v>98</v>
      </c>
      <c r="K691">
        <v>397</v>
      </c>
      <c r="L691">
        <v>1</v>
      </c>
      <c r="M691" t="s">
        <v>55</v>
      </c>
      <c r="N691" t="s">
        <v>56</v>
      </c>
      <c r="O691" s="11">
        <f>Interpane[[#This Row],[weight (kg)]]*2.20462262</f>
        <v>875.2351801399999</v>
      </c>
    </row>
    <row r="692" spans="1:15" x14ac:dyDescent="0.25">
      <c r="A692" s="13">
        <v>14</v>
      </c>
      <c r="B692">
        <v>300522745</v>
      </c>
      <c r="C692">
        <v>2394810</v>
      </c>
      <c r="D692">
        <v>1</v>
      </c>
      <c r="E692" t="s">
        <v>125</v>
      </c>
      <c r="F692" t="s">
        <v>216</v>
      </c>
      <c r="G692">
        <v>2892</v>
      </c>
      <c r="H692">
        <v>2496</v>
      </c>
      <c r="I692">
        <v>114</v>
      </c>
      <c r="J692">
        <v>98</v>
      </c>
      <c r="K692">
        <v>397</v>
      </c>
      <c r="L692">
        <v>1</v>
      </c>
      <c r="M692" t="s">
        <v>55</v>
      </c>
      <c r="N692" t="s">
        <v>56</v>
      </c>
      <c r="O692" s="11">
        <f>Interpane[[#This Row],[weight (kg)]]*2.20462262</f>
        <v>875.2351801399999</v>
      </c>
    </row>
    <row r="693" spans="1:15" x14ac:dyDescent="0.25">
      <c r="A693" s="13">
        <v>14</v>
      </c>
      <c r="B693">
        <v>300522745</v>
      </c>
      <c r="C693">
        <v>2394810</v>
      </c>
      <c r="D693">
        <v>1</v>
      </c>
      <c r="E693" t="s">
        <v>125</v>
      </c>
      <c r="F693" t="s">
        <v>216</v>
      </c>
      <c r="G693">
        <v>2892</v>
      </c>
      <c r="H693">
        <v>2496</v>
      </c>
      <c r="I693">
        <v>114</v>
      </c>
      <c r="J693">
        <v>98</v>
      </c>
      <c r="K693">
        <v>397</v>
      </c>
      <c r="L693">
        <v>1</v>
      </c>
      <c r="M693" t="s">
        <v>55</v>
      </c>
      <c r="N693" t="s">
        <v>56</v>
      </c>
      <c r="O693" s="11">
        <f>Interpane[[#This Row],[weight (kg)]]*2.20462262</f>
        <v>875.2351801399999</v>
      </c>
    </row>
    <row r="694" spans="1:15" x14ac:dyDescent="0.25">
      <c r="A694" s="13">
        <v>14</v>
      </c>
      <c r="B694">
        <v>300522745</v>
      </c>
      <c r="C694">
        <v>2394810</v>
      </c>
      <c r="D694">
        <v>1</v>
      </c>
      <c r="E694" t="s">
        <v>125</v>
      </c>
      <c r="F694" t="s">
        <v>216</v>
      </c>
      <c r="G694">
        <v>2892</v>
      </c>
      <c r="H694">
        <v>2496</v>
      </c>
      <c r="I694">
        <v>114</v>
      </c>
      <c r="J694">
        <v>98</v>
      </c>
      <c r="K694">
        <v>397</v>
      </c>
      <c r="L694">
        <v>1</v>
      </c>
      <c r="M694" t="s">
        <v>55</v>
      </c>
      <c r="N694" t="s">
        <v>56</v>
      </c>
      <c r="O694" s="11">
        <f>Interpane[[#This Row],[weight (kg)]]*2.20462262</f>
        <v>875.2351801399999</v>
      </c>
    </row>
    <row r="695" spans="1:15" x14ac:dyDescent="0.25">
      <c r="A695" s="13">
        <v>14</v>
      </c>
      <c r="B695">
        <v>300522745</v>
      </c>
      <c r="C695">
        <v>2394810</v>
      </c>
      <c r="D695">
        <v>1</v>
      </c>
      <c r="E695" t="s">
        <v>125</v>
      </c>
      <c r="F695" t="s">
        <v>216</v>
      </c>
      <c r="G695">
        <v>2892</v>
      </c>
      <c r="H695">
        <v>2496</v>
      </c>
      <c r="I695">
        <v>114</v>
      </c>
      <c r="J695">
        <v>98</v>
      </c>
      <c r="K695">
        <v>397</v>
      </c>
      <c r="L695">
        <v>1</v>
      </c>
      <c r="M695" t="s">
        <v>55</v>
      </c>
      <c r="N695" t="s">
        <v>56</v>
      </c>
      <c r="O695" s="11">
        <f>Interpane[[#This Row],[weight (kg)]]*2.20462262</f>
        <v>875.2351801399999</v>
      </c>
    </row>
    <row r="696" spans="1:15" x14ac:dyDescent="0.25">
      <c r="A696" s="13">
        <v>14</v>
      </c>
      <c r="B696">
        <v>300520944</v>
      </c>
      <c r="C696">
        <v>2394812</v>
      </c>
      <c r="D696">
        <v>2</v>
      </c>
      <c r="E696" t="s">
        <v>67</v>
      </c>
      <c r="F696" t="s">
        <v>214</v>
      </c>
      <c r="G696">
        <v>2118</v>
      </c>
      <c r="H696">
        <v>2496</v>
      </c>
      <c r="I696">
        <v>83</v>
      </c>
      <c r="J696">
        <v>98</v>
      </c>
      <c r="K696">
        <v>291</v>
      </c>
      <c r="L696">
        <v>1</v>
      </c>
      <c r="M696" t="s">
        <v>51</v>
      </c>
      <c r="N696" t="s">
        <v>52</v>
      </c>
      <c r="O696" s="11">
        <f>Interpane[[#This Row],[weight (kg)]]*2.20462262</f>
        <v>641.54518241999995</v>
      </c>
    </row>
    <row r="697" spans="1:15" x14ac:dyDescent="0.25">
      <c r="A697" s="13">
        <v>14</v>
      </c>
      <c r="B697">
        <v>300520944</v>
      </c>
      <c r="C697">
        <v>2394812</v>
      </c>
      <c r="D697">
        <v>2</v>
      </c>
      <c r="E697" t="s">
        <v>67</v>
      </c>
      <c r="F697" t="s">
        <v>214</v>
      </c>
      <c r="G697">
        <v>2118</v>
      </c>
      <c r="H697">
        <v>2496</v>
      </c>
      <c r="I697">
        <v>83</v>
      </c>
      <c r="J697">
        <v>98</v>
      </c>
      <c r="K697">
        <v>291</v>
      </c>
      <c r="L697">
        <v>1</v>
      </c>
      <c r="M697" t="s">
        <v>51</v>
      </c>
      <c r="N697" t="s">
        <v>52</v>
      </c>
      <c r="O697" s="11">
        <f>Interpane[[#This Row],[weight (kg)]]*2.20462262</f>
        <v>641.54518241999995</v>
      </c>
    </row>
    <row r="698" spans="1:15" x14ac:dyDescent="0.25">
      <c r="A698" s="13">
        <v>14</v>
      </c>
      <c r="B698">
        <v>300520944</v>
      </c>
      <c r="C698">
        <v>2394812</v>
      </c>
      <c r="D698">
        <v>2</v>
      </c>
      <c r="E698" t="s">
        <v>67</v>
      </c>
      <c r="F698" t="s">
        <v>214</v>
      </c>
      <c r="G698">
        <v>2118</v>
      </c>
      <c r="H698">
        <v>2496</v>
      </c>
      <c r="I698">
        <v>83</v>
      </c>
      <c r="J698">
        <v>98</v>
      </c>
      <c r="K698">
        <v>291</v>
      </c>
      <c r="L698">
        <v>1</v>
      </c>
      <c r="M698" t="s">
        <v>51</v>
      </c>
      <c r="N698" t="s">
        <v>52</v>
      </c>
      <c r="O698" s="11">
        <f>Interpane[[#This Row],[weight (kg)]]*2.20462262</f>
        <v>641.54518241999995</v>
      </c>
    </row>
    <row r="699" spans="1:15" x14ac:dyDescent="0.25">
      <c r="A699" s="13">
        <v>14</v>
      </c>
      <c r="B699">
        <v>300520944</v>
      </c>
      <c r="C699">
        <v>2394812</v>
      </c>
      <c r="D699">
        <v>2</v>
      </c>
      <c r="E699" t="s">
        <v>67</v>
      </c>
      <c r="F699" t="s">
        <v>214</v>
      </c>
      <c r="G699">
        <v>2118</v>
      </c>
      <c r="H699">
        <v>2496</v>
      </c>
      <c r="I699">
        <v>83</v>
      </c>
      <c r="J699">
        <v>98</v>
      </c>
      <c r="K699">
        <v>291</v>
      </c>
      <c r="L699">
        <v>1</v>
      </c>
      <c r="M699" t="s">
        <v>51</v>
      </c>
      <c r="N699" t="s">
        <v>52</v>
      </c>
      <c r="O699" s="11">
        <f>Interpane[[#This Row],[weight (kg)]]*2.20462262</f>
        <v>641.54518241999995</v>
      </c>
    </row>
    <row r="700" spans="1:15" x14ac:dyDescent="0.25">
      <c r="A700" s="13">
        <v>14</v>
      </c>
      <c r="B700">
        <v>300520944</v>
      </c>
      <c r="C700">
        <v>2394812</v>
      </c>
      <c r="D700">
        <v>2</v>
      </c>
      <c r="E700" t="s">
        <v>67</v>
      </c>
      <c r="F700" t="s">
        <v>214</v>
      </c>
      <c r="G700">
        <v>2118</v>
      </c>
      <c r="H700">
        <v>2496</v>
      </c>
      <c r="I700">
        <v>83</v>
      </c>
      <c r="J700">
        <v>98</v>
      </c>
      <c r="K700">
        <v>291</v>
      </c>
      <c r="L700">
        <v>1</v>
      </c>
      <c r="M700" t="s">
        <v>51</v>
      </c>
      <c r="N700" t="s">
        <v>52</v>
      </c>
      <c r="O700" s="11">
        <f>Interpane[[#This Row],[weight (kg)]]*2.20462262</f>
        <v>641.54518241999995</v>
      </c>
    </row>
    <row r="701" spans="1:15" x14ac:dyDescent="0.25">
      <c r="A701" s="13">
        <v>14</v>
      </c>
      <c r="B701">
        <v>300520944</v>
      </c>
      <c r="C701">
        <v>2394812</v>
      </c>
      <c r="D701">
        <v>2</v>
      </c>
      <c r="E701" t="s">
        <v>67</v>
      </c>
      <c r="F701" t="s">
        <v>214</v>
      </c>
      <c r="G701">
        <v>2118</v>
      </c>
      <c r="H701">
        <v>2496</v>
      </c>
      <c r="I701">
        <v>83</v>
      </c>
      <c r="J701">
        <v>98</v>
      </c>
      <c r="K701">
        <v>291</v>
      </c>
      <c r="L701">
        <v>1</v>
      </c>
      <c r="M701" t="s">
        <v>51</v>
      </c>
      <c r="N701" t="s">
        <v>52</v>
      </c>
      <c r="O701" s="11">
        <f>Interpane[[#This Row],[weight (kg)]]*2.20462262</f>
        <v>641.54518241999995</v>
      </c>
    </row>
    <row r="702" spans="1:15" x14ac:dyDescent="0.25">
      <c r="A702" s="13">
        <v>14</v>
      </c>
      <c r="B702">
        <v>300520944</v>
      </c>
      <c r="C702">
        <v>2394812</v>
      </c>
      <c r="D702">
        <v>2</v>
      </c>
      <c r="E702" t="s">
        <v>67</v>
      </c>
      <c r="F702" t="s">
        <v>214</v>
      </c>
      <c r="G702">
        <v>2118</v>
      </c>
      <c r="H702">
        <v>2496</v>
      </c>
      <c r="I702">
        <v>83</v>
      </c>
      <c r="J702">
        <v>98</v>
      </c>
      <c r="K702">
        <v>291</v>
      </c>
      <c r="L702">
        <v>1</v>
      </c>
      <c r="M702" t="s">
        <v>51</v>
      </c>
      <c r="N702" t="s">
        <v>52</v>
      </c>
      <c r="O702" s="11">
        <f>Interpane[[#This Row],[weight (kg)]]*2.20462262</f>
        <v>641.54518241999995</v>
      </c>
    </row>
    <row r="703" spans="1:15" x14ac:dyDescent="0.25">
      <c r="A703" s="13">
        <v>14</v>
      </c>
      <c r="B703">
        <v>300521792</v>
      </c>
      <c r="C703">
        <v>2394812</v>
      </c>
      <c r="D703">
        <v>1</v>
      </c>
      <c r="E703" t="s">
        <v>64</v>
      </c>
      <c r="F703" t="s">
        <v>214</v>
      </c>
      <c r="G703">
        <v>2181</v>
      </c>
      <c r="H703">
        <v>2496</v>
      </c>
      <c r="I703">
        <v>86</v>
      </c>
      <c r="J703">
        <v>98</v>
      </c>
      <c r="K703">
        <v>299</v>
      </c>
      <c r="L703">
        <v>1</v>
      </c>
      <c r="M703" t="s">
        <v>51</v>
      </c>
      <c r="N703" t="s">
        <v>52</v>
      </c>
      <c r="O703" s="11">
        <f>Interpane[[#This Row],[weight (kg)]]*2.20462262</f>
        <v>659.18216337999991</v>
      </c>
    </row>
    <row r="704" spans="1:15" x14ac:dyDescent="0.25">
      <c r="A704" s="13">
        <v>14</v>
      </c>
      <c r="B704">
        <v>300521792</v>
      </c>
      <c r="C704">
        <v>2394812</v>
      </c>
      <c r="D704">
        <v>1</v>
      </c>
      <c r="E704" t="s">
        <v>64</v>
      </c>
      <c r="F704" t="s">
        <v>214</v>
      </c>
      <c r="G704">
        <v>2181</v>
      </c>
      <c r="H704">
        <v>2496</v>
      </c>
      <c r="I704">
        <v>86</v>
      </c>
      <c r="J704">
        <v>98</v>
      </c>
      <c r="K704">
        <v>299</v>
      </c>
      <c r="L704">
        <v>1</v>
      </c>
      <c r="M704" t="s">
        <v>51</v>
      </c>
      <c r="N704" t="s">
        <v>52</v>
      </c>
      <c r="O704" s="11">
        <f>Interpane[[#This Row],[weight (kg)]]*2.20462262</f>
        <v>659.18216337999991</v>
      </c>
    </row>
    <row r="705" spans="1:15" x14ac:dyDescent="0.25">
      <c r="A705" s="13">
        <v>14</v>
      </c>
      <c r="B705">
        <v>300521792</v>
      </c>
      <c r="C705">
        <v>2394812</v>
      </c>
      <c r="D705">
        <v>1</v>
      </c>
      <c r="E705" t="s">
        <v>64</v>
      </c>
      <c r="F705" t="s">
        <v>214</v>
      </c>
      <c r="G705">
        <v>2181</v>
      </c>
      <c r="H705">
        <v>2496</v>
      </c>
      <c r="I705">
        <v>86</v>
      </c>
      <c r="J705">
        <v>98</v>
      </c>
      <c r="K705">
        <v>299</v>
      </c>
      <c r="L705">
        <v>1</v>
      </c>
      <c r="M705" t="s">
        <v>51</v>
      </c>
      <c r="N705" t="s">
        <v>52</v>
      </c>
      <c r="O705" s="11">
        <f>Interpane[[#This Row],[weight (kg)]]*2.20462262</f>
        <v>659.18216337999991</v>
      </c>
    </row>
    <row r="706" spans="1:15" x14ac:dyDescent="0.25">
      <c r="A706" s="13">
        <v>14</v>
      </c>
      <c r="B706">
        <v>300521792</v>
      </c>
      <c r="C706">
        <v>2394812</v>
      </c>
      <c r="D706">
        <v>1</v>
      </c>
      <c r="E706" t="s">
        <v>64</v>
      </c>
      <c r="F706" t="s">
        <v>214</v>
      </c>
      <c r="G706">
        <v>2181</v>
      </c>
      <c r="H706">
        <v>2496</v>
      </c>
      <c r="I706">
        <v>86</v>
      </c>
      <c r="J706">
        <v>98</v>
      </c>
      <c r="K706">
        <v>299</v>
      </c>
      <c r="L706">
        <v>1</v>
      </c>
      <c r="M706" t="s">
        <v>51</v>
      </c>
      <c r="N706" t="s">
        <v>52</v>
      </c>
      <c r="O706" s="11">
        <f>Interpane[[#This Row],[weight (kg)]]*2.20462262</f>
        <v>659.18216337999991</v>
      </c>
    </row>
    <row r="707" spans="1:15" x14ac:dyDescent="0.25">
      <c r="A707" s="13">
        <v>14</v>
      </c>
      <c r="B707">
        <v>300521792</v>
      </c>
      <c r="C707">
        <v>2394812</v>
      </c>
      <c r="D707">
        <v>1</v>
      </c>
      <c r="E707" t="s">
        <v>64</v>
      </c>
      <c r="F707" t="s">
        <v>214</v>
      </c>
      <c r="G707">
        <v>2181</v>
      </c>
      <c r="H707">
        <v>2496</v>
      </c>
      <c r="I707">
        <v>86</v>
      </c>
      <c r="J707">
        <v>98</v>
      </c>
      <c r="K707">
        <v>299</v>
      </c>
      <c r="L707">
        <v>1</v>
      </c>
      <c r="M707" t="s">
        <v>51</v>
      </c>
      <c r="N707" t="s">
        <v>52</v>
      </c>
      <c r="O707" s="11">
        <f>Interpane[[#This Row],[weight (kg)]]*2.20462262</f>
        <v>659.18216337999991</v>
      </c>
    </row>
    <row r="708" spans="1:15" x14ac:dyDescent="0.25">
      <c r="A708" s="13">
        <v>14</v>
      </c>
      <c r="B708">
        <v>300521792</v>
      </c>
      <c r="C708">
        <v>2394812</v>
      </c>
      <c r="D708">
        <v>1</v>
      </c>
      <c r="E708" t="s">
        <v>64</v>
      </c>
      <c r="F708" t="s">
        <v>214</v>
      </c>
      <c r="G708">
        <v>2181</v>
      </c>
      <c r="H708">
        <v>2496</v>
      </c>
      <c r="I708">
        <v>86</v>
      </c>
      <c r="J708">
        <v>98</v>
      </c>
      <c r="K708">
        <v>299</v>
      </c>
      <c r="L708">
        <v>1</v>
      </c>
      <c r="M708" t="s">
        <v>51</v>
      </c>
      <c r="N708" t="s">
        <v>52</v>
      </c>
      <c r="O708" s="11">
        <f>Interpane[[#This Row],[weight (kg)]]*2.20462262</f>
        <v>659.18216337999991</v>
      </c>
    </row>
    <row r="709" spans="1:15" x14ac:dyDescent="0.25">
      <c r="A709" s="13">
        <v>14</v>
      </c>
      <c r="B709">
        <v>300521792</v>
      </c>
      <c r="C709">
        <v>2394812</v>
      </c>
      <c r="D709">
        <v>1</v>
      </c>
      <c r="E709" t="s">
        <v>64</v>
      </c>
      <c r="F709" t="s">
        <v>214</v>
      </c>
      <c r="G709">
        <v>2181</v>
      </c>
      <c r="H709">
        <v>2496</v>
      </c>
      <c r="I709">
        <v>86</v>
      </c>
      <c r="J709">
        <v>98</v>
      </c>
      <c r="K709">
        <v>299</v>
      </c>
      <c r="L709">
        <v>1</v>
      </c>
      <c r="M709" t="s">
        <v>51</v>
      </c>
      <c r="N709" t="s">
        <v>52</v>
      </c>
      <c r="O709" s="11">
        <f>Interpane[[#This Row],[weight (kg)]]*2.20462262</f>
        <v>659.18216337999991</v>
      </c>
    </row>
    <row r="710" spans="1:15" x14ac:dyDescent="0.25">
      <c r="A710" s="13">
        <v>14</v>
      </c>
      <c r="B710">
        <v>300522287</v>
      </c>
      <c r="C710">
        <v>2394812</v>
      </c>
      <c r="D710">
        <v>1</v>
      </c>
      <c r="E710" t="s">
        <v>64</v>
      </c>
      <c r="F710" t="s">
        <v>214</v>
      </c>
      <c r="G710">
        <v>2181</v>
      </c>
      <c r="H710">
        <v>2496</v>
      </c>
      <c r="I710">
        <v>86</v>
      </c>
      <c r="J710">
        <v>98</v>
      </c>
      <c r="K710">
        <v>299</v>
      </c>
      <c r="L710">
        <v>1</v>
      </c>
      <c r="M710" t="s">
        <v>51</v>
      </c>
      <c r="N710" t="s">
        <v>52</v>
      </c>
      <c r="O710" s="11">
        <f>Interpane[[#This Row],[weight (kg)]]*2.20462262</f>
        <v>659.18216337999991</v>
      </c>
    </row>
    <row r="711" spans="1:15" x14ac:dyDescent="0.25">
      <c r="A711" s="13">
        <v>14</v>
      </c>
      <c r="B711">
        <v>300522287</v>
      </c>
      <c r="C711">
        <v>2394812</v>
      </c>
      <c r="D711">
        <v>1</v>
      </c>
      <c r="E711" t="s">
        <v>64</v>
      </c>
      <c r="F711" t="s">
        <v>214</v>
      </c>
      <c r="G711">
        <v>2181</v>
      </c>
      <c r="H711">
        <v>2496</v>
      </c>
      <c r="I711">
        <v>86</v>
      </c>
      <c r="J711">
        <v>98</v>
      </c>
      <c r="K711">
        <v>299</v>
      </c>
      <c r="L711">
        <v>1</v>
      </c>
      <c r="M711" t="s">
        <v>51</v>
      </c>
      <c r="N711" t="s">
        <v>52</v>
      </c>
      <c r="O711" s="11">
        <f>Interpane[[#This Row],[weight (kg)]]*2.20462262</f>
        <v>659.18216337999991</v>
      </c>
    </row>
    <row r="712" spans="1:15" x14ac:dyDescent="0.25">
      <c r="A712" s="13">
        <v>14</v>
      </c>
      <c r="B712">
        <v>300522287</v>
      </c>
      <c r="C712">
        <v>2394812</v>
      </c>
      <c r="D712">
        <v>1</v>
      </c>
      <c r="E712" t="s">
        <v>64</v>
      </c>
      <c r="F712" t="s">
        <v>214</v>
      </c>
      <c r="G712">
        <v>2181</v>
      </c>
      <c r="H712">
        <v>2496</v>
      </c>
      <c r="I712">
        <v>86</v>
      </c>
      <c r="J712">
        <v>98</v>
      </c>
      <c r="K712">
        <v>299</v>
      </c>
      <c r="L712">
        <v>1</v>
      </c>
      <c r="M712" t="s">
        <v>51</v>
      </c>
      <c r="N712" t="s">
        <v>52</v>
      </c>
      <c r="O712" s="11">
        <f>Interpane[[#This Row],[weight (kg)]]*2.20462262</f>
        <v>659.18216337999991</v>
      </c>
    </row>
    <row r="713" spans="1:15" x14ac:dyDescent="0.25">
      <c r="A713" s="13">
        <v>14</v>
      </c>
      <c r="B713">
        <v>300522287</v>
      </c>
      <c r="C713">
        <v>2394812</v>
      </c>
      <c r="D713">
        <v>1</v>
      </c>
      <c r="E713" t="s">
        <v>64</v>
      </c>
      <c r="F713" t="s">
        <v>214</v>
      </c>
      <c r="G713">
        <v>2181</v>
      </c>
      <c r="H713">
        <v>2496</v>
      </c>
      <c r="I713">
        <v>86</v>
      </c>
      <c r="J713">
        <v>98</v>
      </c>
      <c r="K713">
        <v>299</v>
      </c>
      <c r="L713">
        <v>1</v>
      </c>
      <c r="M713" t="s">
        <v>51</v>
      </c>
      <c r="N713" t="s">
        <v>52</v>
      </c>
      <c r="O713" s="11">
        <f>Interpane[[#This Row],[weight (kg)]]*2.20462262</f>
        <v>659.18216337999991</v>
      </c>
    </row>
    <row r="714" spans="1:15" x14ac:dyDescent="0.25">
      <c r="A714" s="13">
        <v>14</v>
      </c>
      <c r="B714">
        <v>300522287</v>
      </c>
      <c r="C714">
        <v>2394812</v>
      </c>
      <c r="D714">
        <v>1</v>
      </c>
      <c r="E714" t="s">
        <v>64</v>
      </c>
      <c r="F714" t="s">
        <v>214</v>
      </c>
      <c r="G714">
        <v>2181</v>
      </c>
      <c r="H714">
        <v>2496</v>
      </c>
      <c r="I714">
        <v>86</v>
      </c>
      <c r="J714">
        <v>98</v>
      </c>
      <c r="K714">
        <v>299</v>
      </c>
      <c r="L714">
        <v>1</v>
      </c>
      <c r="M714" t="s">
        <v>51</v>
      </c>
      <c r="N714" t="s">
        <v>52</v>
      </c>
      <c r="O714" s="11">
        <f>Interpane[[#This Row],[weight (kg)]]*2.20462262</f>
        <v>659.18216337999991</v>
      </c>
    </row>
    <row r="715" spans="1:15" x14ac:dyDescent="0.25">
      <c r="A715" s="13">
        <v>14</v>
      </c>
      <c r="B715">
        <v>300522287</v>
      </c>
      <c r="C715">
        <v>2394812</v>
      </c>
      <c r="D715">
        <v>1</v>
      </c>
      <c r="E715" t="s">
        <v>64</v>
      </c>
      <c r="F715" t="s">
        <v>214</v>
      </c>
      <c r="G715">
        <v>2181</v>
      </c>
      <c r="H715">
        <v>2496</v>
      </c>
      <c r="I715">
        <v>86</v>
      </c>
      <c r="J715">
        <v>98</v>
      </c>
      <c r="K715">
        <v>299</v>
      </c>
      <c r="L715">
        <v>1</v>
      </c>
      <c r="M715" t="s">
        <v>51</v>
      </c>
      <c r="N715" t="s">
        <v>52</v>
      </c>
      <c r="O715" s="11">
        <f>Interpane[[#This Row],[weight (kg)]]*2.20462262</f>
        <v>659.18216337999991</v>
      </c>
    </row>
    <row r="716" spans="1:15" x14ac:dyDescent="0.25">
      <c r="A716" s="13">
        <v>14</v>
      </c>
      <c r="B716">
        <v>300522287</v>
      </c>
      <c r="C716">
        <v>2394812</v>
      </c>
      <c r="D716">
        <v>1</v>
      </c>
      <c r="E716" t="s">
        <v>64</v>
      </c>
      <c r="F716" t="s">
        <v>214</v>
      </c>
      <c r="G716">
        <v>2181</v>
      </c>
      <c r="H716">
        <v>2496</v>
      </c>
      <c r="I716">
        <v>86</v>
      </c>
      <c r="J716">
        <v>98</v>
      </c>
      <c r="K716">
        <v>299</v>
      </c>
      <c r="L716">
        <v>1</v>
      </c>
      <c r="M716" t="s">
        <v>51</v>
      </c>
      <c r="N716" t="s">
        <v>52</v>
      </c>
      <c r="O716" s="11">
        <f>Interpane[[#This Row],[weight (kg)]]*2.20462262</f>
        <v>659.18216337999991</v>
      </c>
    </row>
    <row r="717" spans="1:15" x14ac:dyDescent="0.25">
      <c r="A717" s="13">
        <v>14</v>
      </c>
      <c r="B717">
        <v>300522829</v>
      </c>
      <c r="C717">
        <v>2394812</v>
      </c>
      <c r="D717">
        <v>1</v>
      </c>
      <c r="E717" t="s">
        <v>64</v>
      </c>
      <c r="F717" t="s">
        <v>214</v>
      </c>
      <c r="G717">
        <v>2181</v>
      </c>
      <c r="H717">
        <v>2496</v>
      </c>
      <c r="I717">
        <v>86</v>
      </c>
      <c r="J717">
        <v>98</v>
      </c>
      <c r="K717">
        <v>299</v>
      </c>
      <c r="L717">
        <v>1</v>
      </c>
      <c r="M717" t="s">
        <v>51</v>
      </c>
      <c r="N717" t="s">
        <v>52</v>
      </c>
      <c r="O717" s="11">
        <f>Interpane[[#This Row],[weight (kg)]]*2.20462262</f>
        <v>659.18216337999991</v>
      </c>
    </row>
    <row r="718" spans="1:15" x14ac:dyDescent="0.25">
      <c r="A718" s="13">
        <v>14</v>
      </c>
      <c r="B718">
        <v>300522829</v>
      </c>
      <c r="C718">
        <v>2394812</v>
      </c>
      <c r="D718">
        <v>1</v>
      </c>
      <c r="E718" t="s">
        <v>64</v>
      </c>
      <c r="F718" t="s">
        <v>214</v>
      </c>
      <c r="G718">
        <v>2181</v>
      </c>
      <c r="H718">
        <v>2496</v>
      </c>
      <c r="I718">
        <v>86</v>
      </c>
      <c r="J718">
        <v>98</v>
      </c>
      <c r="K718">
        <v>299</v>
      </c>
      <c r="L718">
        <v>1</v>
      </c>
      <c r="M718" t="s">
        <v>51</v>
      </c>
      <c r="N718" t="s">
        <v>52</v>
      </c>
      <c r="O718" s="11">
        <f>Interpane[[#This Row],[weight (kg)]]*2.20462262</f>
        <v>659.18216337999991</v>
      </c>
    </row>
    <row r="719" spans="1:15" x14ac:dyDescent="0.25">
      <c r="A719" s="13">
        <v>14</v>
      </c>
      <c r="B719">
        <v>300522829</v>
      </c>
      <c r="C719">
        <v>2394812</v>
      </c>
      <c r="D719">
        <v>1</v>
      </c>
      <c r="E719" t="s">
        <v>64</v>
      </c>
      <c r="F719" t="s">
        <v>214</v>
      </c>
      <c r="G719">
        <v>2181</v>
      </c>
      <c r="H719">
        <v>2496</v>
      </c>
      <c r="I719">
        <v>86</v>
      </c>
      <c r="J719">
        <v>98</v>
      </c>
      <c r="K719">
        <v>299</v>
      </c>
      <c r="L719">
        <v>1</v>
      </c>
      <c r="M719" t="s">
        <v>51</v>
      </c>
      <c r="N719" t="s">
        <v>52</v>
      </c>
      <c r="O719" s="11">
        <f>Interpane[[#This Row],[weight (kg)]]*2.20462262</f>
        <v>659.18216337999991</v>
      </c>
    </row>
    <row r="720" spans="1:15" x14ac:dyDescent="0.25">
      <c r="A720" s="13">
        <v>14</v>
      </c>
      <c r="B720">
        <v>300522829</v>
      </c>
      <c r="C720">
        <v>2394812</v>
      </c>
      <c r="D720">
        <v>1</v>
      </c>
      <c r="E720" t="s">
        <v>64</v>
      </c>
      <c r="F720" t="s">
        <v>214</v>
      </c>
      <c r="G720">
        <v>2181</v>
      </c>
      <c r="H720">
        <v>2496</v>
      </c>
      <c r="I720">
        <v>86</v>
      </c>
      <c r="J720">
        <v>98</v>
      </c>
      <c r="K720">
        <v>299</v>
      </c>
      <c r="L720">
        <v>1</v>
      </c>
      <c r="M720" t="s">
        <v>51</v>
      </c>
      <c r="N720" t="s">
        <v>52</v>
      </c>
      <c r="O720" s="11">
        <f>Interpane[[#This Row],[weight (kg)]]*2.20462262</f>
        <v>659.18216337999991</v>
      </c>
    </row>
    <row r="721" spans="1:15" x14ac:dyDescent="0.25">
      <c r="A721" s="13">
        <v>14</v>
      </c>
      <c r="B721">
        <v>300522829</v>
      </c>
      <c r="C721">
        <v>2394812</v>
      </c>
      <c r="D721">
        <v>1</v>
      </c>
      <c r="E721" t="s">
        <v>64</v>
      </c>
      <c r="F721" t="s">
        <v>214</v>
      </c>
      <c r="G721">
        <v>2181</v>
      </c>
      <c r="H721">
        <v>2496</v>
      </c>
      <c r="I721">
        <v>86</v>
      </c>
      <c r="J721">
        <v>98</v>
      </c>
      <c r="K721">
        <v>299</v>
      </c>
      <c r="L721">
        <v>1</v>
      </c>
      <c r="M721" t="s">
        <v>51</v>
      </c>
      <c r="N721" t="s">
        <v>52</v>
      </c>
      <c r="O721" s="11">
        <f>Interpane[[#This Row],[weight (kg)]]*2.20462262</f>
        <v>659.18216337999991</v>
      </c>
    </row>
    <row r="722" spans="1:15" x14ac:dyDescent="0.25">
      <c r="A722" s="13">
        <v>14</v>
      </c>
      <c r="B722">
        <v>300522829</v>
      </c>
      <c r="C722">
        <v>2394812</v>
      </c>
      <c r="D722">
        <v>1</v>
      </c>
      <c r="E722" t="s">
        <v>64</v>
      </c>
      <c r="F722" t="s">
        <v>214</v>
      </c>
      <c r="G722">
        <v>2181</v>
      </c>
      <c r="H722">
        <v>2496</v>
      </c>
      <c r="I722">
        <v>86</v>
      </c>
      <c r="J722">
        <v>98</v>
      </c>
      <c r="K722">
        <v>299</v>
      </c>
      <c r="L722">
        <v>1</v>
      </c>
      <c r="M722" t="s">
        <v>51</v>
      </c>
      <c r="N722" t="s">
        <v>52</v>
      </c>
      <c r="O722" s="11">
        <f>Interpane[[#This Row],[weight (kg)]]*2.20462262</f>
        <v>659.18216337999991</v>
      </c>
    </row>
    <row r="723" spans="1:15" x14ac:dyDescent="0.25">
      <c r="A723" s="13">
        <v>14</v>
      </c>
      <c r="B723">
        <v>300522829</v>
      </c>
      <c r="C723">
        <v>2394812</v>
      </c>
      <c r="D723">
        <v>1</v>
      </c>
      <c r="E723" t="s">
        <v>64</v>
      </c>
      <c r="F723" t="s">
        <v>214</v>
      </c>
      <c r="G723">
        <v>2181</v>
      </c>
      <c r="H723">
        <v>2496</v>
      </c>
      <c r="I723">
        <v>86</v>
      </c>
      <c r="J723">
        <v>98</v>
      </c>
      <c r="K723">
        <v>299</v>
      </c>
      <c r="L723">
        <v>1</v>
      </c>
      <c r="M723" t="s">
        <v>51</v>
      </c>
      <c r="N723" t="s">
        <v>52</v>
      </c>
      <c r="O723" s="11">
        <f>Interpane[[#This Row],[weight (kg)]]*2.20462262</f>
        <v>659.18216337999991</v>
      </c>
    </row>
    <row r="724" spans="1:15" x14ac:dyDescent="0.25">
      <c r="A724" s="13">
        <v>14</v>
      </c>
      <c r="B724">
        <v>300524934</v>
      </c>
      <c r="C724">
        <v>2394812</v>
      </c>
      <c r="D724">
        <v>2</v>
      </c>
      <c r="E724" t="s">
        <v>67</v>
      </c>
      <c r="F724" t="s">
        <v>214</v>
      </c>
      <c r="G724">
        <v>2118</v>
      </c>
      <c r="H724">
        <v>2496</v>
      </c>
      <c r="I724">
        <v>83</v>
      </c>
      <c r="J724">
        <v>98</v>
      </c>
      <c r="K724">
        <v>291</v>
      </c>
      <c r="L724">
        <v>1</v>
      </c>
      <c r="M724" t="s">
        <v>51</v>
      </c>
      <c r="N724" t="s">
        <v>52</v>
      </c>
      <c r="O724" s="11">
        <f>Interpane[[#This Row],[weight (kg)]]*2.20462262</f>
        <v>641.54518241999995</v>
      </c>
    </row>
    <row r="725" spans="1:15" x14ac:dyDescent="0.25">
      <c r="A725" s="13">
        <v>14</v>
      </c>
      <c r="B725">
        <v>300524934</v>
      </c>
      <c r="C725">
        <v>2394812</v>
      </c>
      <c r="D725">
        <v>2</v>
      </c>
      <c r="E725" t="s">
        <v>67</v>
      </c>
      <c r="F725" t="s">
        <v>214</v>
      </c>
      <c r="G725">
        <v>2118</v>
      </c>
      <c r="H725">
        <v>2496</v>
      </c>
      <c r="I725">
        <v>83</v>
      </c>
      <c r="J725">
        <v>98</v>
      </c>
      <c r="K725">
        <v>291</v>
      </c>
      <c r="L725">
        <v>1</v>
      </c>
      <c r="M725" t="s">
        <v>51</v>
      </c>
      <c r="N725" t="s">
        <v>52</v>
      </c>
      <c r="O725" s="11">
        <f>Interpane[[#This Row],[weight (kg)]]*2.20462262</f>
        <v>641.54518241999995</v>
      </c>
    </row>
    <row r="726" spans="1:15" x14ac:dyDescent="0.25">
      <c r="A726" s="13">
        <v>14</v>
      </c>
      <c r="B726">
        <v>300524934</v>
      </c>
      <c r="C726">
        <v>2394812</v>
      </c>
      <c r="D726">
        <v>2</v>
      </c>
      <c r="E726" t="s">
        <v>67</v>
      </c>
      <c r="F726" t="s">
        <v>214</v>
      </c>
      <c r="G726">
        <v>2118</v>
      </c>
      <c r="H726">
        <v>2496</v>
      </c>
      <c r="I726">
        <v>83</v>
      </c>
      <c r="J726">
        <v>98</v>
      </c>
      <c r="K726">
        <v>291</v>
      </c>
      <c r="L726">
        <v>1</v>
      </c>
      <c r="M726" t="s">
        <v>51</v>
      </c>
      <c r="N726" t="s">
        <v>52</v>
      </c>
      <c r="O726" s="11">
        <f>Interpane[[#This Row],[weight (kg)]]*2.20462262</f>
        <v>641.54518241999995</v>
      </c>
    </row>
    <row r="727" spans="1:15" x14ac:dyDescent="0.25">
      <c r="A727" s="13">
        <v>14</v>
      </c>
      <c r="B727">
        <v>300524934</v>
      </c>
      <c r="C727">
        <v>2394812</v>
      </c>
      <c r="D727">
        <v>2</v>
      </c>
      <c r="E727" t="s">
        <v>67</v>
      </c>
      <c r="F727" t="s">
        <v>214</v>
      </c>
      <c r="G727">
        <v>2118</v>
      </c>
      <c r="H727">
        <v>2496</v>
      </c>
      <c r="I727">
        <v>83</v>
      </c>
      <c r="J727">
        <v>98</v>
      </c>
      <c r="K727">
        <v>291</v>
      </c>
      <c r="L727">
        <v>1</v>
      </c>
      <c r="M727" t="s">
        <v>51</v>
      </c>
      <c r="N727" t="s">
        <v>52</v>
      </c>
      <c r="O727" s="11">
        <f>Interpane[[#This Row],[weight (kg)]]*2.20462262</f>
        <v>641.54518241999995</v>
      </c>
    </row>
    <row r="728" spans="1:15" x14ac:dyDescent="0.25">
      <c r="A728" s="13">
        <v>14</v>
      </c>
      <c r="B728">
        <v>300524934</v>
      </c>
      <c r="C728">
        <v>2394812</v>
      </c>
      <c r="D728">
        <v>2</v>
      </c>
      <c r="E728" t="s">
        <v>67</v>
      </c>
      <c r="F728" t="s">
        <v>214</v>
      </c>
      <c r="G728">
        <v>2118</v>
      </c>
      <c r="H728">
        <v>2496</v>
      </c>
      <c r="I728">
        <v>83</v>
      </c>
      <c r="J728">
        <v>98</v>
      </c>
      <c r="K728">
        <v>291</v>
      </c>
      <c r="L728">
        <v>1</v>
      </c>
      <c r="M728" t="s">
        <v>51</v>
      </c>
      <c r="N728" t="s">
        <v>52</v>
      </c>
      <c r="O728" s="11">
        <f>Interpane[[#This Row],[weight (kg)]]*2.20462262</f>
        <v>641.54518241999995</v>
      </c>
    </row>
    <row r="729" spans="1:15" x14ac:dyDescent="0.25">
      <c r="A729" s="13">
        <v>14</v>
      </c>
      <c r="B729">
        <v>300524934</v>
      </c>
      <c r="C729">
        <v>2394812</v>
      </c>
      <c r="D729">
        <v>2</v>
      </c>
      <c r="E729" t="s">
        <v>67</v>
      </c>
      <c r="F729" t="s">
        <v>214</v>
      </c>
      <c r="G729">
        <v>2118</v>
      </c>
      <c r="H729">
        <v>2496</v>
      </c>
      <c r="I729">
        <v>83</v>
      </c>
      <c r="J729">
        <v>98</v>
      </c>
      <c r="K729">
        <v>291</v>
      </c>
      <c r="L729">
        <v>1</v>
      </c>
      <c r="M729" t="s">
        <v>51</v>
      </c>
      <c r="N729" t="s">
        <v>52</v>
      </c>
      <c r="O729" s="11">
        <f>Interpane[[#This Row],[weight (kg)]]*2.20462262</f>
        <v>641.54518241999995</v>
      </c>
    </row>
    <row r="730" spans="1:15" x14ac:dyDescent="0.25">
      <c r="A730" s="13">
        <v>14</v>
      </c>
      <c r="B730">
        <v>300524934</v>
      </c>
      <c r="C730">
        <v>2394812</v>
      </c>
      <c r="D730">
        <v>2</v>
      </c>
      <c r="E730" t="s">
        <v>67</v>
      </c>
      <c r="F730" t="s">
        <v>214</v>
      </c>
      <c r="G730">
        <v>2118</v>
      </c>
      <c r="H730">
        <v>2496</v>
      </c>
      <c r="I730">
        <v>83</v>
      </c>
      <c r="J730">
        <v>98</v>
      </c>
      <c r="K730">
        <v>291</v>
      </c>
      <c r="L730">
        <v>1</v>
      </c>
      <c r="M730" t="s">
        <v>51</v>
      </c>
      <c r="N730" t="s">
        <v>52</v>
      </c>
      <c r="O730" s="11">
        <f>Interpane[[#This Row],[weight (kg)]]*2.20462262</f>
        <v>641.54518241999995</v>
      </c>
    </row>
    <row r="731" spans="1:15" x14ac:dyDescent="0.25">
      <c r="A731" s="13">
        <v>14</v>
      </c>
      <c r="B731">
        <v>300524945</v>
      </c>
      <c r="C731">
        <v>2394812</v>
      </c>
      <c r="D731">
        <v>1</v>
      </c>
      <c r="E731" t="s">
        <v>64</v>
      </c>
      <c r="F731" t="s">
        <v>214</v>
      </c>
      <c r="G731">
        <v>2181</v>
      </c>
      <c r="H731">
        <v>2496</v>
      </c>
      <c r="I731">
        <v>86</v>
      </c>
      <c r="J731">
        <v>98</v>
      </c>
      <c r="K731">
        <v>299</v>
      </c>
      <c r="L731">
        <v>1</v>
      </c>
      <c r="M731" t="s">
        <v>51</v>
      </c>
      <c r="N731" t="s">
        <v>52</v>
      </c>
      <c r="O731" s="11">
        <f>Interpane[[#This Row],[weight (kg)]]*2.20462262</f>
        <v>659.18216337999991</v>
      </c>
    </row>
    <row r="732" spans="1:15" x14ac:dyDescent="0.25">
      <c r="A732" s="13">
        <v>14</v>
      </c>
      <c r="B732">
        <v>300524945</v>
      </c>
      <c r="C732">
        <v>2394812</v>
      </c>
      <c r="D732">
        <v>1</v>
      </c>
      <c r="E732" t="s">
        <v>64</v>
      </c>
      <c r="F732" t="s">
        <v>214</v>
      </c>
      <c r="G732">
        <v>2181</v>
      </c>
      <c r="H732">
        <v>2496</v>
      </c>
      <c r="I732">
        <v>86</v>
      </c>
      <c r="J732">
        <v>98</v>
      </c>
      <c r="K732">
        <v>299</v>
      </c>
      <c r="L732">
        <v>1</v>
      </c>
      <c r="M732" t="s">
        <v>51</v>
      </c>
      <c r="N732" t="s">
        <v>52</v>
      </c>
      <c r="O732" s="11">
        <f>Interpane[[#This Row],[weight (kg)]]*2.20462262</f>
        <v>659.18216337999991</v>
      </c>
    </row>
    <row r="733" spans="1:15" x14ac:dyDescent="0.25">
      <c r="A733" s="13">
        <v>14</v>
      </c>
      <c r="B733">
        <v>300524945</v>
      </c>
      <c r="C733">
        <v>2394812</v>
      </c>
      <c r="D733">
        <v>1</v>
      </c>
      <c r="E733" t="s">
        <v>64</v>
      </c>
      <c r="F733" t="s">
        <v>214</v>
      </c>
      <c r="G733">
        <v>2181</v>
      </c>
      <c r="H733">
        <v>2496</v>
      </c>
      <c r="I733">
        <v>86</v>
      </c>
      <c r="J733">
        <v>98</v>
      </c>
      <c r="K733">
        <v>299</v>
      </c>
      <c r="L733">
        <v>1</v>
      </c>
      <c r="M733" t="s">
        <v>51</v>
      </c>
      <c r="N733" t="s">
        <v>52</v>
      </c>
      <c r="O733" s="11">
        <f>Interpane[[#This Row],[weight (kg)]]*2.20462262</f>
        <v>659.18216337999991</v>
      </c>
    </row>
    <row r="734" spans="1:15" x14ac:dyDescent="0.25">
      <c r="A734" s="13">
        <v>14</v>
      </c>
      <c r="B734">
        <v>300524945</v>
      </c>
      <c r="C734">
        <v>2394812</v>
      </c>
      <c r="D734">
        <v>1</v>
      </c>
      <c r="E734" t="s">
        <v>64</v>
      </c>
      <c r="F734" t="s">
        <v>214</v>
      </c>
      <c r="G734">
        <v>2181</v>
      </c>
      <c r="H734">
        <v>2496</v>
      </c>
      <c r="I734">
        <v>86</v>
      </c>
      <c r="J734">
        <v>98</v>
      </c>
      <c r="K734">
        <v>299</v>
      </c>
      <c r="L734">
        <v>1</v>
      </c>
      <c r="M734" t="s">
        <v>51</v>
      </c>
      <c r="N734" t="s">
        <v>52</v>
      </c>
      <c r="O734" s="11">
        <f>Interpane[[#This Row],[weight (kg)]]*2.20462262</f>
        <v>659.18216337999991</v>
      </c>
    </row>
    <row r="735" spans="1:15" x14ac:dyDescent="0.25">
      <c r="A735" s="13">
        <v>14</v>
      </c>
      <c r="B735">
        <v>300524945</v>
      </c>
      <c r="C735">
        <v>2394812</v>
      </c>
      <c r="D735">
        <v>1</v>
      </c>
      <c r="E735" t="s">
        <v>64</v>
      </c>
      <c r="F735" t="s">
        <v>214</v>
      </c>
      <c r="G735">
        <v>2181</v>
      </c>
      <c r="H735">
        <v>2496</v>
      </c>
      <c r="I735">
        <v>86</v>
      </c>
      <c r="J735">
        <v>98</v>
      </c>
      <c r="K735">
        <v>299</v>
      </c>
      <c r="L735">
        <v>1</v>
      </c>
      <c r="M735" t="s">
        <v>51</v>
      </c>
      <c r="N735" t="s">
        <v>52</v>
      </c>
      <c r="O735" s="11">
        <f>Interpane[[#This Row],[weight (kg)]]*2.20462262</f>
        <v>659.18216337999991</v>
      </c>
    </row>
    <row r="736" spans="1:15" x14ac:dyDescent="0.25">
      <c r="A736" s="13">
        <v>14</v>
      </c>
      <c r="B736">
        <v>300524945</v>
      </c>
      <c r="C736">
        <v>2394812</v>
      </c>
      <c r="D736">
        <v>1</v>
      </c>
      <c r="E736" t="s">
        <v>64</v>
      </c>
      <c r="F736" t="s">
        <v>214</v>
      </c>
      <c r="G736">
        <v>2181</v>
      </c>
      <c r="H736">
        <v>2496</v>
      </c>
      <c r="I736">
        <v>86</v>
      </c>
      <c r="J736">
        <v>98</v>
      </c>
      <c r="K736">
        <v>299</v>
      </c>
      <c r="L736">
        <v>1</v>
      </c>
      <c r="M736" t="s">
        <v>51</v>
      </c>
      <c r="N736" t="s">
        <v>52</v>
      </c>
      <c r="O736" s="11">
        <f>Interpane[[#This Row],[weight (kg)]]*2.20462262</f>
        <v>659.18216337999991</v>
      </c>
    </row>
    <row r="737" spans="1:15" x14ac:dyDescent="0.25">
      <c r="A737" s="13">
        <v>14</v>
      </c>
      <c r="B737">
        <v>300524945</v>
      </c>
      <c r="C737">
        <v>2394812</v>
      </c>
      <c r="D737">
        <v>1</v>
      </c>
      <c r="E737" t="s">
        <v>64</v>
      </c>
      <c r="F737" t="s">
        <v>214</v>
      </c>
      <c r="G737">
        <v>2181</v>
      </c>
      <c r="H737">
        <v>2496</v>
      </c>
      <c r="I737">
        <v>86</v>
      </c>
      <c r="J737">
        <v>98</v>
      </c>
      <c r="K737">
        <v>299</v>
      </c>
      <c r="L737">
        <v>1</v>
      </c>
      <c r="M737" t="s">
        <v>51</v>
      </c>
      <c r="N737" t="s">
        <v>52</v>
      </c>
      <c r="O737" s="11">
        <f>Interpane[[#This Row],[weight (kg)]]*2.20462262</f>
        <v>659.18216337999991</v>
      </c>
    </row>
    <row r="738" spans="1:15" x14ac:dyDescent="0.25">
      <c r="A738" s="13">
        <v>14</v>
      </c>
      <c r="B738">
        <v>300520199</v>
      </c>
      <c r="C738">
        <v>2394812</v>
      </c>
      <c r="D738">
        <v>2</v>
      </c>
      <c r="E738" t="s">
        <v>67</v>
      </c>
      <c r="F738" t="s">
        <v>214</v>
      </c>
      <c r="G738">
        <v>2118</v>
      </c>
      <c r="H738">
        <v>2496</v>
      </c>
      <c r="I738">
        <v>83</v>
      </c>
      <c r="J738">
        <v>98</v>
      </c>
      <c r="K738">
        <v>291</v>
      </c>
      <c r="L738">
        <v>1</v>
      </c>
      <c r="M738" t="s">
        <v>51</v>
      </c>
      <c r="N738" t="s">
        <v>52</v>
      </c>
      <c r="O738" s="11">
        <f>Interpane[[#This Row],[weight (kg)]]*2.20462262</f>
        <v>641.54518241999995</v>
      </c>
    </row>
    <row r="739" spans="1:15" x14ac:dyDescent="0.25">
      <c r="A739" s="13">
        <v>14</v>
      </c>
      <c r="B739">
        <v>300520199</v>
      </c>
      <c r="C739">
        <v>2394812</v>
      </c>
      <c r="D739">
        <v>2</v>
      </c>
      <c r="E739" t="s">
        <v>67</v>
      </c>
      <c r="F739" t="s">
        <v>214</v>
      </c>
      <c r="G739">
        <v>2118</v>
      </c>
      <c r="H739">
        <v>2496</v>
      </c>
      <c r="I739">
        <v>83</v>
      </c>
      <c r="J739">
        <v>98</v>
      </c>
      <c r="K739">
        <v>291</v>
      </c>
      <c r="L739">
        <v>1</v>
      </c>
      <c r="M739" t="s">
        <v>51</v>
      </c>
      <c r="N739" t="s">
        <v>52</v>
      </c>
      <c r="O739" s="11">
        <f>Interpane[[#This Row],[weight (kg)]]*2.20462262</f>
        <v>641.54518241999995</v>
      </c>
    </row>
    <row r="740" spans="1:15" x14ac:dyDescent="0.25">
      <c r="A740" s="13">
        <v>14</v>
      </c>
      <c r="B740">
        <v>300520199</v>
      </c>
      <c r="C740">
        <v>2394812</v>
      </c>
      <c r="D740">
        <v>2</v>
      </c>
      <c r="E740" t="s">
        <v>67</v>
      </c>
      <c r="F740" t="s">
        <v>214</v>
      </c>
      <c r="G740">
        <v>2118</v>
      </c>
      <c r="H740">
        <v>2496</v>
      </c>
      <c r="I740">
        <v>83</v>
      </c>
      <c r="J740">
        <v>98</v>
      </c>
      <c r="K740">
        <v>291</v>
      </c>
      <c r="L740">
        <v>1</v>
      </c>
      <c r="M740" t="s">
        <v>51</v>
      </c>
      <c r="N740" t="s">
        <v>52</v>
      </c>
      <c r="O740" s="11">
        <f>Interpane[[#This Row],[weight (kg)]]*2.20462262</f>
        <v>641.54518241999995</v>
      </c>
    </row>
    <row r="741" spans="1:15" x14ac:dyDescent="0.25">
      <c r="A741" s="13">
        <v>14</v>
      </c>
      <c r="B741">
        <v>300520199</v>
      </c>
      <c r="C741">
        <v>2394812</v>
      </c>
      <c r="D741">
        <v>2</v>
      </c>
      <c r="E741" t="s">
        <v>67</v>
      </c>
      <c r="F741" t="s">
        <v>214</v>
      </c>
      <c r="G741">
        <v>2118</v>
      </c>
      <c r="H741">
        <v>2496</v>
      </c>
      <c r="I741">
        <v>83</v>
      </c>
      <c r="J741">
        <v>98</v>
      </c>
      <c r="K741">
        <v>291</v>
      </c>
      <c r="L741">
        <v>1</v>
      </c>
      <c r="M741" t="s">
        <v>51</v>
      </c>
      <c r="N741" t="s">
        <v>52</v>
      </c>
      <c r="O741" s="11">
        <f>Interpane[[#This Row],[weight (kg)]]*2.20462262</f>
        <v>641.54518241999995</v>
      </c>
    </row>
    <row r="742" spans="1:15" x14ac:dyDescent="0.25">
      <c r="A742" s="13">
        <v>14</v>
      </c>
      <c r="B742">
        <v>300520199</v>
      </c>
      <c r="C742">
        <v>2394812</v>
      </c>
      <c r="D742">
        <v>2</v>
      </c>
      <c r="E742" t="s">
        <v>67</v>
      </c>
      <c r="F742" t="s">
        <v>214</v>
      </c>
      <c r="G742">
        <v>2118</v>
      </c>
      <c r="H742">
        <v>2496</v>
      </c>
      <c r="I742">
        <v>83</v>
      </c>
      <c r="J742">
        <v>98</v>
      </c>
      <c r="K742">
        <v>291</v>
      </c>
      <c r="L742">
        <v>1</v>
      </c>
      <c r="M742" t="s">
        <v>51</v>
      </c>
      <c r="N742" t="s">
        <v>52</v>
      </c>
      <c r="O742" s="11">
        <f>Interpane[[#This Row],[weight (kg)]]*2.20462262</f>
        <v>641.54518241999995</v>
      </c>
    </row>
    <row r="743" spans="1:15" x14ac:dyDescent="0.25">
      <c r="A743" s="13">
        <v>14</v>
      </c>
      <c r="B743">
        <v>300520199</v>
      </c>
      <c r="C743">
        <v>2394812</v>
      </c>
      <c r="D743">
        <v>2</v>
      </c>
      <c r="E743" t="s">
        <v>67</v>
      </c>
      <c r="F743" t="s">
        <v>214</v>
      </c>
      <c r="G743">
        <v>2118</v>
      </c>
      <c r="H743">
        <v>2496</v>
      </c>
      <c r="I743">
        <v>83</v>
      </c>
      <c r="J743">
        <v>98</v>
      </c>
      <c r="K743">
        <v>291</v>
      </c>
      <c r="L743">
        <v>1</v>
      </c>
      <c r="M743" t="s">
        <v>51</v>
      </c>
      <c r="N743" t="s">
        <v>52</v>
      </c>
      <c r="O743" s="11">
        <f>Interpane[[#This Row],[weight (kg)]]*2.20462262</f>
        <v>641.54518241999995</v>
      </c>
    </row>
    <row r="744" spans="1:15" x14ac:dyDescent="0.25">
      <c r="A744" s="13">
        <v>14</v>
      </c>
      <c r="B744">
        <v>300520199</v>
      </c>
      <c r="C744">
        <v>2394812</v>
      </c>
      <c r="D744">
        <v>2</v>
      </c>
      <c r="E744" t="s">
        <v>67</v>
      </c>
      <c r="F744" t="s">
        <v>214</v>
      </c>
      <c r="G744">
        <v>2118</v>
      </c>
      <c r="H744">
        <v>2496</v>
      </c>
      <c r="I744">
        <v>83</v>
      </c>
      <c r="J744">
        <v>98</v>
      </c>
      <c r="K744">
        <v>291</v>
      </c>
      <c r="L744">
        <v>1</v>
      </c>
      <c r="M744" t="s">
        <v>51</v>
      </c>
      <c r="N744" t="s">
        <v>52</v>
      </c>
      <c r="O744" s="11">
        <f>Interpane[[#This Row],[weight (kg)]]*2.20462262</f>
        <v>641.54518241999995</v>
      </c>
    </row>
    <row r="745" spans="1:15" x14ac:dyDescent="0.25">
      <c r="A745" s="13">
        <v>17</v>
      </c>
      <c r="B745">
        <v>300522690</v>
      </c>
      <c r="C745">
        <v>2394814</v>
      </c>
      <c r="D745">
        <v>1</v>
      </c>
      <c r="E745" t="s">
        <v>231</v>
      </c>
      <c r="F745" t="s">
        <v>232</v>
      </c>
      <c r="G745">
        <v>2892</v>
      </c>
      <c r="H745">
        <v>870</v>
      </c>
      <c r="I745">
        <v>114</v>
      </c>
      <c r="J745">
        <v>34</v>
      </c>
      <c r="K745">
        <v>139</v>
      </c>
      <c r="L745">
        <v>1</v>
      </c>
      <c r="M745" t="s">
        <v>233</v>
      </c>
      <c r="N745" t="s">
        <v>234</v>
      </c>
      <c r="O745" s="11">
        <f>Interpane[[#This Row],[weight (kg)]]*2.20462262</f>
        <v>306.44254417999997</v>
      </c>
    </row>
    <row r="746" spans="1:15" x14ac:dyDescent="0.25">
      <c r="A746" s="13">
        <v>17</v>
      </c>
      <c r="B746">
        <v>300522690</v>
      </c>
      <c r="C746">
        <v>2394814</v>
      </c>
      <c r="D746">
        <v>1</v>
      </c>
      <c r="E746" t="s">
        <v>231</v>
      </c>
      <c r="F746" t="s">
        <v>232</v>
      </c>
      <c r="G746">
        <v>2892</v>
      </c>
      <c r="H746">
        <v>870</v>
      </c>
      <c r="I746">
        <v>114</v>
      </c>
      <c r="J746">
        <v>34</v>
      </c>
      <c r="K746">
        <v>139</v>
      </c>
      <c r="L746">
        <v>1</v>
      </c>
      <c r="M746" t="s">
        <v>233</v>
      </c>
      <c r="N746" t="s">
        <v>234</v>
      </c>
      <c r="O746" s="11">
        <f>Interpane[[#This Row],[weight (kg)]]*2.20462262</f>
        <v>306.44254417999997</v>
      </c>
    </row>
    <row r="747" spans="1:15" x14ac:dyDescent="0.25">
      <c r="A747" s="13">
        <v>17</v>
      </c>
      <c r="B747">
        <v>300522690</v>
      </c>
      <c r="C747">
        <v>2394814</v>
      </c>
      <c r="D747">
        <v>1</v>
      </c>
      <c r="E747" t="s">
        <v>231</v>
      </c>
      <c r="F747" t="s">
        <v>232</v>
      </c>
      <c r="G747">
        <v>2892</v>
      </c>
      <c r="H747">
        <v>870</v>
      </c>
      <c r="I747">
        <v>114</v>
      </c>
      <c r="J747">
        <v>34</v>
      </c>
      <c r="K747">
        <v>139</v>
      </c>
      <c r="L747">
        <v>1</v>
      </c>
      <c r="M747" t="s">
        <v>233</v>
      </c>
      <c r="N747" t="s">
        <v>234</v>
      </c>
      <c r="O747" s="11">
        <f>Interpane[[#This Row],[weight (kg)]]*2.20462262</f>
        <v>306.44254417999997</v>
      </c>
    </row>
    <row r="748" spans="1:15" x14ac:dyDescent="0.25">
      <c r="A748" s="13">
        <v>17</v>
      </c>
      <c r="B748">
        <v>300522690</v>
      </c>
      <c r="C748">
        <v>2394814</v>
      </c>
      <c r="D748">
        <v>1</v>
      </c>
      <c r="E748" t="s">
        <v>231</v>
      </c>
      <c r="F748" t="s">
        <v>232</v>
      </c>
      <c r="G748">
        <v>2892</v>
      </c>
      <c r="H748">
        <v>870</v>
      </c>
      <c r="I748">
        <v>114</v>
      </c>
      <c r="J748">
        <v>34</v>
      </c>
      <c r="K748">
        <v>139</v>
      </c>
      <c r="L748">
        <v>1</v>
      </c>
      <c r="M748" t="s">
        <v>233</v>
      </c>
      <c r="N748" t="s">
        <v>234</v>
      </c>
      <c r="O748" s="11">
        <f>Interpane[[#This Row],[weight (kg)]]*2.20462262</f>
        <v>306.44254417999997</v>
      </c>
    </row>
    <row r="749" spans="1:15" x14ac:dyDescent="0.25">
      <c r="A749" s="13">
        <v>17</v>
      </c>
      <c r="B749">
        <v>300522690</v>
      </c>
      <c r="C749">
        <v>2394814</v>
      </c>
      <c r="D749">
        <v>1</v>
      </c>
      <c r="E749" t="s">
        <v>231</v>
      </c>
      <c r="F749" t="s">
        <v>232</v>
      </c>
      <c r="G749">
        <v>2892</v>
      </c>
      <c r="H749">
        <v>870</v>
      </c>
      <c r="I749">
        <v>114</v>
      </c>
      <c r="J749">
        <v>34</v>
      </c>
      <c r="K749">
        <v>139</v>
      </c>
      <c r="L749">
        <v>1</v>
      </c>
      <c r="M749" t="s">
        <v>233</v>
      </c>
      <c r="N749" t="s">
        <v>234</v>
      </c>
      <c r="O749" s="11">
        <f>Interpane[[#This Row],[weight (kg)]]*2.20462262</f>
        <v>306.44254417999997</v>
      </c>
    </row>
    <row r="750" spans="1:15" x14ac:dyDescent="0.25">
      <c r="A750" s="13">
        <v>17</v>
      </c>
      <c r="B750">
        <v>300522690</v>
      </c>
      <c r="C750">
        <v>2394814</v>
      </c>
      <c r="D750">
        <v>1</v>
      </c>
      <c r="E750" t="s">
        <v>231</v>
      </c>
      <c r="F750" t="s">
        <v>232</v>
      </c>
      <c r="G750">
        <v>2892</v>
      </c>
      <c r="H750">
        <v>870</v>
      </c>
      <c r="I750">
        <v>114</v>
      </c>
      <c r="J750">
        <v>34</v>
      </c>
      <c r="K750">
        <v>139</v>
      </c>
      <c r="L750">
        <v>1</v>
      </c>
      <c r="M750" t="s">
        <v>233</v>
      </c>
      <c r="N750" t="s">
        <v>234</v>
      </c>
      <c r="O750" s="11">
        <f>Interpane[[#This Row],[weight (kg)]]*2.20462262</f>
        <v>306.44254417999997</v>
      </c>
    </row>
    <row r="751" spans="1:15" x14ac:dyDescent="0.25">
      <c r="A751" s="13">
        <v>17</v>
      </c>
      <c r="B751">
        <v>300522690</v>
      </c>
      <c r="C751">
        <v>2394814</v>
      </c>
      <c r="D751">
        <v>1</v>
      </c>
      <c r="E751" t="s">
        <v>231</v>
      </c>
      <c r="F751" t="s">
        <v>232</v>
      </c>
      <c r="G751">
        <v>2892</v>
      </c>
      <c r="H751">
        <v>870</v>
      </c>
      <c r="I751">
        <v>114</v>
      </c>
      <c r="J751">
        <v>34</v>
      </c>
      <c r="K751">
        <v>139</v>
      </c>
      <c r="L751">
        <v>1</v>
      </c>
      <c r="M751" t="s">
        <v>233</v>
      </c>
      <c r="N751" t="s">
        <v>234</v>
      </c>
      <c r="O751" s="11">
        <f>Interpane[[#This Row],[weight (kg)]]*2.20462262</f>
        <v>306.44254417999997</v>
      </c>
    </row>
    <row r="752" spans="1:15" x14ac:dyDescent="0.25">
      <c r="A752" s="13">
        <v>17</v>
      </c>
      <c r="B752">
        <v>300522690</v>
      </c>
      <c r="C752">
        <v>2394814</v>
      </c>
      <c r="D752">
        <v>1</v>
      </c>
      <c r="E752" t="s">
        <v>231</v>
      </c>
      <c r="F752" t="s">
        <v>232</v>
      </c>
      <c r="G752">
        <v>2892</v>
      </c>
      <c r="H752">
        <v>870</v>
      </c>
      <c r="I752">
        <v>114</v>
      </c>
      <c r="J752">
        <v>34</v>
      </c>
      <c r="K752">
        <v>139</v>
      </c>
      <c r="L752">
        <v>1</v>
      </c>
      <c r="M752" t="s">
        <v>233</v>
      </c>
      <c r="N752" t="s">
        <v>234</v>
      </c>
      <c r="O752" s="11">
        <f>Interpane[[#This Row],[weight (kg)]]*2.20462262</f>
        <v>306.44254417999997</v>
      </c>
    </row>
    <row r="753" spans="1:15" x14ac:dyDescent="0.25">
      <c r="A753" s="13">
        <v>17</v>
      </c>
      <c r="B753">
        <v>300522690</v>
      </c>
      <c r="C753">
        <v>2394814</v>
      </c>
      <c r="D753">
        <v>1</v>
      </c>
      <c r="E753" t="s">
        <v>231</v>
      </c>
      <c r="F753" t="s">
        <v>232</v>
      </c>
      <c r="G753">
        <v>2892</v>
      </c>
      <c r="H753">
        <v>870</v>
      </c>
      <c r="I753">
        <v>114</v>
      </c>
      <c r="J753">
        <v>34</v>
      </c>
      <c r="K753">
        <v>139</v>
      </c>
      <c r="L753">
        <v>1</v>
      </c>
      <c r="M753" t="s">
        <v>233</v>
      </c>
      <c r="N753" t="s">
        <v>234</v>
      </c>
      <c r="O753" s="11">
        <f>Interpane[[#This Row],[weight (kg)]]*2.20462262</f>
        <v>306.44254417999997</v>
      </c>
    </row>
    <row r="754" spans="1:15" x14ac:dyDescent="0.25">
      <c r="A754" s="13">
        <v>17</v>
      </c>
      <c r="B754">
        <v>300522690</v>
      </c>
      <c r="C754">
        <v>2394814</v>
      </c>
      <c r="D754">
        <v>1</v>
      </c>
      <c r="E754" t="s">
        <v>231</v>
      </c>
      <c r="F754" t="s">
        <v>232</v>
      </c>
      <c r="G754">
        <v>2892</v>
      </c>
      <c r="H754">
        <v>870</v>
      </c>
      <c r="I754">
        <v>114</v>
      </c>
      <c r="J754">
        <v>34</v>
      </c>
      <c r="K754">
        <v>139</v>
      </c>
      <c r="L754">
        <v>1</v>
      </c>
      <c r="M754" t="s">
        <v>233</v>
      </c>
      <c r="N754" t="s">
        <v>234</v>
      </c>
      <c r="O754" s="11">
        <f>Interpane[[#This Row],[weight (kg)]]*2.20462262</f>
        <v>306.44254417999997</v>
      </c>
    </row>
    <row r="755" spans="1:15" x14ac:dyDescent="0.25">
      <c r="A755" s="13">
        <v>17</v>
      </c>
      <c r="B755">
        <v>300522690</v>
      </c>
      <c r="C755">
        <v>2394814</v>
      </c>
      <c r="D755">
        <v>1</v>
      </c>
      <c r="E755" t="s">
        <v>231</v>
      </c>
      <c r="F755" t="s">
        <v>232</v>
      </c>
      <c r="G755">
        <v>2892</v>
      </c>
      <c r="H755">
        <v>870</v>
      </c>
      <c r="I755">
        <v>114</v>
      </c>
      <c r="J755">
        <v>34</v>
      </c>
      <c r="K755">
        <v>139</v>
      </c>
      <c r="L755">
        <v>1</v>
      </c>
      <c r="M755" t="s">
        <v>233</v>
      </c>
      <c r="N755" t="s">
        <v>234</v>
      </c>
      <c r="O755" s="11">
        <f>Interpane[[#This Row],[weight (kg)]]*2.20462262</f>
        <v>306.44254417999997</v>
      </c>
    </row>
    <row r="756" spans="1:15" x14ac:dyDescent="0.25">
      <c r="A756" s="13">
        <v>17</v>
      </c>
      <c r="B756">
        <v>300522690</v>
      </c>
      <c r="C756">
        <v>2394814</v>
      </c>
      <c r="D756">
        <v>1</v>
      </c>
      <c r="E756" t="s">
        <v>231</v>
      </c>
      <c r="F756" t="s">
        <v>232</v>
      </c>
      <c r="G756">
        <v>2892</v>
      </c>
      <c r="H756">
        <v>870</v>
      </c>
      <c r="I756">
        <v>114</v>
      </c>
      <c r="J756">
        <v>34</v>
      </c>
      <c r="K756">
        <v>139</v>
      </c>
      <c r="L756">
        <v>1</v>
      </c>
      <c r="M756" t="s">
        <v>233</v>
      </c>
      <c r="N756" t="s">
        <v>234</v>
      </c>
      <c r="O756" s="11">
        <f>Interpane[[#This Row],[weight (kg)]]*2.20462262</f>
        <v>306.44254417999997</v>
      </c>
    </row>
    <row r="757" spans="1:15" x14ac:dyDescent="0.25">
      <c r="A757" s="13">
        <v>17</v>
      </c>
      <c r="B757">
        <v>300522690</v>
      </c>
      <c r="C757">
        <v>2394814</v>
      </c>
      <c r="D757">
        <v>1</v>
      </c>
      <c r="E757" t="s">
        <v>231</v>
      </c>
      <c r="F757" t="s">
        <v>232</v>
      </c>
      <c r="G757">
        <v>2892</v>
      </c>
      <c r="H757">
        <v>870</v>
      </c>
      <c r="I757">
        <v>114</v>
      </c>
      <c r="J757">
        <v>34</v>
      </c>
      <c r="K757">
        <v>139</v>
      </c>
      <c r="L757">
        <v>1</v>
      </c>
      <c r="M757" t="s">
        <v>233</v>
      </c>
      <c r="N757" t="s">
        <v>234</v>
      </c>
      <c r="O757" s="11">
        <f>Interpane[[#This Row],[weight (kg)]]*2.20462262</f>
        <v>306.44254417999997</v>
      </c>
    </row>
    <row r="758" spans="1:15" x14ac:dyDescent="0.25">
      <c r="A758" s="13">
        <v>17</v>
      </c>
      <c r="B758">
        <v>300522690</v>
      </c>
      <c r="C758">
        <v>2394814</v>
      </c>
      <c r="D758">
        <v>1</v>
      </c>
      <c r="E758" t="s">
        <v>231</v>
      </c>
      <c r="F758" t="s">
        <v>232</v>
      </c>
      <c r="G758">
        <v>2892</v>
      </c>
      <c r="H758">
        <v>870</v>
      </c>
      <c r="I758">
        <v>114</v>
      </c>
      <c r="J758">
        <v>34</v>
      </c>
      <c r="K758">
        <v>139</v>
      </c>
      <c r="L758">
        <v>1</v>
      </c>
      <c r="M758" t="s">
        <v>233</v>
      </c>
      <c r="N758" t="s">
        <v>234</v>
      </c>
      <c r="O758" s="11">
        <f>Interpane[[#This Row],[weight (kg)]]*2.20462262</f>
        <v>306.44254417999997</v>
      </c>
    </row>
    <row r="759" spans="1:15" x14ac:dyDescent="0.25">
      <c r="A759" s="13">
        <v>17</v>
      </c>
      <c r="B759">
        <v>300521115</v>
      </c>
      <c r="C759">
        <v>2394816</v>
      </c>
      <c r="D759">
        <v>1</v>
      </c>
      <c r="E759" t="s">
        <v>231</v>
      </c>
      <c r="F759" t="s">
        <v>235</v>
      </c>
      <c r="G759">
        <v>2892</v>
      </c>
      <c r="H759">
        <v>870</v>
      </c>
      <c r="I759">
        <v>114</v>
      </c>
      <c r="J759">
        <v>34</v>
      </c>
      <c r="K759">
        <v>139</v>
      </c>
      <c r="L759">
        <v>1</v>
      </c>
      <c r="M759" t="s">
        <v>233</v>
      </c>
      <c r="N759" t="s">
        <v>234</v>
      </c>
      <c r="O759" s="11">
        <f>Interpane[[#This Row],[weight (kg)]]*2.20462262</f>
        <v>306.44254417999997</v>
      </c>
    </row>
    <row r="760" spans="1:15" x14ac:dyDescent="0.25">
      <c r="A760" s="13">
        <v>17</v>
      </c>
      <c r="B760">
        <v>300521115</v>
      </c>
      <c r="C760">
        <v>2394816</v>
      </c>
      <c r="D760">
        <v>1</v>
      </c>
      <c r="E760" t="s">
        <v>231</v>
      </c>
      <c r="F760" t="s">
        <v>235</v>
      </c>
      <c r="G760">
        <v>2892</v>
      </c>
      <c r="H760">
        <v>870</v>
      </c>
      <c r="I760">
        <v>114</v>
      </c>
      <c r="J760">
        <v>34</v>
      </c>
      <c r="K760">
        <v>139</v>
      </c>
      <c r="L760">
        <v>1</v>
      </c>
      <c r="M760" t="s">
        <v>233</v>
      </c>
      <c r="N760" t="s">
        <v>234</v>
      </c>
      <c r="O760" s="11">
        <f>Interpane[[#This Row],[weight (kg)]]*2.20462262</f>
        <v>306.44254417999997</v>
      </c>
    </row>
    <row r="761" spans="1:15" x14ac:dyDescent="0.25">
      <c r="A761" s="13">
        <v>17</v>
      </c>
      <c r="B761">
        <v>300521115</v>
      </c>
      <c r="C761">
        <v>2394814</v>
      </c>
      <c r="D761">
        <v>1</v>
      </c>
      <c r="E761" t="s">
        <v>231</v>
      </c>
      <c r="F761" t="s">
        <v>232</v>
      </c>
      <c r="G761">
        <v>2892</v>
      </c>
      <c r="H761">
        <v>870</v>
      </c>
      <c r="I761">
        <v>114</v>
      </c>
      <c r="J761">
        <v>34</v>
      </c>
      <c r="K761">
        <v>139</v>
      </c>
      <c r="L761">
        <v>1</v>
      </c>
      <c r="M761" t="s">
        <v>233</v>
      </c>
      <c r="N761" t="s">
        <v>234</v>
      </c>
      <c r="O761" s="11">
        <f>Interpane[[#This Row],[weight (kg)]]*2.20462262</f>
        <v>306.44254417999997</v>
      </c>
    </row>
    <row r="762" spans="1:15" x14ac:dyDescent="0.25">
      <c r="A762" s="13">
        <v>17</v>
      </c>
      <c r="B762">
        <v>300521115</v>
      </c>
      <c r="C762">
        <v>2394816</v>
      </c>
      <c r="D762">
        <v>1</v>
      </c>
      <c r="E762" t="s">
        <v>231</v>
      </c>
      <c r="F762" t="s">
        <v>235</v>
      </c>
      <c r="G762">
        <v>2892</v>
      </c>
      <c r="H762">
        <v>870</v>
      </c>
      <c r="I762">
        <v>114</v>
      </c>
      <c r="J762">
        <v>34</v>
      </c>
      <c r="K762">
        <v>139</v>
      </c>
      <c r="L762">
        <v>1</v>
      </c>
      <c r="M762" t="s">
        <v>233</v>
      </c>
      <c r="N762" t="s">
        <v>234</v>
      </c>
      <c r="O762" s="11">
        <f>Interpane[[#This Row],[weight (kg)]]*2.20462262</f>
        <v>306.44254417999997</v>
      </c>
    </row>
    <row r="763" spans="1:15" x14ac:dyDescent="0.25">
      <c r="A763" s="13">
        <v>17</v>
      </c>
      <c r="B763">
        <v>300521115</v>
      </c>
      <c r="C763">
        <v>2394814</v>
      </c>
      <c r="D763">
        <v>1</v>
      </c>
      <c r="E763" t="s">
        <v>231</v>
      </c>
      <c r="F763" t="s">
        <v>232</v>
      </c>
      <c r="G763">
        <v>2892</v>
      </c>
      <c r="H763">
        <v>870</v>
      </c>
      <c r="I763">
        <v>114</v>
      </c>
      <c r="J763">
        <v>34</v>
      </c>
      <c r="K763">
        <v>139</v>
      </c>
      <c r="L763">
        <v>1</v>
      </c>
      <c r="M763" t="s">
        <v>233</v>
      </c>
      <c r="N763" t="s">
        <v>234</v>
      </c>
      <c r="O763" s="11">
        <f>Interpane[[#This Row],[weight (kg)]]*2.20462262</f>
        <v>306.44254417999997</v>
      </c>
    </row>
    <row r="764" spans="1:15" x14ac:dyDescent="0.25">
      <c r="A764" s="13">
        <v>17</v>
      </c>
      <c r="B764">
        <v>300521115</v>
      </c>
      <c r="C764">
        <v>2394816</v>
      </c>
      <c r="D764">
        <v>1</v>
      </c>
      <c r="E764" t="s">
        <v>231</v>
      </c>
      <c r="F764" t="s">
        <v>235</v>
      </c>
      <c r="G764">
        <v>2892</v>
      </c>
      <c r="H764">
        <v>870</v>
      </c>
      <c r="I764">
        <v>114</v>
      </c>
      <c r="J764">
        <v>34</v>
      </c>
      <c r="K764">
        <v>139</v>
      </c>
      <c r="L764">
        <v>1</v>
      </c>
      <c r="M764" t="s">
        <v>233</v>
      </c>
      <c r="N764" t="s">
        <v>234</v>
      </c>
      <c r="O764" s="11">
        <f>Interpane[[#This Row],[weight (kg)]]*2.20462262</f>
        <v>306.44254417999997</v>
      </c>
    </row>
    <row r="765" spans="1:15" x14ac:dyDescent="0.25">
      <c r="A765" s="13">
        <v>17</v>
      </c>
      <c r="B765">
        <v>300521115</v>
      </c>
      <c r="C765">
        <v>2394814</v>
      </c>
      <c r="D765">
        <v>1</v>
      </c>
      <c r="E765" t="s">
        <v>231</v>
      </c>
      <c r="F765" t="s">
        <v>232</v>
      </c>
      <c r="G765">
        <v>2892</v>
      </c>
      <c r="H765">
        <v>870</v>
      </c>
      <c r="I765">
        <v>114</v>
      </c>
      <c r="J765">
        <v>34</v>
      </c>
      <c r="K765">
        <v>139</v>
      </c>
      <c r="L765">
        <v>1</v>
      </c>
      <c r="M765" t="s">
        <v>233</v>
      </c>
      <c r="N765" t="s">
        <v>234</v>
      </c>
      <c r="O765" s="11">
        <f>Interpane[[#This Row],[weight (kg)]]*2.20462262</f>
        <v>306.44254417999997</v>
      </c>
    </row>
    <row r="766" spans="1:15" x14ac:dyDescent="0.25">
      <c r="A766" s="13">
        <v>17</v>
      </c>
      <c r="B766">
        <v>300521115</v>
      </c>
      <c r="C766">
        <v>2394814</v>
      </c>
      <c r="D766">
        <v>1</v>
      </c>
      <c r="E766" t="s">
        <v>231</v>
      </c>
      <c r="F766" t="s">
        <v>232</v>
      </c>
      <c r="G766">
        <v>2892</v>
      </c>
      <c r="H766">
        <v>870</v>
      </c>
      <c r="I766">
        <v>114</v>
      </c>
      <c r="J766">
        <v>34</v>
      </c>
      <c r="K766">
        <v>139</v>
      </c>
      <c r="L766">
        <v>1</v>
      </c>
      <c r="M766" t="s">
        <v>233</v>
      </c>
      <c r="N766" t="s">
        <v>234</v>
      </c>
      <c r="O766" s="11">
        <f>Interpane[[#This Row],[weight (kg)]]*2.20462262</f>
        <v>306.44254417999997</v>
      </c>
    </row>
    <row r="767" spans="1:15" x14ac:dyDescent="0.25">
      <c r="A767" s="13">
        <v>17</v>
      </c>
      <c r="B767">
        <v>300521115</v>
      </c>
      <c r="C767">
        <v>2394814</v>
      </c>
      <c r="D767">
        <v>1</v>
      </c>
      <c r="E767" t="s">
        <v>231</v>
      </c>
      <c r="F767" t="s">
        <v>232</v>
      </c>
      <c r="G767">
        <v>2892</v>
      </c>
      <c r="H767">
        <v>870</v>
      </c>
      <c r="I767">
        <v>114</v>
      </c>
      <c r="J767">
        <v>34</v>
      </c>
      <c r="K767">
        <v>139</v>
      </c>
      <c r="L767">
        <v>1</v>
      </c>
      <c r="M767" t="s">
        <v>233</v>
      </c>
      <c r="N767" t="s">
        <v>234</v>
      </c>
      <c r="O767" s="11">
        <f>Interpane[[#This Row],[weight (kg)]]*2.20462262</f>
        <v>306.44254417999997</v>
      </c>
    </row>
    <row r="768" spans="1:15" x14ac:dyDescent="0.25">
      <c r="A768" s="13">
        <v>17</v>
      </c>
      <c r="B768">
        <v>300521115</v>
      </c>
      <c r="C768">
        <v>2394814</v>
      </c>
      <c r="D768">
        <v>1</v>
      </c>
      <c r="E768" t="s">
        <v>231</v>
      </c>
      <c r="F768" t="s">
        <v>232</v>
      </c>
      <c r="G768">
        <v>2892</v>
      </c>
      <c r="H768">
        <v>870</v>
      </c>
      <c r="I768">
        <v>114</v>
      </c>
      <c r="J768">
        <v>34</v>
      </c>
      <c r="K768">
        <v>139</v>
      </c>
      <c r="L768">
        <v>1</v>
      </c>
      <c r="M768" t="s">
        <v>233</v>
      </c>
      <c r="N768" t="s">
        <v>234</v>
      </c>
      <c r="O768" s="11">
        <f>Interpane[[#This Row],[weight (kg)]]*2.20462262</f>
        <v>306.44254417999997</v>
      </c>
    </row>
    <row r="769" spans="1:15" x14ac:dyDescent="0.25">
      <c r="A769" s="13">
        <v>17</v>
      </c>
      <c r="B769">
        <v>300521115</v>
      </c>
      <c r="C769">
        <v>2394814</v>
      </c>
      <c r="D769">
        <v>1</v>
      </c>
      <c r="E769" t="s">
        <v>231</v>
      </c>
      <c r="F769" t="s">
        <v>232</v>
      </c>
      <c r="G769">
        <v>2892</v>
      </c>
      <c r="H769">
        <v>870</v>
      </c>
      <c r="I769">
        <v>114</v>
      </c>
      <c r="J769">
        <v>34</v>
      </c>
      <c r="K769">
        <v>139</v>
      </c>
      <c r="L769">
        <v>1</v>
      </c>
      <c r="M769" t="s">
        <v>233</v>
      </c>
      <c r="N769" t="s">
        <v>234</v>
      </c>
      <c r="O769" s="11">
        <f>Interpane[[#This Row],[weight (kg)]]*2.20462262</f>
        <v>306.44254417999997</v>
      </c>
    </row>
    <row r="770" spans="1:15" x14ac:dyDescent="0.25">
      <c r="A770" s="13">
        <v>17</v>
      </c>
      <c r="B770">
        <v>300521115</v>
      </c>
      <c r="C770">
        <v>2394816</v>
      </c>
      <c r="D770">
        <v>1</v>
      </c>
      <c r="E770" t="s">
        <v>231</v>
      </c>
      <c r="F770" t="s">
        <v>235</v>
      </c>
      <c r="G770">
        <v>2892</v>
      </c>
      <c r="H770">
        <v>870</v>
      </c>
      <c r="I770">
        <v>114</v>
      </c>
      <c r="J770">
        <v>34</v>
      </c>
      <c r="K770">
        <v>139</v>
      </c>
      <c r="L770">
        <v>1</v>
      </c>
      <c r="M770" t="s">
        <v>233</v>
      </c>
      <c r="N770" t="s">
        <v>234</v>
      </c>
      <c r="O770" s="11">
        <f>Interpane[[#This Row],[weight (kg)]]*2.20462262</f>
        <v>306.44254417999997</v>
      </c>
    </row>
    <row r="771" spans="1:15" x14ac:dyDescent="0.25">
      <c r="A771" s="13">
        <v>17</v>
      </c>
      <c r="B771">
        <v>300521115</v>
      </c>
      <c r="C771">
        <v>2394816</v>
      </c>
      <c r="D771">
        <v>1</v>
      </c>
      <c r="E771" t="s">
        <v>231</v>
      </c>
      <c r="F771" t="s">
        <v>235</v>
      </c>
      <c r="G771">
        <v>2892</v>
      </c>
      <c r="H771">
        <v>870</v>
      </c>
      <c r="I771">
        <v>114</v>
      </c>
      <c r="J771">
        <v>34</v>
      </c>
      <c r="K771">
        <v>139</v>
      </c>
      <c r="L771">
        <v>1</v>
      </c>
      <c r="M771" t="s">
        <v>233</v>
      </c>
      <c r="N771" t="s">
        <v>234</v>
      </c>
      <c r="O771" s="11">
        <f>Interpane[[#This Row],[weight (kg)]]*2.20462262</f>
        <v>306.44254417999997</v>
      </c>
    </row>
    <row r="772" spans="1:15" x14ac:dyDescent="0.25">
      <c r="A772" s="13">
        <v>17</v>
      </c>
      <c r="B772">
        <v>300521776</v>
      </c>
      <c r="C772">
        <v>2394813</v>
      </c>
      <c r="D772">
        <v>1</v>
      </c>
      <c r="E772" t="s">
        <v>236</v>
      </c>
      <c r="F772" t="s">
        <v>237</v>
      </c>
      <c r="G772">
        <v>2892</v>
      </c>
      <c r="H772">
        <v>870</v>
      </c>
      <c r="I772">
        <v>114</v>
      </c>
      <c r="J772">
        <v>34</v>
      </c>
      <c r="K772">
        <v>139</v>
      </c>
      <c r="L772">
        <v>1</v>
      </c>
      <c r="M772" t="s">
        <v>233</v>
      </c>
      <c r="N772" t="s">
        <v>234</v>
      </c>
      <c r="O772" s="11">
        <f>Interpane[[#This Row],[weight (kg)]]*2.20462262</f>
        <v>306.44254417999997</v>
      </c>
    </row>
    <row r="773" spans="1:15" x14ac:dyDescent="0.25">
      <c r="A773" s="13">
        <v>17</v>
      </c>
      <c r="B773">
        <v>300521776</v>
      </c>
      <c r="C773">
        <v>2394813</v>
      </c>
      <c r="D773">
        <v>1</v>
      </c>
      <c r="E773" t="s">
        <v>236</v>
      </c>
      <c r="F773" t="s">
        <v>237</v>
      </c>
      <c r="G773">
        <v>2892</v>
      </c>
      <c r="H773">
        <v>870</v>
      </c>
      <c r="I773">
        <v>114</v>
      </c>
      <c r="J773">
        <v>34</v>
      </c>
      <c r="K773">
        <v>139</v>
      </c>
      <c r="L773">
        <v>1</v>
      </c>
      <c r="M773" t="s">
        <v>233</v>
      </c>
      <c r="N773" t="s">
        <v>234</v>
      </c>
      <c r="O773" s="11">
        <f>Interpane[[#This Row],[weight (kg)]]*2.20462262</f>
        <v>306.44254417999997</v>
      </c>
    </row>
    <row r="774" spans="1:15" x14ac:dyDescent="0.25">
      <c r="A774" s="13">
        <v>17</v>
      </c>
      <c r="B774">
        <v>300521776</v>
      </c>
      <c r="C774">
        <v>2394813</v>
      </c>
      <c r="D774">
        <v>1</v>
      </c>
      <c r="E774" t="s">
        <v>236</v>
      </c>
      <c r="F774" t="s">
        <v>237</v>
      </c>
      <c r="G774">
        <v>2892</v>
      </c>
      <c r="H774">
        <v>870</v>
      </c>
      <c r="I774">
        <v>114</v>
      </c>
      <c r="J774">
        <v>34</v>
      </c>
      <c r="K774">
        <v>139</v>
      </c>
      <c r="L774">
        <v>1</v>
      </c>
      <c r="M774" t="s">
        <v>233</v>
      </c>
      <c r="N774" t="s">
        <v>234</v>
      </c>
      <c r="O774" s="11">
        <f>Interpane[[#This Row],[weight (kg)]]*2.20462262</f>
        <v>306.44254417999997</v>
      </c>
    </row>
    <row r="775" spans="1:15" x14ac:dyDescent="0.25">
      <c r="A775" s="13">
        <v>17</v>
      </c>
      <c r="B775">
        <v>300521776</v>
      </c>
      <c r="C775">
        <v>2394813</v>
      </c>
      <c r="D775">
        <v>1</v>
      </c>
      <c r="E775" t="s">
        <v>236</v>
      </c>
      <c r="F775" t="s">
        <v>237</v>
      </c>
      <c r="G775">
        <v>2892</v>
      </c>
      <c r="H775">
        <v>870</v>
      </c>
      <c r="I775">
        <v>114</v>
      </c>
      <c r="J775">
        <v>34</v>
      </c>
      <c r="K775">
        <v>139</v>
      </c>
      <c r="L775">
        <v>1</v>
      </c>
      <c r="M775" t="s">
        <v>233</v>
      </c>
      <c r="N775" t="s">
        <v>234</v>
      </c>
      <c r="O775" s="11">
        <f>Interpane[[#This Row],[weight (kg)]]*2.20462262</f>
        <v>306.44254417999997</v>
      </c>
    </row>
    <row r="776" spans="1:15" x14ac:dyDescent="0.25">
      <c r="A776" s="13">
        <v>17</v>
      </c>
      <c r="B776">
        <v>300521776</v>
      </c>
      <c r="C776">
        <v>2394813</v>
      </c>
      <c r="D776">
        <v>1</v>
      </c>
      <c r="E776" t="s">
        <v>236</v>
      </c>
      <c r="F776" t="s">
        <v>237</v>
      </c>
      <c r="G776">
        <v>2892</v>
      </c>
      <c r="H776">
        <v>870</v>
      </c>
      <c r="I776">
        <v>114</v>
      </c>
      <c r="J776">
        <v>34</v>
      </c>
      <c r="K776">
        <v>139</v>
      </c>
      <c r="L776">
        <v>1</v>
      </c>
      <c r="M776" t="s">
        <v>233</v>
      </c>
      <c r="N776" t="s">
        <v>234</v>
      </c>
      <c r="O776" s="11">
        <f>Interpane[[#This Row],[weight (kg)]]*2.20462262</f>
        <v>306.44254417999997</v>
      </c>
    </row>
    <row r="777" spans="1:15" x14ac:dyDescent="0.25">
      <c r="A777" s="13">
        <v>17</v>
      </c>
      <c r="B777">
        <v>300521776</v>
      </c>
      <c r="C777">
        <v>2394813</v>
      </c>
      <c r="D777">
        <v>1</v>
      </c>
      <c r="E777" t="s">
        <v>236</v>
      </c>
      <c r="F777" t="s">
        <v>237</v>
      </c>
      <c r="G777">
        <v>2892</v>
      </c>
      <c r="H777">
        <v>870</v>
      </c>
      <c r="I777">
        <v>114</v>
      </c>
      <c r="J777">
        <v>34</v>
      </c>
      <c r="K777">
        <v>139</v>
      </c>
      <c r="L777">
        <v>1</v>
      </c>
      <c r="M777" t="s">
        <v>233</v>
      </c>
      <c r="N777" t="s">
        <v>234</v>
      </c>
      <c r="O777" s="11">
        <f>Interpane[[#This Row],[weight (kg)]]*2.20462262</f>
        <v>306.44254417999997</v>
      </c>
    </row>
    <row r="778" spans="1:15" x14ac:dyDescent="0.25">
      <c r="A778" s="13">
        <v>17</v>
      </c>
      <c r="B778">
        <v>300521776</v>
      </c>
      <c r="C778">
        <v>2394813</v>
      </c>
      <c r="D778">
        <v>1</v>
      </c>
      <c r="E778" t="s">
        <v>236</v>
      </c>
      <c r="F778" t="s">
        <v>237</v>
      </c>
      <c r="G778">
        <v>2892</v>
      </c>
      <c r="H778">
        <v>870</v>
      </c>
      <c r="I778">
        <v>114</v>
      </c>
      <c r="J778">
        <v>34</v>
      </c>
      <c r="K778">
        <v>139</v>
      </c>
      <c r="L778">
        <v>1</v>
      </c>
      <c r="M778" t="s">
        <v>233</v>
      </c>
      <c r="N778" t="s">
        <v>234</v>
      </c>
      <c r="O778" s="11">
        <f>Interpane[[#This Row],[weight (kg)]]*2.20462262</f>
        <v>306.44254417999997</v>
      </c>
    </row>
    <row r="779" spans="1:15" x14ac:dyDescent="0.25">
      <c r="A779" s="13">
        <v>17</v>
      </c>
      <c r="B779">
        <v>300521776</v>
      </c>
      <c r="C779">
        <v>2394813</v>
      </c>
      <c r="D779">
        <v>1</v>
      </c>
      <c r="E779" t="s">
        <v>236</v>
      </c>
      <c r="F779" t="s">
        <v>237</v>
      </c>
      <c r="G779">
        <v>2892</v>
      </c>
      <c r="H779">
        <v>870</v>
      </c>
      <c r="I779">
        <v>114</v>
      </c>
      <c r="J779">
        <v>34</v>
      </c>
      <c r="K779">
        <v>139</v>
      </c>
      <c r="L779">
        <v>1</v>
      </c>
      <c r="M779" t="s">
        <v>233</v>
      </c>
      <c r="N779" t="s">
        <v>234</v>
      </c>
      <c r="O779" s="11">
        <f>Interpane[[#This Row],[weight (kg)]]*2.20462262</f>
        <v>306.44254417999997</v>
      </c>
    </row>
    <row r="780" spans="1:15" x14ac:dyDescent="0.25">
      <c r="A780" s="13">
        <v>17</v>
      </c>
      <c r="B780">
        <v>300521776</v>
      </c>
      <c r="C780">
        <v>2394813</v>
      </c>
      <c r="D780">
        <v>1</v>
      </c>
      <c r="E780" t="s">
        <v>236</v>
      </c>
      <c r="F780" t="s">
        <v>237</v>
      </c>
      <c r="G780">
        <v>2892</v>
      </c>
      <c r="H780">
        <v>870</v>
      </c>
      <c r="I780">
        <v>114</v>
      </c>
      <c r="J780">
        <v>34</v>
      </c>
      <c r="K780">
        <v>139</v>
      </c>
      <c r="L780">
        <v>1</v>
      </c>
      <c r="M780" t="s">
        <v>233</v>
      </c>
      <c r="N780" t="s">
        <v>234</v>
      </c>
      <c r="O780" s="11">
        <f>Interpane[[#This Row],[weight (kg)]]*2.20462262</f>
        <v>306.44254417999997</v>
      </c>
    </row>
    <row r="781" spans="1:15" x14ac:dyDescent="0.25">
      <c r="A781" s="13">
        <v>17</v>
      </c>
      <c r="B781">
        <v>300521776</v>
      </c>
      <c r="C781">
        <v>2394813</v>
      </c>
      <c r="D781">
        <v>1</v>
      </c>
      <c r="E781" t="s">
        <v>236</v>
      </c>
      <c r="F781" t="s">
        <v>237</v>
      </c>
      <c r="G781">
        <v>2892</v>
      </c>
      <c r="H781">
        <v>870</v>
      </c>
      <c r="I781">
        <v>114</v>
      </c>
      <c r="J781">
        <v>34</v>
      </c>
      <c r="K781">
        <v>139</v>
      </c>
      <c r="L781">
        <v>1</v>
      </c>
      <c r="M781" t="s">
        <v>233</v>
      </c>
      <c r="N781" t="s">
        <v>234</v>
      </c>
      <c r="O781" s="11">
        <f>Interpane[[#This Row],[weight (kg)]]*2.20462262</f>
        <v>306.44254417999997</v>
      </c>
    </row>
    <row r="782" spans="1:15" x14ac:dyDescent="0.25">
      <c r="A782" s="13">
        <v>17</v>
      </c>
      <c r="B782">
        <v>300521776</v>
      </c>
      <c r="C782">
        <v>2394813</v>
      </c>
      <c r="D782">
        <v>1</v>
      </c>
      <c r="E782" t="s">
        <v>236</v>
      </c>
      <c r="F782" t="s">
        <v>237</v>
      </c>
      <c r="G782">
        <v>2892</v>
      </c>
      <c r="H782">
        <v>870</v>
      </c>
      <c r="I782">
        <v>114</v>
      </c>
      <c r="J782">
        <v>34</v>
      </c>
      <c r="K782">
        <v>139</v>
      </c>
      <c r="L782">
        <v>1</v>
      </c>
      <c r="M782" t="s">
        <v>233</v>
      </c>
      <c r="N782" t="s">
        <v>234</v>
      </c>
      <c r="O782" s="11">
        <f>Interpane[[#This Row],[weight (kg)]]*2.20462262</f>
        <v>306.44254417999997</v>
      </c>
    </row>
    <row r="783" spans="1:15" x14ac:dyDescent="0.25">
      <c r="A783" s="13">
        <v>17</v>
      </c>
      <c r="B783">
        <v>300521776</v>
      </c>
      <c r="C783">
        <v>2394813</v>
      </c>
      <c r="D783">
        <v>1</v>
      </c>
      <c r="E783" t="s">
        <v>236</v>
      </c>
      <c r="F783" t="s">
        <v>237</v>
      </c>
      <c r="G783">
        <v>2892</v>
      </c>
      <c r="H783">
        <v>870</v>
      </c>
      <c r="I783">
        <v>114</v>
      </c>
      <c r="J783">
        <v>34</v>
      </c>
      <c r="K783">
        <v>139</v>
      </c>
      <c r="L783">
        <v>1</v>
      </c>
      <c r="M783" t="s">
        <v>233</v>
      </c>
      <c r="N783" t="s">
        <v>234</v>
      </c>
      <c r="O783" s="11">
        <f>Interpane[[#This Row],[weight (kg)]]*2.20462262</f>
        <v>306.44254417999997</v>
      </c>
    </row>
    <row r="784" spans="1:15" x14ac:dyDescent="0.25">
      <c r="A784" s="13">
        <v>17</v>
      </c>
      <c r="B784">
        <v>300521776</v>
      </c>
      <c r="C784">
        <v>2394813</v>
      </c>
      <c r="D784">
        <v>1</v>
      </c>
      <c r="E784" t="s">
        <v>236</v>
      </c>
      <c r="F784" t="s">
        <v>237</v>
      </c>
      <c r="G784">
        <v>2892</v>
      </c>
      <c r="H784">
        <v>870</v>
      </c>
      <c r="I784">
        <v>114</v>
      </c>
      <c r="J784">
        <v>34</v>
      </c>
      <c r="K784">
        <v>139</v>
      </c>
      <c r="L784">
        <v>1</v>
      </c>
      <c r="M784" t="s">
        <v>233</v>
      </c>
      <c r="N784" t="s">
        <v>234</v>
      </c>
      <c r="O784" s="11">
        <f>Interpane[[#This Row],[weight (kg)]]*2.20462262</f>
        <v>306.44254417999997</v>
      </c>
    </row>
    <row r="785" spans="1:15" x14ac:dyDescent="0.25">
      <c r="A785" s="13">
        <v>17</v>
      </c>
      <c r="B785">
        <v>300521776</v>
      </c>
      <c r="C785">
        <v>2394813</v>
      </c>
      <c r="D785">
        <v>1</v>
      </c>
      <c r="E785" t="s">
        <v>236</v>
      </c>
      <c r="F785" t="s">
        <v>237</v>
      </c>
      <c r="G785">
        <v>2892</v>
      </c>
      <c r="H785">
        <v>870</v>
      </c>
      <c r="I785">
        <v>114</v>
      </c>
      <c r="J785">
        <v>34</v>
      </c>
      <c r="K785">
        <v>139</v>
      </c>
      <c r="L785">
        <v>1</v>
      </c>
      <c r="M785" t="s">
        <v>233</v>
      </c>
      <c r="N785" t="s">
        <v>234</v>
      </c>
      <c r="O785" s="11">
        <f>Interpane[[#This Row],[weight (kg)]]*2.20462262</f>
        <v>306.44254417999997</v>
      </c>
    </row>
    <row r="786" spans="1:15" x14ac:dyDescent="0.25">
      <c r="A786" s="13">
        <v>17</v>
      </c>
      <c r="B786">
        <v>300521776</v>
      </c>
      <c r="C786">
        <v>2394813</v>
      </c>
      <c r="D786">
        <v>1</v>
      </c>
      <c r="E786" t="s">
        <v>236</v>
      </c>
      <c r="F786" t="s">
        <v>237</v>
      </c>
      <c r="G786">
        <v>2892</v>
      </c>
      <c r="H786">
        <v>870</v>
      </c>
      <c r="I786">
        <v>114</v>
      </c>
      <c r="J786">
        <v>34</v>
      </c>
      <c r="K786">
        <v>139</v>
      </c>
      <c r="L786">
        <v>1</v>
      </c>
      <c r="M786" t="s">
        <v>233</v>
      </c>
      <c r="N786" t="s">
        <v>234</v>
      </c>
      <c r="O786" s="11">
        <f>Interpane[[#This Row],[weight (kg)]]*2.20462262</f>
        <v>306.44254417999997</v>
      </c>
    </row>
    <row r="787" spans="1:15" x14ac:dyDescent="0.25">
      <c r="A787" s="13">
        <v>17</v>
      </c>
      <c r="B787">
        <v>300522256</v>
      </c>
      <c r="C787">
        <v>2394813</v>
      </c>
      <c r="D787">
        <v>1</v>
      </c>
      <c r="E787" t="s">
        <v>236</v>
      </c>
      <c r="F787" t="s">
        <v>237</v>
      </c>
      <c r="G787">
        <v>2892</v>
      </c>
      <c r="H787">
        <v>870</v>
      </c>
      <c r="I787">
        <v>114</v>
      </c>
      <c r="J787">
        <v>34</v>
      </c>
      <c r="K787">
        <v>139</v>
      </c>
      <c r="L787">
        <v>1</v>
      </c>
      <c r="M787" t="s">
        <v>233</v>
      </c>
      <c r="N787" t="s">
        <v>234</v>
      </c>
      <c r="O787" s="11">
        <f>Interpane[[#This Row],[weight (kg)]]*2.20462262</f>
        <v>306.44254417999997</v>
      </c>
    </row>
    <row r="788" spans="1:15" x14ac:dyDescent="0.25">
      <c r="A788" s="13">
        <v>17</v>
      </c>
      <c r="B788">
        <v>300522256</v>
      </c>
      <c r="C788">
        <v>2394813</v>
      </c>
      <c r="D788">
        <v>1</v>
      </c>
      <c r="E788" t="s">
        <v>236</v>
      </c>
      <c r="F788" t="s">
        <v>237</v>
      </c>
      <c r="G788">
        <v>2892</v>
      </c>
      <c r="H788">
        <v>870</v>
      </c>
      <c r="I788">
        <v>114</v>
      </c>
      <c r="J788">
        <v>34</v>
      </c>
      <c r="K788">
        <v>139</v>
      </c>
      <c r="L788">
        <v>1</v>
      </c>
      <c r="M788" t="s">
        <v>233</v>
      </c>
      <c r="N788" t="s">
        <v>234</v>
      </c>
      <c r="O788" s="11">
        <f>Interpane[[#This Row],[weight (kg)]]*2.20462262</f>
        <v>306.44254417999997</v>
      </c>
    </row>
    <row r="789" spans="1:15" x14ac:dyDescent="0.25">
      <c r="A789" s="13">
        <v>17</v>
      </c>
      <c r="B789">
        <v>300522256</v>
      </c>
      <c r="C789">
        <v>2394813</v>
      </c>
      <c r="D789">
        <v>1</v>
      </c>
      <c r="E789" t="s">
        <v>236</v>
      </c>
      <c r="F789" t="s">
        <v>237</v>
      </c>
      <c r="G789">
        <v>2892</v>
      </c>
      <c r="H789">
        <v>870</v>
      </c>
      <c r="I789">
        <v>114</v>
      </c>
      <c r="J789">
        <v>34</v>
      </c>
      <c r="K789">
        <v>139</v>
      </c>
      <c r="L789">
        <v>1</v>
      </c>
      <c r="M789" t="s">
        <v>233</v>
      </c>
      <c r="N789" t="s">
        <v>234</v>
      </c>
      <c r="O789" s="11">
        <f>Interpane[[#This Row],[weight (kg)]]*2.20462262</f>
        <v>306.44254417999997</v>
      </c>
    </row>
    <row r="790" spans="1:15" x14ac:dyDescent="0.25">
      <c r="A790" s="13">
        <v>17</v>
      </c>
      <c r="B790">
        <v>300522256</v>
      </c>
      <c r="C790">
        <v>2394813</v>
      </c>
      <c r="D790">
        <v>1</v>
      </c>
      <c r="E790" t="s">
        <v>236</v>
      </c>
      <c r="F790" t="s">
        <v>237</v>
      </c>
      <c r="G790">
        <v>2892</v>
      </c>
      <c r="H790">
        <v>870</v>
      </c>
      <c r="I790">
        <v>114</v>
      </c>
      <c r="J790">
        <v>34</v>
      </c>
      <c r="K790">
        <v>139</v>
      </c>
      <c r="L790">
        <v>1</v>
      </c>
      <c r="M790" t="s">
        <v>233</v>
      </c>
      <c r="N790" t="s">
        <v>234</v>
      </c>
      <c r="O790" s="11">
        <f>Interpane[[#This Row],[weight (kg)]]*2.20462262</f>
        <v>306.44254417999997</v>
      </c>
    </row>
    <row r="791" spans="1:15" x14ac:dyDescent="0.25">
      <c r="A791" s="13">
        <v>17</v>
      </c>
      <c r="B791">
        <v>300522256</v>
      </c>
      <c r="C791">
        <v>2394813</v>
      </c>
      <c r="D791">
        <v>1</v>
      </c>
      <c r="E791" t="s">
        <v>236</v>
      </c>
      <c r="F791" t="s">
        <v>237</v>
      </c>
      <c r="G791">
        <v>2892</v>
      </c>
      <c r="H791">
        <v>870</v>
      </c>
      <c r="I791">
        <v>114</v>
      </c>
      <c r="J791">
        <v>34</v>
      </c>
      <c r="K791">
        <v>139</v>
      </c>
      <c r="L791">
        <v>1</v>
      </c>
      <c r="M791" t="s">
        <v>233</v>
      </c>
      <c r="N791" t="s">
        <v>234</v>
      </c>
      <c r="O791" s="11">
        <f>Interpane[[#This Row],[weight (kg)]]*2.20462262</f>
        <v>306.44254417999997</v>
      </c>
    </row>
    <row r="792" spans="1:15" x14ac:dyDescent="0.25">
      <c r="A792" s="13">
        <v>17</v>
      </c>
      <c r="B792">
        <v>300522256</v>
      </c>
      <c r="C792">
        <v>2394813</v>
      </c>
      <c r="D792">
        <v>1</v>
      </c>
      <c r="E792" t="s">
        <v>236</v>
      </c>
      <c r="F792" t="s">
        <v>237</v>
      </c>
      <c r="G792">
        <v>2892</v>
      </c>
      <c r="H792">
        <v>870</v>
      </c>
      <c r="I792">
        <v>114</v>
      </c>
      <c r="J792">
        <v>34</v>
      </c>
      <c r="K792">
        <v>139</v>
      </c>
      <c r="L792">
        <v>1</v>
      </c>
      <c r="M792" t="s">
        <v>233</v>
      </c>
      <c r="N792" t="s">
        <v>234</v>
      </c>
      <c r="O792" s="11">
        <f>Interpane[[#This Row],[weight (kg)]]*2.20462262</f>
        <v>306.44254417999997</v>
      </c>
    </row>
    <row r="793" spans="1:15" x14ac:dyDescent="0.25">
      <c r="A793" s="13">
        <v>17</v>
      </c>
      <c r="B793">
        <v>300522256</v>
      </c>
      <c r="C793">
        <v>2394820</v>
      </c>
      <c r="D793">
        <v>1</v>
      </c>
      <c r="E793" t="s">
        <v>236</v>
      </c>
      <c r="F793" t="s">
        <v>238</v>
      </c>
      <c r="G793">
        <v>2892</v>
      </c>
      <c r="H793">
        <v>870</v>
      </c>
      <c r="I793">
        <v>114</v>
      </c>
      <c r="J793">
        <v>34</v>
      </c>
      <c r="K793">
        <v>139</v>
      </c>
      <c r="L793">
        <v>1</v>
      </c>
      <c r="M793" t="s">
        <v>233</v>
      </c>
      <c r="N793" t="s">
        <v>234</v>
      </c>
      <c r="O793" s="11">
        <f>Interpane[[#This Row],[weight (kg)]]*2.20462262</f>
        <v>306.44254417999997</v>
      </c>
    </row>
    <row r="794" spans="1:15" x14ac:dyDescent="0.25">
      <c r="A794" s="13">
        <v>17</v>
      </c>
      <c r="B794">
        <v>300522256</v>
      </c>
      <c r="C794">
        <v>2394813</v>
      </c>
      <c r="D794">
        <v>1</v>
      </c>
      <c r="E794" t="s">
        <v>236</v>
      </c>
      <c r="F794" t="s">
        <v>237</v>
      </c>
      <c r="G794">
        <v>2892</v>
      </c>
      <c r="H794">
        <v>870</v>
      </c>
      <c r="I794">
        <v>114</v>
      </c>
      <c r="J794">
        <v>34</v>
      </c>
      <c r="K794">
        <v>139</v>
      </c>
      <c r="L794">
        <v>1</v>
      </c>
      <c r="M794" t="s">
        <v>233</v>
      </c>
      <c r="N794" t="s">
        <v>234</v>
      </c>
      <c r="O794" s="11">
        <f>Interpane[[#This Row],[weight (kg)]]*2.20462262</f>
        <v>306.44254417999997</v>
      </c>
    </row>
    <row r="795" spans="1:15" x14ac:dyDescent="0.25">
      <c r="A795" s="13">
        <v>17</v>
      </c>
      <c r="B795">
        <v>300522256</v>
      </c>
      <c r="C795">
        <v>2394820</v>
      </c>
      <c r="D795">
        <v>1</v>
      </c>
      <c r="E795" t="s">
        <v>236</v>
      </c>
      <c r="F795" t="s">
        <v>238</v>
      </c>
      <c r="G795">
        <v>2892</v>
      </c>
      <c r="H795">
        <v>870</v>
      </c>
      <c r="I795">
        <v>114</v>
      </c>
      <c r="J795">
        <v>34</v>
      </c>
      <c r="K795">
        <v>139</v>
      </c>
      <c r="L795">
        <v>1</v>
      </c>
      <c r="M795" t="s">
        <v>233</v>
      </c>
      <c r="N795" t="s">
        <v>234</v>
      </c>
      <c r="O795" s="11">
        <f>Interpane[[#This Row],[weight (kg)]]*2.20462262</f>
        <v>306.44254417999997</v>
      </c>
    </row>
    <row r="796" spans="1:15" x14ac:dyDescent="0.25">
      <c r="A796" s="13">
        <v>17</v>
      </c>
      <c r="B796">
        <v>300522256</v>
      </c>
      <c r="C796">
        <v>2394813</v>
      </c>
      <c r="D796">
        <v>1</v>
      </c>
      <c r="E796" t="s">
        <v>236</v>
      </c>
      <c r="F796" t="s">
        <v>237</v>
      </c>
      <c r="G796">
        <v>2892</v>
      </c>
      <c r="H796">
        <v>870</v>
      </c>
      <c r="I796">
        <v>114</v>
      </c>
      <c r="J796">
        <v>34</v>
      </c>
      <c r="K796">
        <v>139</v>
      </c>
      <c r="L796">
        <v>1</v>
      </c>
      <c r="M796" t="s">
        <v>233</v>
      </c>
      <c r="N796" t="s">
        <v>234</v>
      </c>
      <c r="O796" s="11">
        <f>Interpane[[#This Row],[weight (kg)]]*2.20462262</f>
        <v>306.44254417999997</v>
      </c>
    </row>
    <row r="797" spans="1:15" x14ac:dyDescent="0.25">
      <c r="A797" s="13">
        <v>17</v>
      </c>
      <c r="B797">
        <v>300522256</v>
      </c>
      <c r="C797">
        <v>2394813</v>
      </c>
      <c r="D797">
        <v>1</v>
      </c>
      <c r="E797" t="s">
        <v>236</v>
      </c>
      <c r="F797" t="s">
        <v>237</v>
      </c>
      <c r="G797">
        <v>2892</v>
      </c>
      <c r="H797">
        <v>870</v>
      </c>
      <c r="I797">
        <v>114</v>
      </c>
      <c r="J797">
        <v>34</v>
      </c>
      <c r="K797">
        <v>139</v>
      </c>
      <c r="L797">
        <v>1</v>
      </c>
      <c r="M797" t="s">
        <v>233</v>
      </c>
      <c r="N797" t="s">
        <v>234</v>
      </c>
      <c r="O797" s="11">
        <f>Interpane[[#This Row],[weight (kg)]]*2.20462262</f>
        <v>306.44254417999997</v>
      </c>
    </row>
    <row r="798" spans="1:15" x14ac:dyDescent="0.25">
      <c r="A798" s="13">
        <v>17</v>
      </c>
      <c r="B798">
        <v>300522256</v>
      </c>
      <c r="C798">
        <v>2394813</v>
      </c>
      <c r="D798">
        <v>1</v>
      </c>
      <c r="E798" t="s">
        <v>236</v>
      </c>
      <c r="F798" t="s">
        <v>237</v>
      </c>
      <c r="G798">
        <v>2892</v>
      </c>
      <c r="H798">
        <v>870</v>
      </c>
      <c r="I798">
        <v>114</v>
      </c>
      <c r="J798">
        <v>34</v>
      </c>
      <c r="K798">
        <v>139</v>
      </c>
      <c r="L798">
        <v>1</v>
      </c>
      <c r="M798" t="s">
        <v>233</v>
      </c>
      <c r="N798" t="s">
        <v>234</v>
      </c>
      <c r="O798" s="11">
        <f>Interpane[[#This Row],[weight (kg)]]*2.20462262</f>
        <v>306.44254417999997</v>
      </c>
    </row>
    <row r="799" spans="1:15" x14ac:dyDescent="0.25">
      <c r="A799" s="13">
        <v>17</v>
      </c>
      <c r="B799">
        <v>300522256</v>
      </c>
      <c r="C799">
        <v>2394813</v>
      </c>
      <c r="D799">
        <v>1</v>
      </c>
      <c r="E799" t="s">
        <v>236</v>
      </c>
      <c r="F799" t="s">
        <v>237</v>
      </c>
      <c r="G799">
        <v>2892</v>
      </c>
      <c r="H799">
        <v>870</v>
      </c>
      <c r="I799">
        <v>114</v>
      </c>
      <c r="J799">
        <v>34</v>
      </c>
      <c r="K799">
        <v>139</v>
      </c>
      <c r="L799">
        <v>1</v>
      </c>
      <c r="M799" t="s">
        <v>233</v>
      </c>
      <c r="N799" t="s">
        <v>234</v>
      </c>
      <c r="O799" s="11">
        <f>Interpane[[#This Row],[weight (kg)]]*2.20462262</f>
        <v>306.44254417999997</v>
      </c>
    </row>
    <row r="800" spans="1:15" x14ac:dyDescent="0.25">
      <c r="A800" s="13">
        <v>17</v>
      </c>
      <c r="B800">
        <v>300522256</v>
      </c>
      <c r="C800">
        <v>2394813</v>
      </c>
      <c r="D800">
        <v>1</v>
      </c>
      <c r="E800" t="s">
        <v>236</v>
      </c>
      <c r="F800" t="s">
        <v>237</v>
      </c>
      <c r="G800">
        <v>2892</v>
      </c>
      <c r="H800">
        <v>870</v>
      </c>
      <c r="I800">
        <v>114</v>
      </c>
      <c r="J800">
        <v>34</v>
      </c>
      <c r="K800">
        <v>139</v>
      </c>
      <c r="L800">
        <v>1</v>
      </c>
      <c r="M800" t="s">
        <v>233</v>
      </c>
      <c r="N800" t="s">
        <v>234</v>
      </c>
      <c r="O800" s="11">
        <f>Interpane[[#This Row],[weight (kg)]]*2.20462262</f>
        <v>306.44254417999997</v>
      </c>
    </row>
    <row r="801" spans="1:15" x14ac:dyDescent="0.25">
      <c r="A801" s="13">
        <v>17</v>
      </c>
      <c r="B801">
        <v>300522256</v>
      </c>
      <c r="C801">
        <v>2394813</v>
      </c>
      <c r="D801">
        <v>1</v>
      </c>
      <c r="E801" t="s">
        <v>236</v>
      </c>
      <c r="F801" t="s">
        <v>237</v>
      </c>
      <c r="G801">
        <v>2892</v>
      </c>
      <c r="H801">
        <v>870</v>
      </c>
      <c r="I801">
        <v>114</v>
      </c>
      <c r="J801">
        <v>34</v>
      </c>
      <c r="K801">
        <v>139</v>
      </c>
      <c r="L801">
        <v>1</v>
      </c>
      <c r="M801" t="s">
        <v>233</v>
      </c>
      <c r="N801" t="s">
        <v>234</v>
      </c>
      <c r="O801" s="11">
        <f>Interpane[[#This Row],[weight (kg)]]*2.20462262</f>
        <v>306.44254417999997</v>
      </c>
    </row>
    <row r="802" spans="1:15" x14ac:dyDescent="0.25">
      <c r="A802" s="13">
        <v>17</v>
      </c>
      <c r="B802">
        <v>300522840</v>
      </c>
      <c r="C802">
        <v>2394813</v>
      </c>
      <c r="D802">
        <v>1</v>
      </c>
      <c r="E802" t="s">
        <v>236</v>
      </c>
      <c r="F802" t="s">
        <v>237</v>
      </c>
      <c r="G802">
        <v>2892</v>
      </c>
      <c r="H802">
        <v>870</v>
      </c>
      <c r="I802">
        <v>114</v>
      </c>
      <c r="J802">
        <v>34</v>
      </c>
      <c r="K802">
        <v>139</v>
      </c>
      <c r="L802">
        <v>1</v>
      </c>
      <c r="M802" t="s">
        <v>239</v>
      </c>
      <c r="N802" t="s">
        <v>234</v>
      </c>
      <c r="O802" s="11">
        <f>Interpane[[#This Row],[weight (kg)]]*2.20462262</f>
        <v>306.44254417999997</v>
      </c>
    </row>
    <row r="803" spans="1:15" x14ac:dyDescent="0.25">
      <c r="A803" s="13">
        <v>17</v>
      </c>
      <c r="B803">
        <v>300522840</v>
      </c>
      <c r="C803">
        <v>2394813</v>
      </c>
      <c r="D803">
        <v>1</v>
      </c>
      <c r="E803" t="s">
        <v>236</v>
      </c>
      <c r="F803" t="s">
        <v>237</v>
      </c>
      <c r="G803">
        <v>2892</v>
      </c>
      <c r="H803">
        <v>870</v>
      </c>
      <c r="I803">
        <v>114</v>
      </c>
      <c r="J803">
        <v>34</v>
      </c>
      <c r="K803">
        <v>139</v>
      </c>
      <c r="L803">
        <v>1</v>
      </c>
      <c r="M803" t="s">
        <v>239</v>
      </c>
      <c r="N803" t="s">
        <v>234</v>
      </c>
      <c r="O803" s="11">
        <f>Interpane[[#This Row],[weight (kg)]]*2.20462262</f>
        <v>306.44254417999997</v>
      </c>
    </row>
    <row r="804" spans="1:15" x14ac:dyDescent="0.25">
      <c r="A804" s="13">
        <v>17</v>
      </c>
      <c r="B804">
        <v>300522840</v>
      </c>
      <c r="C804">
        <v>2394813</v>
      </c>
      <c r="D804">
        <v>1</v>
      </c>
      <c r="E804" t="s">
        <v>236</v>
      </c>
      <c r="F804" t="s">
        <v>237</v>
      </c>
      <c r="G804">
        <v>2892</v>
      </c>
      <c r="H804">
        <v>870</v>
      </c>
      <c r="I804">
        <v>114</v>
      </c>
      <c r="J804">
        <v>34</v>
      </c>
      <c r="K804">
        <v>139</v>
      </c>
      <c r="L804">
        <v>1</v>
      </c>
      <c r="M804" t="s">
        <v>239</v>
      </c>
      <c r="N804" t="s">
        <v>234</v>
      </c>
      <c r="O804" s="11">
        <f>Interpane[[#This Row],[weight (kg)]]*2.20462262</f>
        <v>306.44254417999997</v>
      </c>
    </row>
    <row r="805" spans="1:15" x14ac:dyDescent="0.25">
      <c r="A805" s="13">
        <v>17</v>
      </c>
      <c r="B805">
        <v>300522840</v>
      </c>
      <c r="C805">
        <v>2394813</v>
      </c>
      <c r="D805">
        <v>1</v>
      </c>
      <c r="E805" t="s">
        <v>236</v>
      </c>
      <c r="F805" t="s">
        <v>237</v>
      </c>
      <c r="G805">
        <v>2892</v>
      </c>
      <c r="H805">
        <v>870</v>
      </c>
      <c r="I805">
        <v>114</v>
      </c>
      <c r="J805">
        <v>34</v>
      </c>
      <c r="K805">
        <v>139</v>
      </c>
      <c r="L805">
        <v>1</v>
      </c>
      <c r="M805" t="s">
        <v>239</v>
      </c>
      <c r="N805" t="s">
        <v>234</v>
      </c>
      <c r="O805" s="11">
        <f>Interpane[[#This Row],[weight (kg)]]*2.20462262</f>
        <v>306.44254417999997</v>
      </c>
    </row>
    <row r="806" spans="1:15" x14ac:dyDescent="0.25">
      <c r="A806" s="13">
        <v>17</v>
      </c>
      <c r="B806">
        <v>300522840</v>
      </c>
      <c r="C806">
        <v>2394813</v>
      </c>
      <c r="D806">
        <v>1</v>
      </c>
      <c r="E806" t="s">
        <v>236</v>
      </c>
      <c r="F806" t="s">
        <v>237</v>
      </c>
      <c r="G806">
        <v>2892</v>
      </c>
      <c r="H806">
        <v>870</v>
      </c>
      <c r="I806">
        <v>114</v>
      </c>
      <c r="J806">
        <v>34</v>
      </c>
      <c r="K806">
        <v>139</v>
      </c>
      <c r="L806">
        <v>1</v>
      </c>
      <c r="M806" t="s">
        <v>239</v>
      </c>
      <c r="N806" t="s">
        <v>234</v>
      </c>
      <c r="O806" s="11">
        <f>Interpane[[#This Row],[weight (kg)]]*2.20462262</f>
        <v>306.44254417999997</v>
      </c>
    </row>
    <row r="807" spans="1:15" x14ac:dyDescent="0.25">
      <c r="A807" s="13">
        <v>17</v>
      </c>
      <c r="B807">
        <v>300522840</v>
      </c>
      <c r="C807">
        <v>2394813</v>
      </c>
      <c r="D807">
        <v>1</v>
      </c>
      <c r="E807" t="s">
        <v>236</v>
      </c>
      <c r="F807" t="s">
        <v>237</v>
      </c>
      <c r="G807">
        <v>2892</v>
      </c>
      <c r="H807">
        <v>870</v>
      </c>
      <c r="I807">
        <v>114</v>
      </c>
      <c r="J807">
        <v>34</v>
      </c>
      <c r="K807">
        <v>139</v>
      </c>
      <c r="L807">
        <v>1</v>
      </c>
      <c r="M807" t="s">
        <v>239</v>
      </c>
      <c r="N807" t="s">
        <v>234</v>
      </c>
      <c r="O807" s="11">
        <f>Interpane[[#This Row],[weight (kg)]]*2.20462262</f>
        <v>306.44254417999997</v>
      </c>
    </row>
    <row r="808" spans="1:15" x14ac:dyDescent="0.25">
      <c r="A808" s="13">
        <v>17</v>
      </c>
      <c r="B808">
        <v>300522840</v>
      </c>
      <c r="C808">
        <v>2394813</v>
      </c>
      <c r="D808">
        <v>1</v>
      </c>
      <c r="E808" t="s">
        <v>236</v>
      </c>
      <c r="F808" t="s">
        <v>237</v>
      </c>
      <c r="G808">
        <v>2892</v>
      </c>
      <c r="H808">
        <v>870</v>
      </c>
      <c r="I808">
        <v>114</v>
      </c>
      <c r="J808">
        <v>34</v>
      </c>
      <c r="K808">
        <v>139</v>
      </c>
      <c r="L808">
        <v>1</v>
      </c>
      <c r="M808" t="s">
        <v>239</v>
      </c>
      <c r="N808" t="s">
        <v>234</v>
      </c>
      <c r="O808" s="11">
        <f>Interpane[[#This Row],[weight (kg)]]*2.20462262</f>
        <v>306.44254417999997</v>
      </c>
    </row>
    <row r="809" spans="1:15" x14ac:dyDescent="0.25">
      <c r="A809" s="13">
        <v>17</v>
      </c>
      <c r="B809">
        <v>300522840</v>
      </c>
      <c r="C809">
        <v>2394813</v>
      </c>
      <c r="D809">
        <v>1</v>
      </c>
      <c r="E809" t="s">
        <v>236</v>
      </c>
      <c r="F809" t="s">
        <v>237</v>
      </c>
      <c r="G809">
        <v>2892</v>
      </c>
      <c r="H809">
        <v>870</v>
      </c>
      <c r="I809">
        <v>114</v>
      </c>
      <c r="J809">
        <v>34</v>
      </c>
      <c r="K809">
        <v>139</v>
      </c>
      <c r="L809">
        <v>1</v>
      </c>
      <c r="M809" t="s">
        <v>239</v>
      </c>
      <c r="N809" t="s">
        <v>234</v>
      </c>
      <c r="O809" s="11">
        <f>Interpane[[#This Row],[weight (kg)]]*2.20462262</f>
        <v>306.44254417999997</v>
      </c>
    </row>
    <row r="810" spans="1:15" x14ac:dyDescent="0.25">
      <c r="A810" s="13">
        <v>17</v>
      </c>
      <c r="B810">
        <v>300522840</v>
      </c>
      <c r="C810">
        <v>2394813</v>
      </c>
      <c r="D810">
        <v>1</v>
      </c>
      <c r="E810" t="s">
        <v>236</v>
      </c>
      <c r="F810" t="s">
        <v>237</v>
      </c>
      <c r="G810">
        <v>2892</v>
      </c>
      <c r="H810">
        <v>870</v>
      </c>
      <c r="I810">
        <v>114</v>
      </c>
      <c r="J810">
        <v>34</v>
      </c>
      <c r="K810">
        <v>139</v>
      </c>
      <c r="L810">
        <v>1</v>
      </c>
      <c r="M810" t="s">
        <v>239</v>
      </c>
      <c r="N810" t="s">
        <v>234</v>
      </c>
      <c r="O810" s="11">
        <f>Interpane[[#This Row],[weight (kg)]]*2.20462262</f>
        <v>306.44254417999997</v>
      </c>
    </row>
    <row r="811" spans="1:15" x14ac:dyDescent="0.25">
      <c r="A811" s="13">
        <v>17</v>
      </c>
      <c r="B811">
        <v>300522840</v>
      </c>
      <c r="C811">
        <v>2394813</v>
      </c>
      <c r="D811">
        <v>1</v>
      </c>
      <c r="E811" t="s">
        <v>236</v>
      </c>
      <c r="F811" t="s">
        <v>237</v>
      </c>
      <c r="G811">
        <v>2892</v>
      </c>
      <c r="H811">
        <v>870</v>
      </c>
      <c r="I811">
        <v>114</v>
      </c>
      <c r="J811">
        <v>34</v>
      </c>
      <c r="K811">
        <v>139</v>
      </c>
      <c r="L811">
        <v>1</v>
      </c>
      <c r="M811" t="s">
        <v>239</v>
      </c>
      <c r="N811" t="s">
        <v>234</v>
      </c>
      <c r="O811" s="11">
        <f>Interpane[[#This Row],[weight (kg)]]*2.20462262</f>
        <v>306.44254417999997</v>
      </c>
    </row>
    <row r="812" spans="1:15" x14ac:dyDescent="0.25">
      <c r="A812" s="13">
        <v>17</v>
      </c>
      <c r="B812">
        <v>300522840</v>
      </c>
      <c r="C812">
        <v>2394813</v>
      </c>
      <c r="D812">
        <v>1</v>
      </c>
      <c r="E812" t="s">
        <v>236</v>
      </c>
      <c r="F812" t="s">
        <v>237</v>
      </c>
      <c r="G812">
        <v>2892</v>
      </c>
      <c r="H812">
        <v>870</v>
      </c>
      <c r="I812">
        <v>114</v>
      </c>
      <c r="J812">
        <v>34</v>
      </c>
      <c r="K812">
        <v>139</v>
      </c>
      <c r="L812">
        <v>1</v>
      </c>
      <c r="M812" t="s">
        <v>239</v>
      </c>
      <c r="N812" t="s">
        <v>234</v>
      </c>
      <c r="O812" s="11">
        <f>Interpane[[#This Row],[weight (kg)]]*2.20462262</f>
        <v>306.44254417999997</v>
      </c>
    </row>
    <row r="813" spans="1:15" x14ac:dyDescent="0.25">
      <c r="A813" s="13">
        <v>17</v>
      </c>
      <c r="B813">
        <v>300522840</v>
      </c>
      <c r="C813">
        <v>2394813</v>
      </c>
      <c r="D813">
        <v>1</v>
      </c>
      <c r="E813" t="s">
        <v>236</v>
      </c>
      <c r="F813" t="s">
        <v>237</v>
      </c>
      <c r="G813">
        <v>2892</v>
      </c>
      <c r="H813">
        <v>870</v>
      </c>
      <c r="I813">
        <v>114</v>
      </c>
      <c r="J813">
        <v>34</v>
      </c>
      <c r="K813">
        <v>139</v>
      </c>
      <c r="L813">
        <v>1</v>
      </c>
      <c r="M813" t="s">
        <v>239</v>
      </c>
      <c r="N813" t="s">
        <v>234</v>
      </c>
      <c r="O813" s="11">
        <f>Interpane[[#This Row],[weight (kg)]]*2.20462262</f>
        <v>306.44254417999997</v>
      </c>
    </row>
    <row r="814" spans="1:15" x14ac:dyDescent="0.25">
      <c r="A814" s="13">
        <v>17</v>
      </c>
      <c r="B814">
        <v>300522840</v>
      </c>
      <c r="C814">
        <v>2394813</v>
      </c>
      <c r="D814">
        <v>1</v>
      </c>
      <c r="E814" t="s">
        <v>236</v>
      </c>
      <c r="F814" t="s">
        <v>237</v>
      </c>
      <c r="G814">
        <v>2892</v>
      </c>
      <c r="H814">
        <v>870</v>
      </c>
      <c r="I814">
        <v>114</v>
      </c>
      <c r="J814">
        <v>34</v>
      </c>
      <c r="K814">
        <v>139</v>
      </c>
      <c r="L814">
        <v>1</v>
      </c>
      <c r="M814" t="s">
        <v>239</v>
      </c>
      <c r="N814" t="s">
        <v>234</v>
      </c>
      <c r="O814" s="11">
        <f>Interpane[[#This Row],[weight (kg)]]*2.20462262</f>
        <v>306.44254417999997</v>
      </c>
    </row>
    <row r="815" spans="1:15" x14ac:dyDescent="0.25">
      <c r="A815" s="13">
        <v>17</v>
      </c>
      <c r="B815">
        <v>300522840</v>
      </c>
      <c r="C815">
        <v>2394813</v>
      </c>
      <c r="D815">
        <v>1</v>
      </c>
      <c r="E815" t="s">
        <v>236</v>
      </c>
      <c r="F815" t="s">
        <v>237</v>
      </c>
      <c r="G815">
        <v>2892</v>
      </c>
      <c r="H815">
        <v>870</v>
      </c>
      <c r="I815">
        <v>114</v>
      </c>
      <c r="J815">
        <v>34</v>
      </c>
      <c r="K815">
        <v>139</v>
      </c>
      <c r="L815">
        <v>1</v>
      </c>
      <c r="M815" t="s">
        <v>239</v>
      </c>
      <c r="N815" t="s">
        <v>234</v>
      </c>
      <c r="O815" s="11">
        <f>Interpane[[#This Row],[weight (kg)]]*2.20462262</f>
        <v>306.44254417999997</v>
      </c>
    </row>
    <row r="816" spans="1:15" x14ac:dyDescent="0.25">
      <c r="A816" s="13">
        <v>17</v>
      </c>
      <c r="B816">
        <v>300521343</v>
      </c>
      <c r="C816">
        <v>2394816</v>
      </c>
      <c r="D816">
        <v>1</v>
      </c>
      <c r="E816" t="s">
        <v>231</v>
      </c>
      <c r="F816" t="s">
        <v>235</v>
      </c>
      <c r="G816">
        <v>2892</v>
      </c>
      <c r="H816">
        <v>870</v>
      </c>
      <c r="I816">
        <v>114</v>
      </c>
      <c r="J816">
        <v>34</v>
      </c>
      <c r="K816">
        <v>139</v>
      </c>
      <c r="L816">
        <v>1</v>
      </c>
      <c r="M816" t="s">
        <v>233</v>
      </c>
      <c r="N816" t="s">
        <v>234</v>
      </c>
      <c r="O816" s="11">
        <f>Interpane[[#This Row],[weight (kg)]]*2.20462262</f>
        <v>306.44254417999997</v>
      </c>
    </row>
    <row r="817" spans="1:15" x14ac:dyDescent="0.25">
      <c r="A817" s="13">
        <v>17</v>
      </c>
      <c r="B817">
        <v>300521343</v>
      </c>
      <c r="C817">
        <v>2394816</v>
      </c>
      <c r="D817">
        <v>1</v>
      </c>
      <c r="E817" t="s">
        <v>231</v>
      </c>
      <c r="F817" t="s">
        <v>235</v>
      </c>
      <c r="G817">
        <v>2892</v>
      </c>
      <c r="H817">
        <v>870</v>
      </c>
      <c r="I817">
        <v>114</v>
      </c>
      <c r="J817">
        <v>34</v>
      </c>
      <c r="K817">
        <v>139</v>
      </c>
      <c r="L817">
        <v>1</v>
      </c>
      <c r="M817" t="s">
        <v>233</v>
      </c>
      <c r="N817" t="s">
        <v>234</v>
      </c>
      <c r="O817" s="11">
        <f>Interpane[[#This Row],[weight (kg)]]*2.20462262</f>
        <v>306.44254417999997</v>
      </c>
    </row>
    <row r="818" spans="1:15" x14ac:dyDescent="0.25">
      <c r="A818" s="13">
        <v>17</v>
      </c>
      <c r="B818">
        <v>300521343</v>
      </c>
      <c r="C818">
        <v>2394816</v>
      </c>
      <c r="D818">
        <v>1</v>
      </c>
      <c r="E818" t="s">
        <v>231</v>
      </c>
      <c r="F818" t="s">
        <v>235</v>
      </c>
      <c r="G818">
        <v>2892</v>
      </c>
      <c r="H818">
        <v>870</v>
      </c>
      <c r="I818">
        <v>114</v>
      </c>
      <c r="J818">
        <v>34</v>
      </c>
      <c r="K818">
        <v>139</v>
      </c>
      <c r="L818">
        <v>1</v>
      </c>
      <c r="M818" t="s">
        <v>233</v>
      </c>
      <c r="N818" t="s">
        <v>234</v>
      </c>
      <c r="O818" s="11">
        <f>Interpane[[#This Row],[weight (kg)]]*2.20462262</f>
        <v>306.44254417999997</v>
      </c>
    </row>
    <row r="819" spans="1:15" x14ac:dyDescent="0.25">
      <c r="A819" s="13">
        <v>17</v>
      </c>
      <c r="B819">
        <v>300521343</v>
      </c>
      <c r="C819">
        <v>2394816</v>
      </c>
      <c r="D819">
        <v>1</v>
      </c>
      <c r="E819" t="s">
        <v>231</v>
      </c>
      <c r="F819" t="s">
        <v>235</v>
      </c>
      <c r="G819">
        <v>2892</v>
      </c>
      <c r="H819">
        <v>870</v>
      </c>
      <c r="I819">
        <v>114</v>
      </c>
      <c r="J819">
        <v>34</v>
      </c>
      <c r="K819">
        <v>139</v>
      </c>
      <c r="L819">
        <v>1</v>
      </c>
      <c r="M819" t="s">
        <v>233</v>
      </c>
      <c r="N819" t="s">
        <v>234</v>
      </c>
      <c r="O819" s="11">
        <f>Interpane[[#This Row],[weight (kg)]]*2.20462262</f>
        <v>306.44254417999997</v>
      </c>
    </row>
    <row r="820" spans="1:15" x14ac:dyDescent="0.25">
      <c r="A820" s="13">
        <v>17</v>
      </c>
      <c r="B820">
        <v>300521343</v>
      </c>
      <c r="C820">
        <v>2394816</v>
      </c>
      <c r="D820">
        <v>1</v>
      </c>
      <c r="E820" t="s">
        <v>231</v>
      </c>
      <c r="F820" t="s">
        <v>235</v>
      </c>
      <c r="G820">
        <v>2892</v>
      </c>
      <c r="H820">
        <v>870</v>
      </c>
      <c r="I820">
        <v>114</v>
      </c>
      <c r="J820">
        <v>34</v>
      </c>
      <c r="K820">
        <v>139</v>
      </c>
      <c r="L820">
        <v>1</v>
      </c>
      <c r="M820" t="s">
        <v>233</v>
      </c>
      <c r="N820" t="s">
        <v>234</v>
      </c>
      <c r="O820" s="11">
        <f>Interpane[[#This Row],[weight (kg)]]*2.20462262</f>
        <v>306.44254417999997</v>
      </c>
    </row>
    <row r="821" spans="1:15" x14ac:dyDescent="0.25">
      <c r="A821" s="13">
        <v>17</v>
      </c>
      <c r="B821">
        <v>300521343</v>
      </c>
      <c r="C821">
        <v>2394816</v>
      </c>
      <c r="D821">
        <v>1</v>
      </c>
      <c r="E821" t="s">
        <v>231</v>
      </c>
      <c r="F821" t="s">
        <v>235</v>
      </c>
      <c r="G821">
        <v>2892</v>
      </c>
      <c r="H821">
        <v>870</v>
      </c>
      <c r="I821">
        <v>114</v>
      </c>
      <c r="J821">
        <v>34</v>
      </c>
      <c r="K821">
        <v>139</v>
      </c>
      <c r="L821">
        <v>1</v>
      </c>
      <c r="M821" t="s">
        <v>233</v>
      </c>
      <c r="N821" t="s">
        <v>234</v>
      </c>
      <c r="O821" s="11">
        <f>Interpane[[#This Row],[weight (kg)]]*2.20462262</f>
        <v>306.44254417999997</v>
      </c>
    </row>
    <row r="822" spans="1:15" x14ac:dyDescent="0.25">
      <c r="A822" s="13">
        <v>17</v>
      </c>
      <c r="B822">
        <v>300521343</v>
      </c>
      <c r="C822">
        <v>2394816</v>
      </c>
      <c r="D822">
        <v>1</v>
      </c>
      <c r="E822" t="s">
        <v>231</v>
      </c>
      <c r="F822" t="s">
        <v>235</v>
      </c>
      <c r="G822">
        <v>2892</v>
      </c>
      <c r="H822">
        <v>870</v>
      </c>
      <c r="I822">
        <v>114</v>
      </c>
      <c r="J822">
        <v>34</v>
      </c>
      <c r="K822">
        <v>139</v>
      </c>
      <c r="L822">
        <v>1</v>
      </c>
      <c r="M822" t="s">
        <v>233</v>
      </c>
      <c r="N822" t="s">
        <v>234</v>
      </c>
      <c r="O822" s="11">
        <f>Interpane[[#This Row],[weight (kg)]]*2.20462262</f>
        <v>306.44254417999997</v>
      </c>
    </row>
    <row r="823" spans="1:15" x14ac:dyDescent="0.25">
      <c r="A823" s="13">
        <v>17</v>
      </c>
      <c r="B823">
        <v>300521343</v>
      </c>
      <c r="C823">
        <v>2394816</v>
      </c>
      <c r="D823">
        <v>1</v>
      </c>
      <c r="E823" t="s">
        <v>231</v>
      </c>
      <c r="F823" t="s">
        <v>235</v>
      </c>
      <c r="G823">
        <v>2892</v>
      </c>
      <c r="H823">
        <v>870</v>
      </c>
      <c r="I823">
        <v>114</v>
      </c>
      <c r="J823">
        <v>34</v>
      </c>
      <c r="K823">
        <v>139</v>
      </c>
      <c r="L823">
        <v>1</v>
      </c>
      <c r="M823" t="s">
        <v>233</v>
      </c>
      <c r="N823" t="s">
        <v>234</v>
      </c>
      <c r="O823" s="11">
        <f>Interpane[[#This Row],[weight (kg)]]*2.20462262</f>
        <v>306.44254417999997</v>
      </c>
    </row>
    <row r="824" spans="1:15" x14ac:dyDescent="0.25">
      <c r="A824" s="13">
        <v>17</v>
      </c>
      <c r="B824">
        <v>300521343</v>
      </c>
      <c r="C824">
        <v>2394816</v>
      </c>
      <c r="D824">
        <v>1</v>
      </c>
      <c r="E824" t="s">
        <v>231</v>
      </c>
      <c r="F824" t="s">
        <v>235</v>
      </c>
      <c r="G824">
        <v>2892</v>
      </c>
      <c r="H824">
        <v>870</v>
      </c>
      <c r="I824">
        <v>114</v>
      </c>
      <c r="J824">
        <v>34</v>
      </c>
      <c r="K824">
        <v>139</v>
      </c>
      <c r="L824">
        <v>1</v>
      </c>
      <c r="M824" t="s">
        <v>233</v>
      </c>
      <c r="N824" t="s">
        <v>234</v>
      </c>
      <c r="O824" s="11">
        <f>Interpane[[#This Row],[weight (kg)]]*2.20462262</f>
        <v>306.44254417999997</v>
      </c>
    </row>
    <row r="825" spans="1:15" x14ac:dyDescent="0.25">
      <c r="A825" s="13">
        <v>17</v>
      </c>
      <c r="B825">
        <v>300521343</v>
      </c>
      <c r="C825">
        <v>2394816</v>
      </c>
      <c r="D825">
        <v>1</v>
      </c>
      <c r="E825" t="s">
        <v>231</v>
      </c>
      <c r="F825" t="s">
        <v>235</v>
      </c>
      <c r="G825">
        <v>2892</v>
      </c>
      <c r="H825">
        <v>870</v>
      </c>
      <c r="I825">
        <v>114</v>
      </c>
      <c r="J825">
        <v>34</v>
      </c>
      <c r="K825">
        <v>139</v>
      </c>
      <c r="L825">
        <v>1</v>
      </c>
      <c r="M825" t="s">
        <v>233</v>
      </c>
      <c r="N825" t="s">
        <v>234</v>
      </c>
      <c r="O825" s="11">
        <f>Interpane[[#This Row],[weight (kg)]]*2.20462262</f>
        <v>306.44254417999997</v>
      </c>
    </row>
    <row r="826" spans="1:15" x14ac:dyDescent="0.25">
      <c r="A826" s="13">
        <v>17</v>
      </c>
      <c r="B826">
        <v>300521343</v>
      </c>
      <c r="C826">
        <v>2394816</v>
      </c>
      <c r="D826">
        <v>1</v>
      </c>
      <c r="E826" t="s">
        <v>231</v>
      </c>
      <c r="F826" t="s">
        <v>235</v>
      </c>
      <c r="G826">
        <v>2892</v>
      </c>
      <c r="H826">
        <v>870</v>
      </c>
      <c r="I826">
        <v>114</v>
      </c>
      <c r="J826">
        <v>34</v>
      </c>
      <c r="K826">
        <v>139</v>
      </c>
      <c r="L826">
        <v>1</v>
      </c>
      <c r="M826" t="s">
        <v>233</v>
      </c>
      <c r="N826" t="s">
        <v>234</v>
      </c>
      <c r="O826" s="11">
        <f>Interpane[[#This Row],[weight (kg)]]*2.20462262</f>
        <v>306.44254417999997</v>
      </c>
    </row>
    <row r="827" spans="1:15" x14ac:dyDescent="0.25">
      <c r="A827" s="13">
        <v>17</v>
      </c>
      <c r="B827">
        <v>300521343</v>
      </c>
      <c r="C827">
        <v>2394816</v>
      </c>
      <c r="D827">
        <v>1</v>
      </c>
      <c r="E827" t="s">
        <v>231</v>
      </c>
      <c r="F827" t="s">
        <v>235</v>
      </c>
      <c r="G827">
        <v>2892</v>
      </c>
      <c r="H827">
        <v>870</v>
      </c>
      <c r="I827">
        <v>114</v>
      </c>
      <c r="J827">
        <v>34</v>
      </c>
      <c r="K827">
        <v>139</v>
      </c>
      <c r="L827">
        <v>1</v>
      </c>
      <c r="M827" t="s">
        <v>233</v>
      </c>
      <c r="N827" t="s">
        <v>234</v>
      </c>
      <c r="O827" s="11">
        <f>Interpane[[#This Row],[weight (kg)]]*2.20462262</f>
        <v>306.44254417999997</v>
      </c>
    </row>
    <row r="828" spans="1:15" x14ac:dyDescent="0.25">
      <c r="A828" s="13">
        <v>17</v>
      </c>
      <c r="B828">
        <v>300521343</v>
      </c>
      <c r="C828">
        <v>2394816</v>
      </c>
      <c r="D828">
        <v>1</v>
      </c>
      <c r="E828" t="s">
        <v>231</v>
      </c>
      <c r="F828" t="s">
        <v>235</v>
      </c>
      <c r="G828">
        <v>2892</v>
      </c>
      <c r="H828">
        <v>870</v>
      </c>
      <c r="I828">
        <v>114</v>
      </c>
      <c r="J828">
        <v>34</v>
      </c>
      <c r="K828">
        <v>139</v>
      </c>
      <c r="L828">
        <v>1</v>
      </c>
      <c r="M828" t="s">
        <v>233</v>
      </c>
      <c r="N828" t="s">
        <v>234</v>
      </c>
      <c r="O828" s="11">
        <f>Interpane[[#This Row],[weight (kg)]]*2.20462262</f>
        <v>306.44254417999997</v>
      </c>
    </row>
    <row r="829" spans="1:15" x14ac:dyDescent="0.25">
      <c r="A829" s="13">
        <v>17</v>
      </c>
      <c r="B829">
        <v>300521343</v>
      </c>
      <c r="C829">
        <v>2394816</v>
      </c>
      <c r="D829">
        <v>1</v>
      </c>
      <c r="E829" t="s">
        <v>231</v>
      </c>
      <c r="F829" t="s">
        <v>235</v>
      </c>
      <c r="G829">
        <v>2892</v>
      </c>
      <c r="H829">
        <v>870</v>
      </c>
      <c r="I829">
        <v>114</v>
      </c>
      <c r="J829">
        <v>34</v>
      </c>
      <c r="K829">
        <v>139</v>
      </c>
      <c r="L829">
        <v>1</v>
      </c>
      <c r="M829" t="s">
        <v>233</v>
      </c>
      <c r="N829" t="s">
        <v>234</v>
      </c>
      <c r="O829" s="11">
        <f>Interpane[[#This Row],[weight (kg)]]*2.20462262</f>
        <v>306.44254417999997</v>
      </c>
    </row>
    <row r="830" spans="1:15" x14ac:dyDescent="0.25">
      <c r="A830" s="13">
        <v>17</v>
      </c>
      <c r="B830">
        <v>300521343</v>
      </c>
      <c r="C830">
        <v>2394816</v>
      </c>
      <c r="D830">
        <v>1</v>
      </c>
      <c r="E830" t="s">
        <v>231</v>
      </c>
      <c r="F830" t="s">
        <v>235</v>
      </c>
      <c r="G830">
        <v>2892</v>
      </c>
      <c r="H830">
        <v>870</v>
      </c>
      <c r="I830">
        <v>114</v>
      </c>
      <c r="J830">
        <v>34</v>
      </c>
      <c r="K830">
        <v>139</v>
      </c>
      <c r="L830">
        <v>1</v>
      </c>
      <c r="M830" t="s">
        <v>233</v>
      </c>
      <c r="N830" t="s">
        <v>234</v>
      </c>
      <c r="O830" s="11">
        <f>Interpane[[#This Row],[weight (kg)]]*2.20462262</f>
        <v>306.44254417999997</v>
      </c>
    </row>
    <row r="831" spans="1:15" x14ac:dyDescent="0.25">
      <c r="A831" s="13">
        <v>17</v>
      </c>
      <c r="B831">
        <v>300522114</v>
      </c>
      <c r="C831">
        <v>2394816</v>
      </c>
      <c r="D831">
        <v>1</v>
      </c>
      <c r="E831" t="s">
        <v>231</v>
      </c>
      <c r="F831" t="s">
        <v>235</v>
      </c>
      <c r="G831">
        <v>2892</v>
      </c>
      <c r="H831">
        <v>870</v>
      </c>
      <c r="I831">
        <v>114</v>
      </c>
      <c r="J831">
        <v>34</v>
      </c>
      <c r="K831">
        <v>139</v>
      </c>
      <c r="L831">
        <v>1</v>
      </c>
      <c r="M831" t="s">
        <v>233</v>
      </c>
      <c r="N831" t="s">
        <v>234</v>
      </c>
      <c r="O831" s="11">
        <f>Interpane[[#This Row],[weight (kg)]]*2.20462262</f>
        <v>306.44254417999997</v>
      </c>
    </row>
    <row r="832" spans="1:15" x14ac:dyDescent="0.25">
      <c r="A832" s="13">
        <v>17</v>
      </c>
      <c r="B832">
        <v>300522114</v>
      </c>
      <c r="C832">
        <v>2394816</v>
      </c>
      <c r="D832">
        <v>1</v>
      </c>
      <c r="E832" t="s">
        <v>231</v>
      </c>
      <c r="F832" t="s">
        <v>235</v>
      </c>
      <c r="G832">
        <v>2892</v>
      </c>
      <c r="H832">
        <v>870</v>
      </c>
      <c r="I832">
        <v>114</v>
      </c>
      <c r="J832">
        <v>34</v>
      </c>
      <c r="K832">
        <v>139</v>
      </c>
      <c r="L832">
        <v>1</v>
      </c>
      <c r="M832" t="s">
        <v>233</v>
      </c>
      <c r="N832" t="s">
        <v>234</v>
      </c>
      <c r="O832" s="11">
        <f>Interpane[[#This Row],[weight (kg)]]*2.20462262</f>
        <v>306.44254417999997</v>
      </c>
    </row>
    <row r="833" spans="1:15" x14ac:dyDescent="0.25">
      <c r="A833" s="13">
        <v>17</v>
      </c>
      <c r="B833">
        <v>300522114</v>
      </c>
      <c r="C833">
        <v>2394816</v>
      </c>
      <c r="D833">
        <v>1</v>
      </c>
      <c r="E833" t="s">
        <v>231</v>
      </c>
      <c r="F833" t="s">
        <v>235</v>
      </c>
      <c r="G833">
        <v>2892</v>
      </c>
      <c r="H833">
        <v>870</v>
      </c>
      <c r="I833">
        <v>114</v>
      </c>
      <c r="J833">
        <v>34</v>
      </c>
      <c r="K833">
        <v>139</v>
      </c>
      <c r="L833">
        <v>1</v>
      </c>
      <c r="M833" t="s">
        <v>233</v>
      </c>
      <c r="N833" t="s">
        <v>234</v>
      </c>
      <c r="O833" s="11">
        <f>Interpane[[#This Row],[weight (kg)]]*2.20462262</f>
        <v>306.44254417999997</v>
      </c>
    </row>
    <row r="834" spans="1:15" x14ac:dyDescent="0.25">
      <c r="A834" s="13">
        <v>17</v>
      </c>
      <c r="B834">
        <v>300522114</v>
      </c>
      <c r="C834">
        <v>2394816</v>
      </c>
      <c r="D834">
        <v>1</v>
      </c>
      <c r="E834" t="s">
        <v>231</v>
      </c>
      <c r="F834" t="s">
        <v>235</v>
      </c>
      <c r="G834">
        <v>2892</v>
      </c>
      <c r="H834">
        <v>870</v>
      </c>
      <c r="I834">
        <v>114</v>
      </c>
      <c r="J834">
        <v>34</v>
      </c>
      <c r="K834">
        <v>139</v>
      </c>
      <c r="L834">
        <v>1</v>
      </c>
      <c r="M834" t="s">
        <v>233</v>
      </c>
      <c r="N834" t="s">
        <v>234</v>
      </c>
      <c r="O834" s="11">
        <f>Interpane[[#This Row],[weight (kg)]]*2.20462262</f>
        <v>306.44254417999997</v>
      </c>
    </row>
    <row r="835" spans="1:15" x14ac:dyDescent="0.25">
      <c r="A835" s="13">
        <v>17</v>
      </c>
      <c r="B835">
        <v>300522114</v>
      </c>
      <c r="C835">
        <v>2394816</v>
      </c>
      <c r="D835">
        <v>1</v>
      </c>
      <c r="E835" t="s">
        <v>231</v>
      </c>
      <c r="F835" t="s">
        <v>235</v>
      </c>
      <c r="G835">
        <v>2892</v>
      </c>
      <c r="H835">
        <v>870</v>
      </c>
      <c r="I835">
        <v>114</v>
      </c>
      <c r="J835">
        <v>34</v>
      </c>
      <c r="K835">
        <v>139</v>
      </c>
      <c r="L835">
        <v>1</v>
      </c>
      <c r="M835" t="s">
        <v>233</v>
      </c>
      <c r="N835" t="s">
        <v>234</v>
      </c>
      <c r="O835" s="11">
        <f>Interpane[[#This Row],[weight (kg)]]*2.20462262</f>
        <v>306.44254417999997</v>
      </c>
    </row>
    <row r="836" spans="1:15" x14ac:dyDescent="0.25">
      <c r="A836" s="13">
        <v>17</v>
      </c>
      <c r="B836">
        <v>300522114</v>
      </c>
      <c r="C836">
        <v>2394816</v>
      </c>
      <c r="D836">
        <v>1</v>
      </c>
      <c r="E836" t="s">
        <v>231</v>
      </c>
      <c r="F836" t="s">
        <v>235</v>
      </c>
      <c r="G836">
        <v>2892</v>
      </c>
      <c r="H836">
        <v>870</v>
      </c>
      <c r="I836">
        <v>114</v>
      </c>
      <c r="J836">
        <v>34</v>
      </c>
      <c r="K836">
        <v>139</v>
      </c>
      <c r="L836">
        <v>1</v>
      </c>
      <c r="M836" t="s">
        <v>233</v>
      </c>
      <c r="N836" t="s">
        <v>234</v>
      </c>
      <c r="O836" s="11">
        <f>Interpane[[#This Row],[weight (kg)]]*2.20462262</f>
        <v>306.44254417999997</v>
      </c>
    </row>
    <row r="837" spans="1:15" x14ac:dyDescent="0.25">
      <c r="A837" s="13">
        <v>17</v>
      </c>
      <c r="B837">
        <v>300522114</v>
      </c>
      <c r="C837">
        <v>2394816</v>
      </c>
      <c r="D837">
        <v>1</v>
      </c>
      <c r="E837" t="s">
        <v>231</v>
      </c>
      <c r="F837" t="s">
        <v>235</v>
      </c>
      <c r="G837">
        <v>2892</v>
      </c>
      <c r="H837">
        <v>870</v>
      </c>
      <c r="I837">
        <v>114</v>
      </c>
      <c r="J837">
        <v>34</v>
      </c>
      <c r="K837">
        <v>139</v>
      </c>
      <c r="L837">
        <v>1</v>
      </c>
      <c r="M837" t="s">
        <v>233</v>
      </c>
      <c r="N837" t="s">
        <v>234</v>
      </c>
      <c r="O837" s="11">
        <f>Interpane[[#This Row],[weight (kg)]]*2.20462262</f>
        <v>306.44254417999997</v>
      </c>
    </row>
    <row r="838" spans="1:15" x14ac:dyDescent="0.25">
      <c r="A838" s="13">
        <v>17</v>
      </c>
      <c r="B838">
        <v>300522114</v>
      </c>
      <c r="C838">
        <v>2394816</v>
      </c>
      <c r="D838">
        <v>1</v>
      </c>
      <c r="E838" t="s">
        <v>231</v>
      </c>
      <c r="F838" t="s">
        <v>235</v>
      </c>
      <c r="G838">
        <v>2892</v>
      </c>
      <c r="H838">
        <v>870</v>
      </c>
      <c r="I838">
        <v>114</v>
      </c>
      <c r="J838">
        <v>34</v>
      </c>
      <c r="K838">
        <v>139</v>
      </c>
      <c r="L838">
        <v>1</v>
      </c>
      <c r="M838" t="s">
        <v>233</v>
      </c>
      <c r="N838" t="s">
        <v>234</v>
      </c>
      <c r="O838" s="11">
        <f>Interpane[[#This Row],[weight (kg)]]*2.20462262</f>
        <v>306.44254417999997</v>
      </c>
    </row>
    <row r="839" spans="1:15" x14ac:dyDescent="0.25">
      <c r="A839" s="13">
        <v>17</v>
      </c>
      <c r="B839">
        <v>300522114</v>
      </c>
      <c r="C839">
        <v>2394816</v>
      </c>
      <c r="D839">
        <v>1</v>
      </c>
      <c r="E839" t="s">
        <v>231</v>
      </c>
      <c r="F839" t="s">
        <v>235</v>
      </c>
      <c r="G839">
        <v>2892</v>
      </c>
      <c r="H839">
        <v>870</v>
      </c>
      <c r="I839">
        <v>114</v>
      </c>
      <c r="J839">
        <v>34</v>
      </c>
      <c r="K839">
        <v>139</v>
      </c>
      <c r="L839">
        <v>1</v>
      </c>
      <c r="M839" t="s">
        <v>233</v>
      </c>
      <c r="N839" t="s">
        <v>234</v>
      </c>
      <c r="O839" s="11">
        <f>Interpane[[#This Row],[weight (kg)]]*2.20462262</f>
        <v>306.44254417999997</v>
      </c>
    </row>
    <row r="840" spans="1:15" x14ac:dyDescent="0.25">
      <c r="A840" s="13">
        <v>17</v>
      </c>
      <c r="B840">
        <v>300522114</v>
      </c>
      <c r="C840">
        <v>2394816</v>
      </c>
      <c r="D840">
        <v>1</v>
      </c>
      <c r="E840" t="s">
        <v>231</v>
      </c>
      <c r="F840" t="s">
        <v>235</v>
      </c>
      <c r="G840">
        <v>2892</v>
      </c>
      <c r="H840">
        <v>870</v>
      </c>
      <c r="I840">
        <v>114</v>
      </c>
      <c r="J840">
        <v>34</v>
      </c>
      <c r="K840">
        <v>139</v>
      </c>
      <c r="L840">
        <v>1</v>
      </c>
      <c r="M840" t="s">
        <v>233</v>
      </c>
      <c r="N840" t="s">
        <v>234</v>
      </c>
      <c r="O840" s="11">
        <f>Interpane[[#This Row],[weight (kg)]]*2.20462262</f>
        <v>306.44254417999997</v>
      </c>
    </row>
    <row r="841" spans="1:15" x14ac:dyDescent="0.25">
      <c r="A841" s="13">
        <v>17</v>
      </c>
      <c r="B841">
        <v>300522114</v>
      </c>
      <c r="C841">
        <v>2394816</v>
      </c>
      <c r="D841">
        <v>1</v>
      </c>
      <c r="E841" t="s">
        <v>231</v>
      </c>
      <c r="F841" t="s">
        <v>235</v>
      </c>
      <c r="G841">
        <v>2892</v>
      </c>
      <c r="H841">
        <v>870</v>
      </c>
      <c r="I841">
        <v>114</v>
      </c>
      <c r="J841">
        <v>34</v>
      </c>
      <c r="K841">
        <v>139</v>
      </c>
      <c r="L841">
        <v>1</v>
      </c>
      <c r="M841" t="s">
        <v>233</v>
      </c>
      <c r="N841" t="s">
        <v>234</v>
      </c>
      <c r="O841" s="11">
        <f>Interpane[[#This Row],[weight (kg)]]*2.20462262</f>
        <v>306.44254417999997</v>
      </c>
    </row>
    <row r="842" spans="1:15" x14ac:dyDescent="0.25">
      <c r="A842" s="13">
        <v>17</v>
      </c>
      <c r="B842">
        <v>300522114</v>
      </c>
      <c r="C842">
        <v>2394816</v>
      </c>
      <c r="D842">
        <v>1</v>
      </c>
      <c r="E842" t="s">
        <v>231</v>
      </c>
      <c r="F842" t="s">
        <v>235</v>
      </c>
      <c r="G842">
        <v>2892</v>
      </c>
      <c r="H842">
        <v>870</v>
      </c>
      <c r="I842">
        <v>114</v>
      </c>
      <c r="J842">
        <v>34</v>
      </c>
      <c r="K842">
        <v>139</v>
      </c>
      <c r="L842">
        <v>1</v>
      </c>
      <c r="M842" t="s">
        <v>233</v>
      </c>
      <c r="N842" t="s">
        <v>234</v>
      </c>
      <c r="O842" s="11">
        <f>Interpane[[#This Row],[weight (kg)]]*2.20462262</f>
        <v>306.44254417999997</v>
      </c>
    </row>
    <row r="843" spans="1:15" x14ac:dyDescent="0.25">
      <c r="A843" s="13">
        <v>17</v>
      </c>
      <c r="B843">
        <v>300522114</v>
      </c>
      <c r="C843">
        <v>2394816</v>
      </c>
      <c r="D843">
        <v>1</v>
      </c>
      <c r="E843" t="s">
        <v>231</v>
      </c>
      <c r="F843" t="s">
        <v>235</v>
      </c>
      <c r="G843">
        <v>2892</v>
      </c>
      <c r="H843">
        <v>870</v>
      </c>
      <c r="I843">
        <v>114</v>
      </c>
      <c r="J843">
        <v>34</v>
      </c>
      <c r="K843">
        <v>139</v>
      </c>
      <c r="L843">
        <v>1</v>
      </c>
      <c r="M843" t="s">
        <v>233</v>
      </c>
      <c r="N843" t="s">
        <v>234</v>
      </c>
      <c r="O843" s="11">
        <f>Interpane[[#This Row],[weight (kg)]]*2.20462262</f>
        <v>306.44254417999997</v>
      </c>
    </row>
    <row r="844" spans="1:15" x14ac:dyDescent="0.25">
      <c r="A844" s="13">
        <v>17</v>
      </c>
      <c r="B844">
        <v>300522114</v>
      </c>
      <c r="C844">
        <v>2394816</v>
      </c>
      <c r="D844">
        <v>1</v>
      </c>
      <c r="E844" t="s">
        <v>231</v>
      </c>
      <c r="F844" t="s">
        <v>235</v>
      </c>
      <c r="G844">
        <v>2892</v>
      </c>
      <c r="H844">
        <v>870</v>
      </c>
      <c r="I844">
        <v>114</v>
      </c>
      <c r="J844">
        <v>34</v>
      </c>
      <c r="K844">
        <v>139</v>
      </c>
      <c r="L844">
        <v>1</v>
      </c>
      <c r="M844" t="s">
        <v>233</v>
      </c>
      <c r="N844" t="s">
        <v>234</v>
      </c>
      <c r="O844" s="11">
        <f>Interpane[[#This Row],[weight (kg)]]*2.20462262</f>
        <v>306.44254417999997</v>
      </c>
    </row>
    <row r="845" spans="1:15" x14ac:dyDescent="0.25">
      <c r="A845" s="13">
        <v>17</v>
      </c>
      <c r="B845">
        <v>300522114</v>
      </c>
      <c r="C845">
        <v>2394816</v>
      </c>
      <c r="D845">
        <v>1</v>
      </c>
      <c r="E845" t="s">
        <v>231</v>
      </c>
      <c r="F845" t="s">
        <v>235</v>
      </c>
      <c r="G845">
        <v>2892</v>
      </c>
      <c r="H845">
        <v>870</v>
      </c>
      <c r="I845">
        <v>114</v>
      </c>
      <c r="J845">
        <v>34</v>
      </c>
      <c r="K845">
        <v>139</v>
      </c>
      <c r="L845">
        <v>1</v>
      </c>
      <c r="M845" t="s">
        <v>233</v>
      </c>
      <c r="N845" t="s">
        <v>234</v>
      </c>
      <c r="O845" s="11">
        <f>Interpane[[#This Row],[weight (kg)]]*2.20462262</f>
        <v>306.44254417999997</v>
      </c>
    </row>
    <row r="846" spans="1:15" x14ac:dyDescent="0.25">
      <c r="A846" s="13">
        <v>17</v>
      </c>
      <c r="B846">
        <v>300522345</v>
      </c>
      <c r="C846">
        <v>2394816</v>
      </c>
      <c r="D846">
        <v>1</v>
      </c>
      <c r="E846" t="s">
        <v>231</v>
      </c>
      <c r="F846" t="s">
        <v>235</v>
      </c>
      <c r="G846">
        <v>2892</v>
      </c>
      <c r="H846">
        <v>870</v>
      </c>
      <c r="I846">
        <v>114</v>
      </c>
      <c r="J846">
        <v>34</v>
      </c>
      <c r="K846">
        <v>139</v>
      </c>
      <c r="L846">
        <v>1</v>
      </c>
      <c r="M846" t="s">
        <v>233</v>
      </c>
      <c r="N846" t="s">
        <v>234</v>
      </c>
      <c r="O846" s="11">
        <f>Interpane[[#This Row],[weight (kg)]]*2.20462262</f>
        <v>306.44254417999997</v>
      </c>
    </row>
    <row r="847" spans="1:15" x14ac:dyDescent="0.25">
      <c r="A847" s="13">
        <v>17</v>
      </c>
      <c r="B847">
        <v>300522345</v>
      </c>
      <c r="C847">
        <v>2394816</v>
      </c>
      <c r="D847">
        <v>1</v>
      </c>
      <c r="E847" t="s">
        <v>231</v>
      </c>
      <c r="F847" t="s">
        <v>235</v>
      </c>
      <c r="G847">
        <v>2892</v>
      </c>
      <c r="H847">
        <v>870</v>
      </c>
      <c r="I847">
        <v>114</v>
      </c>
      <c r="J847">
        <v>34</v>
      </c>
      <c r="K847">
        <v>139</v>
      </c>
      <c r="L847">
        <v>1</v>
      </c>
      <c r="M847" t="s">
        <v>233</v>
      </c>
      <c r="N847" t="s">
        <v>234</v>
      </c>
      <c r="O847" s="11">
        <f>Interpane[[#This Row],[weight (kg)]]*2.20462262</f>
        <v>306.44254417999997</v>
      </c>
    </row>
    <row r="848" spans="1:15" x14ac:dyDescent="0.25">
      <c r="A848" s="13">
        <v>17</v>
      </c>
      <c r="B848">
        <v>300522345</v>
      </c>
      <c r="C848">
        <v>2394816</v>
      </c>
      <c r="D848">
        <v>1</v>
      </c>
      <c r="E848" t="s">
        <v>231</v>
      </c>
      <c r="F848" t="s">
        <v>235</v>
      </c>
      <c r="G848">
        <v>2892</v>
      </c>
      <c r="H848">
        <v>870</v>
      </c>
      <c r="I848">
        <v>114</v>
      </c>
      <c r="J848">
        <v>34</v>
      </c>
      <c r="K848">
        <v>139</v>
      </c>
      <c r="L848">
        <v>1</v>
      </c>
      <c r="M848" t="s">
        <v>233</v>
      </c>
      <c r="N848" t="s">
        <v>234</v>
      </c>
      <c r="O848" s="11">
        <f>Interpane[[#This Row],[weight (kg)]]*2.20462262</f>
        <v>306.44254417999997</v>
      </c>
    </row>
    <row r="849" spans="1:15" x14ac:dyDescent="0.25">
      <c r="A849" s="13">
        <v>17</v>
      </c>
      <c r="B849">
        <v>300522345</v>
      </c>
      <c r="C849">
        <v>2394816</v>
      </c>
      <c r="D849">
        <v>1</v>
      </c>
      <c r="E849" t="s">
        <v>231</v>
      </c>
      <c r="F849" t="s">
        <v>235</v>
      </c>
      <c r="G849">
        <v>2892</v>
      </c>
      <c r="H849">
        <v>870</v>
      </c>
      <c r="I849">
        <v>114</v>
      </c>
      <c r="J849">
        <v>34</v>
      </c>
      <c r="K849">
        <v>139</v>
      </c>
      <c r="L849">
        <v>1</v>
      </c>
      <c r="M849" t="s">
        <v>233</v>
      </c>
      <c r="N849" t="s">
        <v>234</v>
      </c>
      <c r="O849" s="11">
        <f>Interpane[[#This Row],[weight (kg)]]*2.20462262</f>
        <v>306.44254417999997</v>
      </c>
    </row>
    <row r="850" spans="1:15" x14ac:dyDescent="0.25">
      <c r="A850" s="13">
        <v>17</v>
      </c>
      <c r="B850">
        <v>300522345</v>
      </c>
      <c r="C850">
        <v>2394816</v>
      </c>
      <c r="D850">
        <v>1</v>
      </c>
      <c r="E850" t="s">
        <v>231</v>
      </c>
      <c r="F850" t="s">
        <v>235</v>
      </c>
      <c r="G850">
        <v>2892</v>
      </c>
      <c r="H850">
        <v>870</v>
      </c>
      <c r="I850">
        <v>114</v>
      </c>
      <c r="J850">
        <v>34</v>
      </c>
      <c r="K850">
        <v>139</v>
      </c>
      <c r="L850">
        <v>1</v>
      </c>
      <c r="M850" t="s">
        <v>233</v>
      </c>
      <c r="N850" t="s">
        <v>234</v>
      </c>
      <c r="O850" s="11">
        <f>Interpane[[#This Row],[weight (kg)]]*2.20462262</f>
        <v>306.44254417999997</v>
      </c>
    </row>
    <row r="851" spans="1:15" x14ac:dyDescent="0.25">
      <c r="A851" s="13">
        <v>17</v>
      </c>
      <c r="B851">
        <v>300522345</v>
      </c>
      <c r="C851">
        <v>2394816</v>
      </c>
      <c r="D851">
        <v>1</v>
      </c>
      <c r="E851" t="s">
        <v>231</v>
      </c>
      <c r="F851" t="s">
        <v>235</v>
      </c>
      <c r="G851">
        <v>2892</v>
      </c>
      <c r="H851">
        <v>870</v>
      </c>
      <c r="I851">
        <v>114</v>
      </c>
      <c r="J851">
        <v>34</v>
      </c>
      <c r="K851">
        <v>139</v>
      </c>
      <c r="L851">
        <v>1</v>
      </c>
      <c r="M851" t="s">
        <v>233</v>
      </c>
      <c r="N851" t="s">
        <v>234</v>
      </c>
      <c r="O851" s="11">
        <f>Interpane[[#This Row],[weight (kg)]]*2.20462262</f>
        <v>306.44254417999997</v>
      </c>
    </row>
    <row r="852" spans="1:15" x14ac:dyDescent="0.25">
      <c r="A852" s="13">
        <v>17</v>
      </c>
      <c r="B852">
        <v>300522345</v>
      </c>
      <c r="C852">
        <v>2394816</v>
      </c>
      <c r="D852">
        <v>1</v>
      </c>
      <c r="E852" t="s">
        <v>231</v>
      </c>
      <c r="F852" t="s">
        <v>235</v>
      </c>
      <c r="G852">
        <v>2892</v>
      </c>
      <c r="H852">
        <v>870</v>
      </c>
      <c r="I852">
        <v>114</v>
      </c>
      <c r="J852">
        <v>34</v>
      </c>
      <c r="K852">
        <v>139</v>
      </c>
      <c r="L852">
        <v>1</v>
      </c>
      <c r="M852" t="s">
        <v>233</v>
      </c>
      <c r="N852" t="s">
        <v>234</v>
      </c>
      <c r="O852" s="11">
        <f>Interpane[[#This Row],[weight (kg)]]*2.20462262</f>
        <v>306.44254417999997</v>
      </c>
    </row>
    <row r="853" spans="1:15" x14ac:dyDescent="0.25">
      <c r="A853" s="13">
        <v>17</v>
      </c>
      <c r="B853">
        <v>300522345</v>
      </c>
      <c r="C853">
        <v>2394816</v>
      </c>
      <c r="D853">
        <v>1</v>
      </c>
      <c r="E853" t="s">
        <v>231</v>
      </c>
      <c r="F853" t="s">
        <v>235</v>
      </c>
      <c r="G853">
        <v>2892</v>
      </c>
      <c r="H853">
        <v>870</v>
      </c>
      <c r="I853">
        <v>114</v>
      </c>
      <c r="J853">
        <v>34</v>
      </c>
      <c r="K853">
        <v>139</v>
      </c>
      <c r="L853">
        <v>1</v>
      </c>
      <c r="M853" t="s">
        <v>233</v>
      </c>
      <c r="N853" t="s">
        <v>234</v>
      </c>
      <c r="O853" s="11">
        <f>Interpane[[#This Row],[weight (kg)]]*2.20462262</f>
        <v>306.44254417999997</v>
      </c>
    </row>
    <row r="854" spans="1:15" x14ac:dyDescent="0.25">
      <c r="A854" s="13">
        <v>17</v>
      </c>
      <c r="B854">
        <v>300522345</v>
      </c>
      <c r="C854">
        <v>2394816</v>
      </c>
      <c r="D854">
        <v>1</v>
      </c>
      <c r="E854" t="s">
        <v>231</v>
      </c>
      <c r="F854" t="s">
        <v>235</v>
      </c>
      <c r="G854">
        <v>2892</v>
      </c>
      <c r="H854">
        <v>870</v>
      </c>
      <c r="I854">
        <v>114</v>
      </c>
      <c r="J854">
        <v>34</v>
      </c>
      <c r="K854">
        <v>139</v>
      </c>
      <c r="L854">
        <v>1</v>
      </c>
      <c r="M854" t="s">
        <v>233</v>
      </c>
      <c r="N854" t="s">
        <v>234</v>
      </c>
      <c r="O854" s="11">
        <f>Interpane[[#This Row],[weight (kg)]]*2.20462262</f>
        <v>306.44254417999997</v>
      </c>
    </row>
    <row r="855" spans="1:15" x14ac:dyDescent="0.25">
      <c r="A855" s="13">
        <v>17</v>
      </c>
      <c r="B855">
        <v>300522345</v>
      </c>
      <c r="C855">
        <v>2394816</v>
      </c>
      <c r="D855">
        <v>1</v>
      </c>
      <c r="E855" t="s">
        <v>231</v>
      </c>
      <c r="F855" t="s">
        <v>235</v>
      </c>
      <c r="G855">
        <v>2892</v>
      </c>
      <c r="H855">
        <v>870</v>
      </c>
      <c r="I855">
        <v>114</v>
      </c>
      <c r="J855">
        <v>34</v>
      </c>
      <c r="K855">
        <v>139</v>
      </c>
      <c r="L855">
        <v>1</v>
      </c>
      <c r="M855" t="s">
        <v>233</v>
      </c>
      <c r="N855" t="s">
        <v>234</v>
      </c>
      <c r="O855" s="11">
        <f>Interpane[[#This Row],[weight (kg)]]*2.20462262</f>
        <v>306.44254417999997</v>
      </c>
    </row>
    <row r="856" spans="1:15" x14ac:dyDescent="0.25">
      <c r="A856" s="13">
        <v>17</v>
      </c>
      <c r="B856">
        <v>300522345</v>
      </c>
      <c r="C856">
        <v>2394816</v>
      </c>
      <c r="D856">
        <v>1</v>
      </c>
      <c r="E856" t="s">
        <v>231</v>
      </c>
      <c r="F856" t="s">
        <v>235</v>
      </c>
      <c r="G856">
        <v>2892</v>
      </c>
      <c r="H856">
        <v>870</v>
      </c>
      <c r="I856">
        <v>114</v>
      </c>
      <c r="J856">
        <v>34</v>
      </c>
      <c r="K856">
        <v>139</v>
      </c>
      <c r="L856">
        <v>1</v>
      </c>
      <c r="M856" t="s">
        <v>233</v>
      </c>
      <c r="N856" t="s">
        <v>234</v>
      </c>
      <c r="O856" s="11">
        <f>Interpane[[#This Row],[weight (kg)]]*2.20462262</f>
        <v>306.44254417999997</v>
      </c>
    </row>
    <row r="857" spans="1:15" x14ac:dyDescent="0.25">
      <c r="A857" s="13">
        <v>17</v>
      </c>
      <c r="B857">
        <v>300522345</v>
      </c>
      <c r="C857">
        <v>2394816</v>
      </c>
      <c r="D857">
        <v>1</v>
      </c>
      <c r="E857" t="s">
        <v>231</v>
      </c>
      <c r="F857" t="s">
        <v>235</v>
      </c>
      <c r="G857">
        <v>2892</v>
      </c>
      <c r="H857">
        <v>870</v>
      </c>
      <c r="I857">
        <v>114</v>
      </c>
      <c r="J857">
        <v>34</v>
      </c>
      <c r="K857">
        <v>139</v>
      </c>
      <c r="L857">
        <v>1</v>
      </c>
      <c r="M857" t="s">
        <v>233</v>
      </c>
      <c r="N857" t="s">
        <v>234</v>
      </c>
      <c r="O857" s="11">
        <f>Interpane[[#This Row],[weight (kg)]]*2.20462262</f>
        <v>306.44254417999997</v>
      </c>
    </row>
    <row r="858" spans="1:15" x14ac:dyDescent="0.25">
      <c r="A858" s="13">
        <v>17</v>
      </c>
      <c r="B858">
        <v>300522345</v>
      </c>
      <c r="C858">
        <v>2394816</v>
      </c>
      <c r="D858">
        <v>1</v>
      </c>
      <c r="E858" t="s">
        <v>231</v>
      </c>
      <c r="F858" t="s">
        <v>235</v>
      </c>
      <c r="G858">
        <v>2892</v>
      </c>
      <c r="H858">
        <v>870</v>
      </c>
      <c r="I858">
        <v>114</v>
      </c>
      <c r="J858">
        <v>34</v>
      </c>
      <c r="K858">
        <v>139</v>
      </c>
      <c r="L858">
        <v>1</v>
      </c>
      <c r="M858" t="s">
        <v>233</v>
      </c>
      <c r="N858" t="s">
        <v>234</v>
      </c>
      <c r="O858" s="11">
        <f>Interpane[[#This Row],[weight (kg)]]*2.20462262</f>
        <v>306.44254417999997</v>
      </c>
    </row>
    <row r="859" spans="1:15" x14ac:dyDescent="0.25">
      <c r="A859" s="13">
        <v>17</v>
      </c>
      <c r="B859">
        <v>300522345</v>
      </c>
      <c r="C859">
        <v>2394816</v>
      </c>
      <c r="D859">
        <v>1</v>
      </c>
      <c r="E859" t="s">
        <v>231</v>
      </c>
      <c r="F859" t="s">
        <v>235</v>
      </c>
      <c r="G859">
        <v>2892</v>
      </c>
      <c r="H859">
        <v>870</v>
      </c>
      <c r="I859">
        <v>114</v>
      </c>
      <c r="J859">
        <v>34</v>
      </c>
      <c r="K859">
        <v>139</v>
      </c>
      <c r="L859">
        <v>1</v>
      </c>
      <c r="M859" t="s">
        <v>233</v>
      </c>
      <c r="N859" t="s">
        <v>234</v>
      </c>
      <c r="O859" s="11">
        <f>Interpane[[#This Row],[weight (kg)]]*2.20462262</f>
        <v>306.44254417999997</v>
      </c>
    </row>
    <row r="860" spans="1:15" x14ac:dyDescent="0.25">
      <c r="A860" s="13">
        <v>17</v>
      </c>
      <c r="B860">
        <v>300522345</v>
      </c>
      <c r="C860">
        <v>2394816</v>
      </c>
      <c r="D860">
        <v>1</v>
      </c>
      <c r="E860" t="s">
        <v>231</v>
      </c>
      <c r="F860" t="s">
        <v>235</v>
      </c>
      <c r="G860">
        <v>2892</v>
      </c>
      <c r="H860">
        <v>870</v>
      </c>
      <c r="I860">
        <v>114</v>
      </c>
      <c r="J860">
        <v>34</v>
      </c>
      <c r="K860">
        <v>139</v>
      </c>
      <c r="L860">
        <v>1</v>
      </c>
      <c r="M860" t="s">
        <v>233</v>
      </c>
      <c r="N860" t="s">
        <v>234</v>
      </c>
      <c r="O860" s="11">
        <f>Interpane[[#This Row],[weight (kg)]]*2.20462262</f>
        <v>306.44254417999997</v>
      </c>
    </row>
    <row r="861" spans="1:15" x14ac:dyDescent="0.25">
      <c r="A861" s="13">
        <v>17</v>
      </c>
      <c r="B861">
        <v>300524947</v>
      </c>
      <c r="C861">
        <v>2394816</v>
      </c>
      <c r="D861">
        <v>1</v>
      </c>
      <c r="E861" t="s">
        <v>231</v>
      </c>
      <c r="F861" t="s">
        <v>235</v>
      </c>
      <c r="G861">
        <v>2892</v>
      </c>
      <c r="H861">
        <v>870</v>
      </c>
      <c r="I861">
        <v>114</v>
      </c>
      <c r="J861">
        <v>34</v>
      </c>
      <c r="K861">
        <v>139</v>
      </c>
      <c r="L861">
        <v>1</v>
      </c>
      <c r="M861" t="s">
        <v>233</v>
      </c>
      <c r="N861" t="s">
        <v>234</v>
      </c>
      <c r="O861" s="11">
        <f>Interpane[[#This Row],[weight (kg)]]*2.20462262</f>
        <v>306.44254417999997</v>
      </c>
    </row>
    <row r="862" spans="1:15" x14ac:dyDescent="0.25">
      <c r="A862" s="13">
        <v>17</v>
      </c>
      <c r="B862">
        <v>300524947</v>
      </c>
      <c r="C862">
        <v>2394816</v>
      </c>
      <c r="D862">
        <v>1</v>
      </c>
      <c r="E862" t="s">
        <v>231</v>
      </c>
      <c r="F862" t="s">
        <v>235</v>
      </c>
      <c r="G862">
        <v>2892</v>
      </c>
      <c r="H862">
        <v>870</v>
      </c>
      <c r="I862">
        <v>114</v>
      </c>
      <c r="J862">
        <v>34</v>
      </c>
      <c r="K862">
        <v>139</v>
      </c>
      <c r="L862">
        <v>1</v>
      </c>
      <c r="M862" t="s">
        <v>233</v>
      </c>
      <c r="N862" t="s">
        <v>234</v>
      </c>
      <c r="O862" s="11">
        <f>Interpane[[#This Row],[weight (kg)]]*2.20462262</f>
        <v>306.44254417999997</v>
      </c>
    </row>
    <row r="863" spans="1:15" x14ac:dyDescent="0.25">
      <c r="A863" s="13">
        <v>17</v>
      </c>
      <c r="B863">
        <v>300524947</v>
      </c>
      <c r="C863">
        <v>2394816</v>
      </c>
      <c r="D863">
        <v>1</v>
      </c>
      <c r="E863" t="s">
        <v>231</v>
      </c>
      <c r="F863" t="s">
        <v>235</v>
      </c>
      <c r="G863">
        <v>2892</v>
      </c>
      <c r="H863">
        <v>870</v>
      </c>
      <c r="I863">
        <v>114</v>
      </c>
      <c r="J863">
        <v>34</v>
      </c>
      <c r="K863">
        <v>139</v>
      </c>
      <c r="L863">
        <v>1</v>
      </c>
      <c r="M863" t="s">
        <v>233</v>
      </c>
      <c r="N863" t="s">
        <v>234</v>
      </c>
      <c r="O863" s="11">
        <f>Interpane[[#This Row],[weight (kg)]]*2.20462262</f>
        <v>306.44254417999997</v>
      </c>
    </row>
    <row r="864" spans="1:15" x14ac:dyDescent="0.25">
      <c r="A864" s="13">
        <v>17</v>
      </c>
      <c r="B864">
        <v>300524947</v>
      </c>
      <c r="C864">
        <v>2394816</v>
      </c>
      <c r="D864">
        <v>1</v>
      </c>
      <c r="E864" t="s">
        <v>231</v>
      </c>
      <c r="F864" t="s">
        <v>235</v>
      </c>
      <c r="G864">
        <v>2892</v>
      </c>
      <c r="H864">
        <v>870</v>
      </c>
      <c r="I864">
        <v>114</v>
      </c>
      <c r="J864">
        <v>34</v>
      </c>
      <c r="K864">
        <v>139</v>
      </c>
      <c r="L864">
        <v>1</v>
      </c>
      <c r="M864" t="s">
        <v>233</v>
      </c>
      <c r="N864" t="s">
        <v>234</v>
      </c>
      <c r="O864" s="11">
        <f>Interpane[[#This Row],[weight (kg)]]*2.20462262</f>
        <v>306.44254417999997</v>
      </c>
    </row>
    <row r="865" spans="1:15" x14ac:dyDescent="0.25">
      <c r="A865" s="13">
        <v>17</v>
      </c>
      <c r="B865">
        <v>300524947</v>
      </c>
      <c r="C865">
        <v>2394816</v>
      </c>
      <c r="D865">
        <v>1</v>
      </c>
      <c r="E865" t="s">
        <v>231</v>
      </c>
      <c r="F865" t="s">
        <v>235</v>
      </c>
      <c r="G865">
        <v>2892</v>
      </c>
      <c r="H865">
        <v>870</v>
      </c>
      <c r="I865">
        <v>114</v>
      </c>
      <c r="J865">
        <v>34</v>
      </c>
      <c r="K865">
        <v>139</v>
      </c>
      <c r="L865">
        <v>1</v>
      </c>
      <c r="M865" t="s">
        <v>233</v>
      </c>
      <c r="N865" t="s">
        <v>234</v>
      </c>
      <c r="O865" s="11">
        <f>Interpane[[#This Row],[weight (kg)]]*2.20462262</f>
        <v>306.44254417999997</v>
      </c>
    </row>
    <row r="866" spans="1:15" x14ac:dyDescent="0.25">
      <c r="A866" s="13">
        <v>17</v>
      </c>
      <c r="B866">
        <v>300524947</v>
      </c>
      <c r="C866">
        <v>2394816</v>
      </c>
      <c r="D866">
        <v>1</v>
      </c>
      <c r="E866" t="s">
        <v>231</v>
      </c>
      <c r="F866" t="s">
        <v>235</v>
      </c>
      <c r="G866">
        <v>2892</v>
      </c>
      <c r="H866">
        <v>870</v>
      </c>
      <c r="I866">
        <v>114</v>
      </c>
      <c r="J866">
        <v>34</v>
      </c>
      <c r="K866">
        <v>139</v>
      </c>
      <c r="L866">
        <v>1</v>
      </c>
      <c r="M866" t="s">
        <v>233</v>
      </c>
      <c r="N866" t="s">
        <v>234</v>
      </c>
      <c r="O866" s="11">
        <f>Interpane[[#This Row],[weight (kg)]]*2.20462262</f>
        <v>306.44254417999997</v>
      </c>
    </row>
    <row r="867" spans="1:15" x14ac:dyDescent="0.25">
      <c r="A867" s="13">
        <v>17</v>
      </c>
      <c r="B867">
        <v>300524947</v>
      </c>
      <c r="C867">
        <v>2394816</v>
      </c>
      <c r="D867">
        <v>1</v>
      </c>
      <c r="E867" t="s">
        <v>231</v>
      </c>
      <c r="F867" t="s">
        <v>235</v>
      </c>
      <c r="G867">
        <v>2892</v>
      </c>
      <c r="H867">
        <v>870</v>
      </c>
      <c r="I867">
        <v>114</v>
      </c>
      <c r="J867">
        <v>34</v>
      </c>
      <c r="K867">
        <v>139</v>
      </c>
      <c r="L867">
        <v>1</v>
      </c>
      <c r="M867" t="s">
        <v>233</v>
      </c>
      <c r="N867" t="s">
        <v>234</v>
      </c>
      <c r="O867" s="11">
        <f>Interpane[[#This Row],[weight (kg)]]*2.20462262</f>
        <v>306.44254417999997</v>
      </c>
    </row>
    <row r="868" spans="1:15" x14ac:dyDescent="0.25">
      <c r="A868" s="13">
        <v>17</v>
      </c>
      <c r="B868">
        <v>300524947</v>
      </c>
      <c r="C868">
        <v>2394816</v>
      </c>
      <c r="D868">
        <v>1</v>
      </c>
      <c r="E868" t="s">
        <v>231</v>
      </c>
      <c r="F868" t="s">
        <v>235</v>
      </c>
      <c r="G868">
        <v>2892</v>
      </c>
      <c r="H868">
        <v>870</v>
      </c>
      <c r="I868">
        <v>114</v>
      </c>
      <c r="J868">
        <v>34</v>
      </c>
      <c r="K868">
        <v>139</v>
      </c>
      <c r="L868">
        <v>1</v>
      </c>
      <c r="M868" t="s">
        <v>233</v>
      </c>
      <c r="N868" t="s">
        <v>234</v>
      </c>
      <c r="O868" s="11">
        <f>Interpane[[#This Row],[weight (kg)]]*2.20462262</f>
        <v>306.44254417999997</v>
      </c>
    </row>
    <row r="869" spans="1:15" x14ac:dyDescent="0.25">
      <c r="A869" s="13">
        <v>17</v>
      </c>
      <c r="B869">
        <v>300524947</v>
      </c>
      <c r="C869">
        <v>2394816</v>
      </c>
      <c r="D869">
        <v>1</v>
      </c>
      <c r="E869" t="s">
        <v>231</v>
      </c>
      <c r="F869" t="s">
        <v>235</v>
      </c>
      <c r="G869">
        <v>2892</v>
      </c>
      <c r="H869">
        <v>870</v>
      </c>
      <c r="I869">
        <v>114</v>
      </c>
      <c r="J869">
        <v>34</v>
      </c>
      <c r="K869">
        <v>139</v>
      </c>
      <c r="L869">
        <v>1</v>
      </c>
      <c r="M869" t="s">
        <v>233</v>
      </c>
      <c r="N869" t="s">
        <v>234</v>
      </c>
      <c r="O869" s="11">
        <f>Interpane[[#This Row],[weight (kg)]]*2.20462262</f>
        <v>306.44254417999997</v>
      </c>
    </row>
    <row r="870" spans="1:15" x14ac:dyDescent="0.25">
      <c r="A870" s="13">
        <v>17</v>
      </c>
      <c r="B870">
        <v>300524947</v>
      </c>
      <c r="C870">
        <v>2394816</v>
      </c>
      <c r="D870">
        <v>1</v>
      </c>
      <c r="E870" t="s">
        <v>231</v>
      </c>
      <c r="F870" t="s">
        <v>235</v>
      </c>
      <c r="G870">
        <v>2892</v>
      </c>
      <c r="H870">
        <v>870</v>
      </c>
      <c r="I870">
        <v>114</v>
      </c>
      <c r="J870">
        <v>34</v>
      </c>
      <c r="K870">
        <v>139</v>
      </c>
      <c r="L870">
        <v>1</v>
      </c>
      <c r="M870" t="s">
        <v>233</v>
      </c>
      <c r="N870" t="s">
        <v>234</v>
      </c>
      <c r="O870" s="11">
        <f>Interpane[[#This Row],[weight (kg)]]*2.20462262</f>
        <v>306.44254417999997</v>
      </c>
    </row>
    <row r="871" spans="1:15" x14ac:dyDescent="0.25">
      <c r="A871" s="13">
        <v>17</v>
      </c>
      <c r="B871">
        <v>300524947</v>
      </c>
      <c r="C871">
        <v>2394816</v>
      </c>
      <c r="D871">
        <v>1</v>
      </c>
      <c r="E871" t="s">
        <v>231</v>
      </c>
      <c r="F871" t="s">
        <v>235</v>
      </c>
      <c r="G871">
        <v>2892</v>
      </c>
      <c r="H871">
        <v>870</v>
      </c>
      <c r="I871">
        <v>114</v>
      </c>
      <c r="J871">
        <v>34</v>
      </c>
      <c r="K871">
        <v>139</v>
      </c>
      <c r="L871">
        <v>1</v>
      </c>
      <c r="M871" t="s">
        <v>233</v>
      </c>
      <c r="N871" t="s">
        <v>234</v>
      </c>
      <c r="O871" s="11">
        <f>Interpane[[#This Row],[weight (kg)]]*2.20462262</f>
        <v>306.44254417999997</v>
      </c>
    </row>
    <row r="872" spans="1:15" x14ac:dyDescent="0.25">
      <c r="A872" s="13">
        <v>17</v>
      </c>
      <c r="B872">
        <v>300524947</v>
      </c>
      <c r="C872">
        <v>2394816</v>
      </c>
      <c r="D872">
        <v>1</v>
      </c>
      <c r="E872" t="s">
        <v>231</v>
      </c>
      <c r="F872" t="s">
        <v>235</v>
      </c>
      <c r="G872">
        <v>2892</v>
      </c>
      <c r="H872">
        <v>870</v>
      </c>
      <c r="I872">
        <v>114</v>
      </c>
      <c r="J872">
        <v>34</v>
      </c>
      <c r="K872">
        <v>139</v>
      </c>
      <c r="L872">
        <v>1</v>
      </c>
      <c r="M872" t="s">
        <v>233</v>
      </c>
      <c r="N872" t="s">
        <v>234</v>
      </c>
      <c r="O872" s="11">
        <f>Interpane[[#This Row],[weight (kg)]]*2.20462262</f>
        <v>306.44254417999997</v>
      </c>
    </row>
    <row r="873" spans="1:15" x14ac:dyDescent="0.25">
      <c r="A873" s="13">
        <v>17</v>
      </c>
      <c r="B873">
        <v>300524947</v>
      </c>
      <c r="C873">
        <v>2394816</v>
      </c>
      <c r="D873">
        <v>1</v>
      </c>
      <c r="E873" t="s">
        <v>231</v>
      </c>
      <c r="F873" t="s">
        <v>235</v>
      </c>
      <c r="G873">
        <v>2892</v>
      </c>
      <c r="H873">
        <v>870</v>
      </c>
      <c r="I873">
        <v>114</v>
      </c>
      <c r="J873">
        <v>34</v>
      </c>
      <c r="K873">
        <v>139</v>
      </c>
      <c r="L873">
        <v>1</v>
      </c>
      <c r="M873" t="s">
        <v>233</v>
      </c>
      <c r="N873" t="s">
        <v>234</v>
      </c>
      <c r="O873" s="11">
        <f>Interpane[[#This Row],[weight (kg)]]*2.20462262</f>
        <v>306.44254417999997</v>
      </c>
    </row>
    <row r="874" spans="1:15" x14ac:dyDescent="0.25">
      <c r="A874" s="13">
        <v>17</v>
      </c>
      <c r="B874">
        <v>300524947</v>
      </c>
      <c r="C874">
        <v>2394816</v>
      </c>
      <c r="D874">
        <v>1</v>
      </c>
      <c r="E874" t="s">
        <v>231</v>
      </c>
      <c r="F874" t="s">
        <v>235</v>
      </c>
      <c r="G874">
        <v>2892</v>
      </c>
      <c r="H874">
        <v>870</v>
      </c>
      <c r="I874">
        <v>114</v>
      </c>
      <c r="J874">
        <v>34</v>
      </c>
      <c r="K874">
        <v>139</v>
      </c>
      <c r="L874">
        <v>1</v>
      </c>
      <c r="M874" t="s">
        <v>233</v>
      </c>
      <c r="N874" t="s">
        <v>234</v>
      </c>
      <c r="O874" s="11">
        <f>Interpane[[#This Row],[weight (kg)]]*2.20462262</f>
        <v>306.44254417999997</v>
      </c>
    </row>
    <row r="875" spans="1:15" x14ac:dyDescent="0.25">
      <c r="A875" s="13">
        <v>17</v>
      </c>
      <c r="B875">
        <v>300524947</v>
      </c>
      <c r="C875">
        <v>2394816</v>
      </c>
      <c r="D875">
        <v>1</v>
      </c>
      <c r="E875" t="s">
        <v>231</v>
      </c>
      <c r="F875" t="s">
        <v>235</v>
      </c>
      <c r="G875">
        <v>2892</v>
      </c>
      <c r="H875">
        <v>870</v>
      </c>
      <c r="I875">
        <v>114</v>
      </c>
      <c r="J875">
        <v>34</v>
      </c>
      <c r="K875">
        <v>139</v>
      </c>
      <c r="L875">
        <v>1</v>
      </c>
      <c r="M875" t="s">
        <v>233</v>
      </c>
      <c r="N875" t="s">
        <v>234</v>
      </c>
      <c r="O875" s="11">
        <f>Interpane[[#This Row],[weight (kg)]]*2.20462262</f>
        <v>306.44254417999997</v>
      </c>
    </row>
    <row r="876" spans="1:15" x14ac:dyDescent="0.25">
      <c r="A876" s="13">
        <v>16</v>
      </c>
      <c r="B876">
        <v>300521958</v>
      </c>
      <c r="C876">
        <v>2394812</v>
      </c>
      <c r="D876">
        <v>3</v>
      </c>
      <c r="E876" t="s">
        <v>240</v>
      </c>
      <c r="F876" t="s">
        <v>214</v>
      </c>
      <c r="G876">
        <v>2118</v>
      </c>
      <c r="H876">
        <v>1683</v>
      </c>
      <c r="I876">
        <v>83</v>
      </c>
      <c r="J876">
        <v>66</v>
      </c>
      <c r="K876">
        <v>196</v>
      </c>
      <c r="L876">
        <v>1</v>
      </c>
      <c r="M876" t="s">
        <v>92</v>
      </c>
      <c r="N876" t="s">
        <v>93</v>
      </c>
      <c r="O876" s="11">
        <f>Interpane[[#This Row],[weight (kg)]]*2.20462262</f>
        <v>432.10603351999998</v>
      </c>
    </row>
    <row r="877" spans="1:15" x14ac:dyDescent="0.25">
      <c r="A877" s="13">
        <v>16</v>
      </c>
      <c r="B877">
        <v>300521958</v>
      </c>
      <c r="C877">
        <v>2394812</v>
      </c>
      <c r="D877">
        <v>3</v>
      </c>
      <c r="E877" t="s">
        <v>240</v>
      </c>
      <c r="F877" t="s">
        <v>214</v>
      </c>
      <c r="G877">
        <v>2118</v>
      </c>
      <c r="H877">
        <v>1683</v>
      </c>
      <c r="I877">
        <v>83</v>
      </c>
      <c r="J877">
        <v>66</v>
      </c>
      <c r="K877">
        <v>196</v>
      </c>
      <c r="L877">
        <v>1</v>
      </c>
      <c r="M877" t="s">
        <v>92</v>
      </c>
      <c r="N877" t="s">
        <v>93</v>
      </c>
      <c r="O877" s="11">
        <f>Interpane[[#This Row],[weight (kg)]]*2.20462262</f>
        <v>432.10603351999998</v>
      </c>
    </row>
    <row r="878" spans="1:15" x14ac:dyDescent="0.25">
      <c r="A878" s="13">
        <v>16</v>
      </c>
      <c r="B878">
        <v>300521958</v>
      </c>
      <c r="C878">
        <v>2394811</v>
      </c>
      <c r="D878">
        <v>2</v>
      </c>
      <c r="E878" t="s">
        <v>175</v>
      </c>
      <c r="F878" t="s">
        <v>215</v>
      </c>
      <c r="G878">
        <v>2892</v>
      </c>
      <c r="H878">
        <v>1683</v>
      </c>
      <c r="I878">
        <v>114</v>
      </c>
      <c r="J878">
        <v>66</v>
      </c>
      <c r="K878">
        <v>268</v>
      </c>
      <c r="L878">
        <v>1</v>
      </c>
      <c r="M878" t="s">
        <v>92</v>
      </c>
      <c r="N878" t="s">
        <v>93</v>
      </c>
      <c r="O878" s="11">
        <f>Interpane[[#This Row],[weight (kg)]]*2.20462262</f>
        <v>590.83886215999996</v>
      </c>
    </row>
    <row r="879" spans="1:15" x14ac:dyDescent="0.25">
      <c r="A879" s="13">
        <v>16</v>
      </c>
      <c r="B879">
        <v>300521958</v>
      </c>
      <c r="C879">
        <v>2394811</v>
      </c>
      <c r="D879">
        <v>2</v>
      </c>
      <c r="E879" t="s">
        <v>175</v>
      </c>
      <c r="F879" t="s">
        <v>215</v>
      </c>
      <c r="G879">
        <v>2892</v>
      </c>
      <c r="H879">
        <v>1683</v>
      </c>
      <c r="I879">
        <v>114</v>
      </c>
      <c r="J879">
        <v>66</v>
      </c>
      <c r="K879">
        <v>268</v>
      </c>
      <c r="L879">
        <v>1</v>
      </c>
      <c r="M879" t="s">
        <v>92</v>
      </c>
      <c r="N879" t="s">
        <v>93</v>
      </c>
      <c r="O879" s="11">
        <f>Interpane[[#This Row],[weight (kg)]]*2.20462262</f>
        <v>590.83886215999996</v>
      </c>
    </row>
    <row r="880" spans="1:15" x14ac:dyDescent="0.25">
      <c r="A880" s="13">
        <v>16</v>
      </c>
      <c r="B880">
        <v>300521946</v>
      </c>
      <c r="C880">
        <v>2394815</v>
      </c>
      <c r="D880">
        <v>1</v>
      </c>
      <c r="E880" t="s">
        <v>177</v>
      </c>
      <c r="F880" t="s">
        <v>178</v>
      </c>
      <c r="G880">
        <v>2181</v>
      </c>
      <c r="H880">
        <v>870</v>
      </c>
      <c r="I880">
        <v>86</v>
      </c>
      <c r="J880">
        <v>34</v>
      </c>
      <c r="K880">
        <v>105</v>
      </c>
      <c r="L880">
        <v>1</v>
      </c>
      <c r="M880" t="s">
        <v>179</v>
      </c>
      <c r="N880" t="s">
        <v>180</v>
      </c>
      <c r="O880" s="11">
        <f>Interpane[[#This Row],[weight (kg)]]*2.20462262</f>
        <v>231.4853751</v>
      </c>
    </row>
    <row r="881" spans="1:15" x14ac:dyDescent="0.25">
      <c r="A881" s="13">
        <v>16</v>
      </c>
      <c r="B881">
        <v>300521946</v>
      </c>
      <c r="C881">
        <v>2394815</v>
      </c>
      <c r="D881">
        <v>1</v>
      </c>
      <c r="E881" t="s">
        <v>177</v>
      </c>
      <c r="F881" t="s">
        <v>178</v>
      </c>
      <c r="G881">
        <v>2181</v>
      </c>
      <c r="H881">
        <v>870</v>
      </c>
      <c r="I881">
        <v>86</v>
      </c>
      <c r="J881">
        <v>34</v>
      </c>
      <c r="K881">
        <v>105</v>
      </c>
      <c r="L881">
        <v>1</v>
      </c>
      <c r="M881" t="s">
        <v>179</v>
      </c>
      <c r="N881" t="s">
        <v>180</v>
      </c>
      <c r="O881" s="11">
        <f>Interpane[[#This Row],[weight (kg)]]*2.20462262</f>
        <v>231.4853751</v>
      </c>
    </row>
    <row r="882" spans="1:15" x14ac:dyDescent="0.25">
      <c r="A882" s="13">
        <v>16</v>
      </c>
      <c r="B882">
        <v>300521946</v>
      </c>
      <c r="C882">
        <v>2394815</v>
      </c>
      <c r="D882">
        <v>1</v>
      </c>
      <c r="E882" t="s">
        <v>177</v>
      </c>
      <c r="F882" t="s">
        <v>178</v>
      </c>
      <c r="G882">
        <v>2181</v>
      </c>
      <c r="H882">
        <v>870</v>
      </c>
      <c r="I882">
        <v>86</v>
      </c>
      <c r="J882">
        <v>34</v>
      </c>
      <c r="K882">
        <v>105</v>
      </c>
      <c r="L882">
        <v>1</v>
      </c>
      <c r="M882" t="s">
        <v>179</v>
      </c>
      <c r="N882" t="s">
        <v>180</v>
      </c>
      <c r="O882" s="11">
        <f>Interpane[[#This Row],[weight (kg)]]*2.20462262</f>
        <v>231.4853751</v>
      </c>
    </row>
    <row r="883" spans="1:15" x14ac:dyDescent="0.25">
      <c r="A883" s="13">
        <v>16</v>
      </c>
      <c r="B883">
        <v>300521946</v>
      </c>
      <c r="C883">
        <v>2394815</v>
      </c>
      <c r="D883">
        <v>1</v>
      </c>
      <c r="E883" t="s">
        <v>177</v>
      </c>
      <c r="F883" t="s">
        <v>178</v>
      </c>
      <c r="G883">
        <v>2181</v>
      </c>
      <c r="H883">
        <v>870</v>
      </c>
      <c r="I883">
        <v>86</v>
      </c>
      <c r="J883">
        <v>34</v>
      </c>
      <c r="K883">
        <v>105</v>
      </c>
      <c r="L883">
        <v>1</v>
      </c>
      <c r="M883" t="s">
        <v>179</v>
      </c>
      <c r="N883" t="s">
        <v>180</v>
      </c>
      <c r="O883" s="11">
        <f>Interpane[[#This Row],[weight (kg)]]*2.20462262</f>
        <v>231.4853751</v>
      </c>
    </row>
    <row r="884" spans="1:15" x14ac:dyDescent="0.25">
      <c r="A884" s="13">
        <v>16</v>
      </c>
      <c r="B884">
        <v>300521946</v>
      </c>
      <c r="C884">
        <v>2394815</v>
      </c>
      <c r="D884">
        <v>1</v>
      </c>
      <c r="E884" t="s">
        <v>177</v>
      </c>
      <c r="F884" t="s">
        <v>178</v>
      </c>
      <c r="G884">
        <v>2181</v>
      </c>
      <c r="H884">
        <v>870</v>
      </c>
      <c r="I884">
        <v>86</v>
      </c>
      <c r="J884">
        <v>34</v>
      </c>
      <c r="K884">
        <v>105</v>
      </c>
      <c r="L884">
        <v>1</v>
      </c>
      <c r="M884" t="s">
        <v>179</v>
      </c>
      <c r="N884" t="s">
        <v>180</v>
      </c>
      <c r="O884" s="11">
        <f>Interpane[[#This Row],[weight (kg)]]*2.20462262</f>
        <v>231.4853751</v>
      </c>
    </row>
    <row r="885" spans="1:15" x14ac:dyDescent="0.25">
      <c r="A885" s="13">
        <v>16</v>
      </c>
      <c r="B885">
        <v>300521946</v>
      </c>
      <c r="C885">
        <v>2394815</v>
      </c>
      <c r="D885">
        <v>1</v>
      </c>
      <c r="E885" t="s">
        <v>177</v>
      </c>
      <c r="F885" t="s">
        <v>178</v>
      </c>
      <c r="G885">
        <v>2181</v>
      </c>
      <c r="H885">
        <v>870</v>
      </c>
      <c r="I885">
        <v>86</v>
      </c>
      <c r="J885">
        <v>34</v>
      </c>
      <c r="K885">
        <v>105</v>
      </c>
      <c r="L885">
        <v>1</v>
      </c>
      <c r="M885" t="s">
        <v>179</v>
      </c>
      <c r="N885" t="s">
        <v>180</v>
      </c>
      <c r="O885" s="11">
        <f>Interpane[[#This Row],[weight (kg)]]*2.20462262</f>
        <v>231.4853751</v>
      </c>
    </row>
    <row r="886" spans="1:15" x14ac:dyDescent="0.25">
      <c r="A886" s="13">
        <v>16</v>
      </c>
      <c r="B886">
        <v>300521946</v>
      </c>
      <c r="C886">
        <v>2394817</v>
      </c>
      <c r="D886">
        <v>1</v>
      </c>
      <c r="E886" t="s">
        <v>177</v>
      </c>
      <c r="F886" t="s">
        <v>190</v>
      </c>
      <c r="G886">
        <v>2181</v>
      </c>
      <c r="H886">
        <v>870</v>
      </c>
      <c r="I886">
        <v>86</v>
      </c>
      <c r="J886">
        <v>34</v>
      </c>
      <c r="K886">
        <v>105</v>
      </c>
      <c r="L886">
        <v>1</v>
      </c>
      <c r="M886" t="s">
        <v>179</v>
      </c>
      <c r="N886" t="s">
        <v>180</v>
      </c>
      <c r="O886" s="11">
        <f>Interpane[[#This Row],[weight (kg)]]*2.20462262</f>
        <v>231.4853751</v>
      </c>
    </row>
    <row r="887" spans="1:15" x14ac:dyDescent="0.25">
      <c r="A887" s="13">
        <v>16</v>
      </c>
      <c r="B887">
        <v>300521946</v>
      </c>
      <c r="C887">
        <v>2394817</v>
      </c>
      <c r="D887">
        <v>1</v>
      </c>
      <c r="E887" t="s">
        <v>177</v>
      </c>
      <c r="F887" t="s">
        <v>190</v>
      </c>
      <c r="G887">
        <v>2181</v>
      </c>
      <c r="H887">
        <v>870</v>
      </c>
      <c r="I887">
        <v>86</v>
      </c>
      <c r="J887">
        <v>34</v>
      </c>
      <c r="K887">
        <v>105</v>
      </c>
      <c r="L887">
        <v>1</v>
      </c>
      <c r="M887" t="s">
        <v>179</v>
      </c>
      <c r="N887" t="s">
        <v>180</v>
      </c>
      <c r="O887" s="11">
        <f>Interpane[[#This Row],[weight (kg)]]*2.20462262</f>
        <v>231.4853751</v>
      </c>
    </row>
    <row r="888" spans="1:15" x14ac:dyDescent="0.25">
      <c r="A888" s="13">
        <v>16</v>
      </c>
      <c r="B888">
        <v>300521946</v>
      </c>
      <c r="C888">
        <v>2394815</v>
      </c>
      <c r="D888">
        <v>1</v>
      </c>
      <c r="E888" t="s">
        <v>177</v>
      </c>
      <c r="F888" t="s">
        <v>178</v>
      </c>
      <c r="G888">
        <v>2181</v>
      </c>
      <c r="H888">
        <v>870</v>
      </c>
      <c r="I888">
        <v>86</v>
      </c>
      <c r="J888">
        <v>34</v>
      </c>
      <c r="K888">
        <v>105</v>
      </c>
      <c r="L888">
        <v>1</v>
      </c>
      <c r="M888" t="s">
        <v>179</v>
      </c>
      <c r="N888" t="s">
        <v>180</v>
      </c>
      <c r="O888" s="11">
        <f>Interpane[[#This Row],[weight (kg)]]*2.20462262</f>
        <v>231.4853751</v>
      </c>
    </row>
    <row r="889" spans="1:15" x14ac:dyDescent="0.25">
      <c r="A889" s="13">
        <v>16</v>
      </c>
      <c r="B889">
        <v>300521946</v>
      </c>
      <c r="C889">
        <v>2394815</v>
      </c>
      <c r="D889">
        <v>1</v>
      </c>
      <c r="E889" t="s">
        <v>177</v>
      </c>
      <c r="F889" t="s">
        <v>178</v>
      </c>
      <c r="G889">
        <v>2181</v>
      </c>
      <c r="H889">
        <v>870</v>
      </c>
      <c r="I889">
        <v>86</v>
      </c>
      <c r="J889">
        <v>34</v>
      </c>
      <c r="K889">
        <v>105</v>
      </c>
      <c r="L889">
        <v>1</v>
      </c>
      <c r="M889" t="s">
        <v>179</v>
      </c>
      <c r="N889" t="s">
        <v>180</v>
      </c>
      <c r="O889" s="11">
        <f>Interpane[[#This Row],[weight (kg)]]*2.20462262</f>
        <v>231.4853751</v>
      </c>
    </row>
    <row r="890" spans="1:15" x14ac:dyDescent="0.25">
      <c r="A890" s="13">
        <v>16</v>
      </c>
      <c r="B890">
        <v>300521946</v>
      </c>
      <c r="C890">
        <v>2394819</v>
      </c>
      <c r="D890">
        <v>1</v>
      </c>
      <c r="E890" t="s">
        <v>177</v>
      </c>
      <c r="F890" t="s">
        <v>241</v>
      </c>
      <c r="G890">
        <v>2181</v>
      </c>
      <c r="H890">
        <v>870</v>
      </c>
      <c r="I890">
        <v>86</v>
      </c>
      <c r="J890">
        <v>34</v>
      </c>
      <c r="K890">
        <v>105</v>
      </c>
      <c r="L890">
        <v>1</v>
      </c>
      <c r="M890" t="s">
        <v>179</v>
      </c>
      <c r="N890" t="s">
        <v>180</v>
      </c>
      <c r="O890" s="11">
        <f>Interpane[[#This Row],[weight (kg)]]*2.20462262</f>
        <v>231.4853751</v>
      </c>
    </row>
    <row r="891" spans="1:15" x14ac:dyDescent="0.25">
      <c r="A891" s="13">
        <v>16</v>
      </c>
      <c r="B891">
        <v>300521946</v>
      </c>
      <c r="C891">
        <v>2394819</v>
      </c>
      <c r="D891">
        <v>1</v>
      </c>
      <c r="E891" t="s">
        <v>177</v>
      </c>
      <c r="F891" t="s">
        <v>241</v>
      </c>
      <c r="G891">
        <v>2181</v>
      </c>
      <c r="H891">
        <v>870</v>
      </c>
      <c r="I891">
        <v>86</v>
      </c>
      <c r="J891">
        <v>34</v>
      </c>
      <c r="K891">
        <v>105</v>
      </c>
      <c r="L891">
        <v>1</v>
      </c>
      <c r="M891" t="s">
        <v>179</v>
      </c>
      <c r="N891" t="s">
        <v>180</v>
      </c>
      <c r="O891" s="11">
        <f>Interpane[[#This Row],[weight (kg)]]*2.20462262</f>
        <v>231.4853751</v>
      </c>
    </row>
    <row r="892" spans="1:15" x14ac:dyDescent="0.25">
      <c r="A892" s="13">
        <v>16</v>
      </c>
      <c r="B892">
        <v>300521946</v>
      </c>
      <c r="C892">
        <v>2394815</v>
      </c>
      <c r="D892">
        <v>1</v>
      </c>
      <c r="E892" t="s">
        <v>177</v>
      </c>
      <c r="F892" t="s">
        <v>178</v>
      </c>
      <c r="G892">
        <v>2181</v>
      </c>
      <c r="H892">
        <v>870</v>
      </c>
      <c r="I892">
        <v>86</v>
      </c>
      <c r="J892">
        <v>34</v>
      </c>
      <c r="K892">
        <v>105</v>
      </c>
      <c r="L892">
        <v>1</v>
      </c>
      <c r="M892" t="s">
        <v>179</v>
      </c>
      <c r="N892" t="s">
        <v>180</v>
      </c>
      <c r="O892" s="11">
        <f>Interpane[[#This Row],[weight (kg)]]*2.20462262</f>
        <v>231.4853751</v>
      </c>
    </row>
    <row r="893" spans="1:15" x14ac:dyDescent="0.25">
      <c r="A893" s="13">
        <v>16</v>
      </c>
      <c r="B893">
        <v>300521946</v>
      </c>
      <c r="C893">
        <v>2394815</v>
      </c>
      <c r="D893">
        <v>1</v>
      </c>
      <c r="E893" t="s">
        <v>177</v>
      </c>
      <c r="F893" t="s">
        <v>178</v>
      </c>
      <c r="G893">
        <v>2181</v>
      </c>
      <c r="H893">
        <v>870</v>
      </c>
      <c r="I893">
        <v>86</v>
      </c>
      <c r="J893">
        <v>34</v>
      </c>
      <c r="K893">
        <v>105</v>
      </c>
      <c r="L893">
        <v>1</v>
      </c>
      <c r="M893" t="s">
        <v>179</v>
      </c>
      <c r="N893" t="s">
        <v>180</v>
      </c>
      <c r="O893" s="11">
        <f>Interpane[[#This Row],[weight (kg)]]*2.20462262</f>
        <v>231.4853751</v>
      </c>
    </row>
    <row r="894" spans="1:15" x14ac:dyDescent="0.25">
      <c r="A894" s="13">
        <v>16</v>
      </c>
      <c r="B894">
        <v>300522069</v>
      </c>
      <c r="C894">
        <v>2394815</v>
      </c>
      <c r="D894">
        <v>1</v>
      </c>
      <c r="E894" t="s">
        <v>177</v>
      </c>
      <c r="F894" t="s">
        <v>178</v>
      </c>
      <c r="G894">
        <v>2181</v>
      </c>
      <c r="H894">
        <v>870</v>
      </c>
      <c r="I894">
        <v>86</v>
      </c>
      <c r="J894">
        <v>34</v>
      </c>
      <c r="K894">
        <v>105</v>
      </c>
      <c r="L894">
        <v>1</v>
      </c>
      <c r="M894" t="s">
        <v>179</v>
      </c>
      <c r="N894" t="s">
        <v>180</v>
      </c>
      <c r="O894" s="11">
        <f>Interpane[[#This Row],[weight (kg)]]*2.20462262</f>
        <v>231.4853751</v>
      </c>
    </row>
    <row r="895" spans="1:15" x14ac:dyDescent="0.25">
      <c r="A895" s="13">
        <v>16</v>
      </c>
      <c r="B895">
        <v>300522069</v>
      </c>
      <c r="C895">
        <v>2394815</v>
      </c>
      <c r="D895">
        <v>1</v>
      </c>
      <c r="E895" t="s">
        <v>177</v>
      </c>
      <c r="F895" t="s">
        <v>178</v>
      </c>
      <c r="G895">
        <v>2181</v>
      </c>
      <c r="H895">
        <v>870</v>
      </c>
      <c r="I895">
        <v>86</v>
      </c>
      <c r="J895">
        <v>34</v>
      </c>
      <c r="K895">
        <v>105</v>
      </c>
      <c r="L895">
        <v>1</v>
      </c>
      <c r="M895" t="s">
        <v>179</v>
      </c>
      <c r="N895" t="s">
        <v>180</v>
      </c>
      <c r="O895" s="11">
        <f>Interpane[[#This Row],[weight (kg)]]*2.20462262</f>
        <v>231.4853751</v>
      </c>
    </row>
    <row r="896" spans="1:15" x14ac:dyDescent="0.25">
      <c r="A896" s="13">
        <v>16</v>
      </c>
      <c r="B896">
        <v>300522069</v>
      </c>
      <c r="C896">
        <v>2394815</v>
      </c>
      <c r="D896">
        <v>1</v>
      </c>
      <c r="E896" t="s">
        <v>177</v>
      </c>
      <c r="F896" t="s">
        <v>178</v>
      </c>
      <c r="G896">
        <v>2181</v>
      </c>
      <c r="H896">
        <v>870</v>
      </c>
      <c r="I896">
        <v>86</v>
      </c>
      <c r="J896">
        <v>34</v>
      </c>
      <c r="K896">
        <v>105</v>
      </c>
      <c r="L896">
        <v>1</v>
      </c>
      <c r="M896" t="s">
        <v>179</v>
      </c>
      <c r="N896" t="s">
        <v>180</v>
      </c>
      <c r="O896" s="11">
        <f>Interpane[[#This Row],[weight (kg)]]*2.20462262</f>
        <v>231.4853751</v>
      </c>
    </row>
    <row r="897" spans="1:15" x14ac:dyDescent="0.25">
      <c r="A897" s="13">
        <v>16</v>
      </c>
      <c r="B897">
        <v>300522069</v>
      </c>
      <c r="C897">
        <v>2394815</v>
      </c>
      <c r="D897">
        <v>1</v>
      </c>
      <c r="E897" t="s">
        <v>177</v>
      </c>
      <c r="F897" t="s">
        <v>178</v>
      </c>
      <c r="G897">
        <v>2181</v>
      </c>
      <c r="H897">
        <v>870</v>
      </c>
      <c r="I897">
        <v>86</v>
      </c>
      <c r="J897">
        <v>34</v>
      </c>
      <c r="K897">
        <v>105</v>
      </c>
      <c r="L897">
        <v>1</v>
      </c>
      <c r="M897" t="s">
        <v>179</v>
      </c>
      <c r="N897" t="s">
        <v>180</v>
      </c>
      <c r="O897" s="11">
        <f>Interpane[[#This Row],[weight (kg)]]*2.20462262</f>
        <v>231.4853751</v>
      </c>
    </row>
    <row r="898" spans="1:15" x14ac:dyDescent="0.25">
      <c r="A898" s="13">
        <v>16</v>
      </c>
      <c r="B898">
        <v>300522069</v>
      </c>
      <c r="C898">
        <v>2394815</v>
      </c>
      <c r="D898">
        <v>1</v>
      </c>
      <c r="E898" t="s">
        <v>177</v>
      </c>
      <c r="F898" t="s">
        <v>178</v>
      </c>
      <c r="G898">
        <v>2181</v>
      </c>
      <c r="H898">
        <v>870</v>
      </c>
      <c r="I898">
        <v>86</v>
      </c>
      <c r="J898">
        <v>34</v>
      </c>
      <c r="K898">
        <v>105</v>
      </c>
      <c r="L898">
        <v>1</v>
      </c>
      <c r="M898" t="s">
        <v>179</v>
      </c>
      <c r="N898" t="s">
        <v>180</v>
      </c>
      <c r="O898" s="11">
        <f>Interpane[[#This Row],[weight (kg)]]*2.20462262</f>
        <v>231.4853751</v>
      </c>
    </row>
    <row r="899" spans="1:15" x14ac:dyDescent="0.25">
      <c r="A899" s="13">
        <v>16</v>
      </c>
      <c r="B899">
        <v>300522069</v>
      </c>
      <c r="C899">
        <v>2394815</v>
      </c>
      <c r="D899">
        <v>1</v>
      </c>
      <c r="E899" t="s">
        <v>177</v>
      </c>
      <c r="F899" t="s">
        <v>178</v>
      </c>
      <c r="G899">
        <v>2181</v>
      </c>
      <c r="H899">
        <v>870</v>
      </c>
      <c r="I899">
        <v>86</v>
      </c>
      <c r="J899">
        <v>34</v>
      </c>
      <c r="K899">
        <v>105</v>
      </c>
      <c r="L899">
        <v>1</v>
      </c>
      <c r="M899" t="s">
        <v>179</v>
      </c>
      <c r="N899" t="s">
        <v>180</v>
      </c>
      <c r="O899" s="11">
        <f>Interpane[[#This Row],[weight (kg)]]*2.20462262</f>
        <v>231.4853751</v>
      </c>
    </row>
    <row r="900" spans="1:15" x14ac:dyDescent="0.25">
      <c r="A900" s="13">
        <v>16</v>
      </c>
      <c r="B900">
        <v>300522069</v>
      </c>
      <c r="C900">
        <v>2394815</v>
      </c>
      <c r="D900">
        <v>1</v>
      </c>
      <c r="E900" t="s">
        <v>177</v>
      </c>
      <c r="F900" t="s">
        <v>178</v>
      </c>
      <c r="G900">
        <v>2181</v>
      </c>
      <c r="H900">
        <v>870</v>
      </c>
      <c r="I900">
        <v>86</v>
      </c>
      <c r="J900">
        <v>34</v>
      </c>
      <c r="K900">
        <v>105</v>
      </c>
      <c r="L900">
        <v>1</v>
      </c>
      <c r="M900" t="s">
        <v>179</v>
      </c>
      <c r="N900" t="s">
        <v>180</v>
      </c>
      <c r="O900" s="11">
        <f>Interpane[[#This Row],[weight (kg)]]*2.20462262</f>
        <v>231.4853751</v>
      </c>
    </row>
    <row r="901" spans="1:15" x14ac:dyDescent="0.25">
      <c r="A901" s="13">
        <v>16</v>
      </c>
      <c r="B901">
        <v>300522069</v>
      </c>
      <c r="C901">
        <v>2394815</v>
      </c>
      <c r="D901">
        <v>1</v>
      </c>
      <c r="E901" t="s">
        <v>177</v>
      </c>
      <c r="F901" t="s">
        <v>178</v>
      </c>
      <c r="G901">
        <v>2181</v>
      </c>
      <c r="H901">
        <v>870</v>
      </c>
      <c r="I901">
        <v>86</v>
      </c>
      <c r="J901">
        <v>34</v>
      </c>
      <c r="K901">
        <v>105</v>
      </c>
      <c r="L901">
        <v>1</v>
      </c>
      <c r="M901" t="s">
        <v>179</v>
      </c>
      <c r="N901" t="s">
        <v>180</v>
      </c>
      <c r="O901" s="11">
        <f>Interpane[[#This Row],[weight (kg)]]*2.20462262</f>
        <v>231.4853751</v>
      </c>
    </row>
    <row r="902" spans="1:15" x14ac:dyDescent="0.25">
      <c r="A902" s="13">
        <v>16</v>
      </c>
      <c r="B902">
        <v>300522069</v>
      </c>
      <c r="C902">
        <v>2394815</v>
      </c>
      <c r="D902">
        <v>1</v>
      </c>
      <c r="E902" t="s">
        <v>177</v>
      </c>
      <c r="F902" t="s">
        <v>178</v>
      </c>
      <c r="G902">
        <v>2181</v>
      </c>
      <c r="H902">
        <v>870</v>
      </c>
      <c r="I902">
        <v>86</v>
      </c>
      <c r="J902">
        <v>34</v>
      </c>
      <c r="K902">
        <v>105</v>
      </c>
      <c r="L902">
        <v>1</v>
      </c>
      <c r="M902" t="s">
        <v>179</v>
      </c>
      <c r="N902" t="s">
        <v>180</v>
      </c>
      <c r="O902" s="11">
        <f>Interpane[[#This Row],[weight (kg)]]*2.20462262</f>
        <v>231.4853751</v>
      </c>
    </row>
    <row r="903" spans="1:15" x14ac:dyDescent="0.25">
      <c r="A903" s="13">
        <v>16</v>
      </c>
      <c r="B903">
        <v>300522069</v>
      </c>
      <c r="C903">
        <v>2394815</v>
      </c>
      <c r="D903">
        <v>1</v>
      </c>
      <c r="E903" t="s">
        <v>177</v>
      </c>
      <c r="F903" t="s">
        <v>178</v>
      </c>
      <c r="G903">
        <v>2181</v>
      </c>
      <c r="H903">
        <v>870</v>
      </c>
      <c r="I903">
        <v>86</v>
      </c>
      <c r="J903">
        <v>34</v>
      </c>
      <c r="K903">
        <v>105</v>
      </c>
      <c r="L903">
        <v>1</v>
      </c>
      <c r="M903" t="s">
        <v>179</v>
      </c>
      <c r="N903" t="s">
        <v>180</v>
      </c>
      <c r="O903" s="11">
        <f>Interpane[[#This Row],[weight (kg)]]*2.20462262</f>
        <v>231.4853751</v>
      </c>
    </row>
    <row r="904" spans="1:15" x14ac:dyDescent="0.25">
      <c r="A904" s="13">
        <v>16</v>
      </c>
      <c r="B904">
        <v>300522069</v>
      </c>
      <c r="C904">
        <v>2394815</v>
      </c>
      <c r="D904">
        <v>1</v>
      </c>
      <c r="E904" t="s">
        <v>177</v>
      </c>
      <c r="F904" t="s">
        <v>178</v>
      </c>
      <c r="G904">
        <v>2181</v>
      </c>
      <c r="H904">
        <v>870</v>
      </c>
      <c r="I904">
        <v>86</v>
      </c>
      <c r="J904">
        <v>34</v>
      </c>
      <c r="K904">
        <v>105</v>
      </c>
      <c r="L904">
        <v>1</v>
      </c>
      <c r="M904" t="s">
        <v>179</v>
      </c>
      <c r="N904" t="s">
        <v>180</v>
      </c>
      <c r="O904" s="11">
        <f>Interpane[[#This Row],[weight (kg)]]*2.20462262</f>
        <v>231.4853751</v>
      </c>
    </row>
    <row r="905" spans="1:15" x14ac:dyDescent="0.25">
      <c r="A905" s="13">
        <v>16</v>
      </c>
      <c r="B905">
        <v>300522069</v>
      </c>
      <c r="C905">
        <v>2394815</v>
      </c>
      <c r="D905">
        <v>1</v>
      </c>
      <c r="E905" t="s">
        <v>177</v>
      </c>
      <c r="F905" t="s">
        <v>178</v>
      </c>
      <c r="G905">
        <v>2181</v>
      </c>
      <c r="H905">
        <v>870</v>
      </c>
      <c r="I905">
        <v>86</v>
      </c>
      <c r="J905">
        <v>34</v>
      </c>
      <c r="K905">
        <v>105</v>
      </c>
      <c r="L905">
        <v>1</v>
      </c>
      <c r="M905" t="s">
        <v>179</v>
      </c>
      <c r="N905" t="s">
        <v>180</v>
      </c>
      <c r="O905" s="11">
        <f>Interpane[[#This Row],[weight (kg)]]*2.20462262</f>
        <v>231.4853751</v>
      </c>
    </row>
    <row r="906" spans="1:15" x14ac:dyDescent="0.25">
      <c r="A906" s="13">
        <v>16</v>
      </c>
      <c r="B906">
        <v>300522069</v>
      </c>
      <c r="C906">
        <v>2394815</v>
      </c>
      <c r="D906">
        <v>1</v>
      </c>
      <c r="E906" t="s">
        <v>177</v>
      </c>
      <c r="F906" t="s">
        <v>178</v>
      </c>
      <c r="G906">
        <v>2181</v>
      </c>
      <c r="H906">
        <v>870</v>
      </c>
      <c r="I906">
        <v>86</v>
      </c>
      <c r="J906">
        <v>34</v>
      </c>
      <c r="K906">
        <v>105</v>
      </c>
      <c r="L906">
        <v>1</v>
      </c>
      <c r="M906" t="s">
        <v>179</v>
      </c>
      <c r="N906" t="s">
        <v>180</v>
      </c>
      <c r="O906" s="11">
        <f>Interpane[[#This Row],[weight (kg)]]*2.20462262</f>
        <v>231.4853751</v>
      </c>
    </row>
    <row r="907" spans="1:15" x14ac:dyDescent="0.25">
      <c r="A907" s="13">
        <v>16</v>
      </c>
      <c r="B907">
        <v>300522069</v>
      </c>
      <c r="C907">
        <v>2394815</v>
      </c>
      <c r="D907">
        <v>1</v>
      </c>
      <c r="E907" t="s">
        <v>177</v>
      </c>
      <c r="F907" t="s">
        <v>178</v>
      </c>
      <c r="G907">
        <v>2181</v>
      </c>
      <c r="H907">
        <v>870</v>
      </c>
      <c r="I907">
        <v>86</v>
      </c>
      <c r="J907">
        <v>34</v>
      </c>
      <c r="K907">
        <v>105</v>
      </c>
      <c r="L907">
        <v>1</v>
      </c>
      <c r="M907" t="s">
        <v>179</v>
      </c>
      <c r="N907" t="s">
        <v>180</v>
      </c>
      <c r="O907" s="11">
        <f>Interpane[[#This Row],[weight (kg)]]*2.20462262</f>
        <v>231.4853751</v>
      </c>
    </row>
    <row r="908" spans="1:15" x14ac:dyDescent="0.25">
      <c r="A908" s="13">
        <v>16</v>
      </c>
      <c r="B908">
        <v>300522069</v>
      </c>
      <c r="C908">
        <v>2394815</v>
      </c>
      <c r="D908">
        <v>1</v>
      </c>
      <c r="E908" t="s">
        <v>177</v>
      </c>
      <c r="F908" t="s">
        <v>178</v>
      </c>
      <c r="G908">
        <v>2181</v>
      </c>
      <c r="H908">
        <v>870</v>
      </c>
      <c r="I908">
        <v>86</v>
      </c>
      <c r="J908">
        <v>34</v>
      </c>
      <c r="K908">
        <v>105</v>
      </c>
      <c r="L908">
        <v>1</v>
      </c>
      <c r="M908" t="s">
        <v>179</v>
      </c>
      <c r="N908" t="s">
        <v>180</v>
      </c>
      <c r="O908" s="11">
        <f>Interpane[[#This Row],[weight (kg)]]*2.20462262</f>
        <v>231.4853751</v>
      </c>
    </row>
    <row r="909" spans="1:15" x14ac:dyDescent="0.25">
      <c r="A909" s="13">
        <v>16</v>
      </c>
      <c r="B909">
        <v>300520666</v>
      </c>
      <c r="C909">
        <v>2394817</v>
      </c>
      <c r="D909">
        <v>1</v>
      </c>
      <c r="E909" t="s">
        <v>177</v>
      </c>
      <c r="F909" t="s">
        <v>190</v>
      </c>
      <c r="G909">
        <v>2181</v>
      </c>
      <c r="H909">
        <v>870</v>
      </c>
      <c r="I909">
        <v>86</v>
      </c>
      <c r="J909">
        <v>34</v>
      </c>
      <c r="K909">
        <v>105</v>
      </c>
      <c r="L909">
        <v>1</v>
      </c>
      <c r="M909" t="s">
        <v>179</v>
      </c>
      <c r="N909" t="s">
        <v>180</v>
      </c>
      <c r="O909" s="11">
        <f>Interpane[[#This Row],[weight (kg)]]*2.20462262</f>
        <v>231.4853751</v>
      </c>
    </row>
    <row r="910" spans="1:15" x14ac:dyDescent="0.25">
      <c r="A910" s="13">
        <v>16</v>
      </c>
      <c r="B910">
        <v>300520666</v>
      </c>
      <c r="C910">
        <v>2394817</v>
      </c>
      <c r="D910">
        <v>1</v>
      </c>
      <c r="E910" t="s">
        <v>177</v>
      </c>
      <c r="F910" t="s">
        <v>190</v>
      </c>
      <c r="G910">
        <v>2181</v>
      </c>
      <c r="H910">
        <v>870</v>
      </c>
      <c r="I910">
        <v>86</v>
      </c>
      <c r="J910">
        <v>34</v>
      </c>
      <c r="K910">
        <v>105</v>
      </c>
      <c r="L910">
        <v>1</v>
      </c>
      <c r="M910" t="s">
        <v>179</v>
      </c>
      <c r="N910" t="s">
        <v>180</v>
      </c>
      <c r="O910" s="11">
        <f>Interpane[[#This Row],[weight (kg)]]*2.20462262</f>
        <v>231.4853751</v>
      </c>
    </row>
    <row r="911" spans="1:15" x14ac:dyDescent="0.25">
      <c r="A911" s="13">
        <v>16</v>
      </c>
      <c r="B911">
        <v>300520666</v>
      </c>
      <c r="C911">
        <v>2394817</v>
      </c>
      <c r="D911">
        <v>1</v>
      </c>
      <c r="E911" t="s">
        <v>177</v>
      </c>
      <c r="F911" t="s">
        <v>190</v>
      </c>
      <c r="G911">
        <v>2181</v>
      </c>
      <c r="H911">
        <v>870</v>
      </c>
      <c r="I911">
        <v>86</v>
      </c>
      <c r="J911">
        <v>34</v>
      </c>
      <c r="K911">
        <v>105</v>
      </c>
      <c r="L911">
        <v>1</v>
      </c>
      <c r="M911" t="s">
        <v>179</v>
      </c>
      <c r="N911" t="s">
        <v>180</v>
      </c>
      <c r="O911" s="11">
        <f>Interpane[[#This Row],[weight (kg)]]*2.20462262</f>
        <v>231.4853751</v>
      </c>
    </row>
    <row r="912" spans="1:15" x14ac:dyDescent="0.25">
      <c r="A912" s="13">
        <v>16</v>
      </c>
      <c r="B912">
        <v>300520666</v>
      </c>
      <c r="C912">
        <v>2394817</v>
      </c>
      <c r="D912">
        <v>1</v>
      </c>
      <c r="E912" t="s">
        <v>177</v>
      </c>
      <c r="F912" t="s">
        <v>190</v>
      </c>
      <c r="G912">
        <v>2181</v>
      </c>
      <c r="H912">
        <v>870</v>
      </c>
      <c r="I912">
        <v>86</v>
      </c>
      <c r="J912">
        <v>34</v>
      </c>
      <c r="K912">
        <v>105</v>
      </c>
      <c r="L912">
        <v>1</v>
      </c>
      <c r="M912" t="s">
        <v>179</v>
      </c>
      <c r="N912" t="s">
        <v>180</v>
      </c>
      <c r="O912" s="11">
        <f>Interpane[[#This Row],[weight (kg)]]*2.20462262</f>
        <v>231.4853751</v>
      </c>
    </row>
    <row r="913" spans="1:15" x14ac:dyDescent="0.25">
      <c r="A913" s="13">
        <v>16</v>
      </c>
      <c r="B913">
        <v>300520666</v>
      </c>
      <c r="C913">
        <v>2394817</v>
      </c>
      <c r="D913">
        <v>1</v>
      </c>
      <c r="E913" t="s">
        <v>177</v>
      </c>
      <c r="F913" t="s">
        <v>190</v>
      </c>
      <c r="G913">
        <v>2181</v>
      </c>
      <c r="H913">
        <v>870</v>
      </c>
      <c r="I913">
        <v>86</v>
      </c>
      <c r="J913">
        <v>34</v>
      </c>
      <c r="K913">
        <v>105</v>
      </c>
      <c r="L913">
        <v>1</v>
      </c>
      <c r="M913" t="s">
        <v>179</v>
      </c>
      <c r="N913" t="s">
        <v>180</v>
      </c>
      <c r="O913" s="11">
        <f>Interpane[[#This Row],[weight (kg)]]*2.20462262</f>
        <v>231.4853751</v>
      </c>
    </row>
    <row r="914" spans="1:15" x14ac:dyDescent="0.25">
      <c r="A914" s="13">
        <v>16</v>
      </c>
      <c r="B914">
        <v>300520666</v>
      </c>
      <c r="C914">
        <v>2394817</v>
      </c>
      <c r="D914">
        <v>1</v>
      </c>
      <c r="E914" t="s">
        <v>177</v>
      </c>
      <c r="F914" t="s">
        <v>190</v>
      </c>
      <c r="G914">
        <v>2181</v>
      </c>
      <c r="H914">
        <v>870</v>
      </c>
      <c r="I914">
        <v>86</v>
      </c>
      <c r="J914">
        <v>34</v>
      </c>
      <c r="K914">
        <v>105</v>
      </c>
      <c r="L914">
        <v>1</v>
      </c>
      <c r="M914" t="s">
        <v>179</v>
      </c>
      <c r="N914" t="s">
        <v>180</v>
      </c>
      <c r="O914" s="11">
        <f>Interpane[[#This Row],[weight (kg)]]*2.20462262</f>
        <v>231.4853751</v>
      </c>
    </row>
    <row r="915" spans="1:15" x14ac:dyDescent="0.25">
      <c r="A915" s="13">
        <v>16</v>
      </c>
      <c r="B915">
        <v>300520666</v>
      </c>
      <c r="C915">
        <v>2394817</v>
      </c>
      <c r="D915">
        <v>1</v>
      </c>
      <c r="E915" t="s">
        <v>177</v>
      </c>
      <c r="F915" t="s">
        <v>190</v>
      </c>
      <c r="G915">
        <v>2181</v>
      </c>
      <c r="H915">
        <v>870</v>
      </c>
      <c r="I915">
        <v>86</v>
      </c>
      <c r="J915">
        <v>34</v>
      </c>
      <c r="K915">
        <v>105</v>
      </c>
      <c r="L915">
        <v>1</v>
      </c>
      <c r="M915" t="s">
        <v>179</v>
      </c>
      <c r="N915" t="s">
        <v>180</v>
      </c>
      <c r="O915" s="11">
        <f>Interpane[[#This Row],[weight (kg)]]*2.20462262</f>
        <v>231.4853751</v>
      </c>
    </row>
    <row r="916" spans="1:15" x14ac:dyDescent="0.25">
      <c r="A916" s="13">
        <v>16</v>
      </c>
      <c r="B916">
        <v>300520666</v>
      </c>
      <c r="C916">
        <v>2394817</v>
      </c>
      <c r="D916">
        <v>1</v>
      </c>
      <c r="E916" t="s">
        <v>177</v>
      </c>
      <c r="F916" t="s">
        <v>190</v>
      </c>
      <c r="G916">
        <v>2181</v>
      </c>
      <c r="H916">
        <v>870</v>
      </c>
      <c r="I916">
        <v>86</v>
      </c>
      <c r="J916">
        <v>34</v>
      </c>
      <c r="K916">
        <v>105</v>
      </c>
      <c r="L916">
        <v>1</v>
      </c>
      <c r="M916" t="s">
        <v>179</v>
      </c>
      <c r="N916" t="s">
        <v>180</v>
      </c>
      <c r="O916" s="11">
        <f>Interpane[[#This Row],[weight (kg)]]*2.20462262</f>
        <v>231.4853751</v>
      </c>
    </row>
    <row r="917" spans="1:15" x14ac:dyDescent="0.25">
      <c r="A917" s="13">
        <v>16</v>
      </c>
      <c r="B917">
        <v>300520666</v>
      </c>
      <c r="C917">
        <v>2394817</v>
      </c>
      <c r="D917">
        <v>1</v>
      </c>
      <c r="E917" t="s">
        <v>177</v>
      </c>
      <c r="F917" t="s">
        <v>190</v>
      </c>
      <c r="G917">
        <v>2181</v>
      </c>
      <c r="H917">
        <v>870</v>
      </c>
      <c r="I917">
        <v>86</v>
      </c>
      <c r="J917">
        <v>34</v>
      </c>
      <c r="K917">
        <v>105</v>
      </c>
      <c r="L917">
        <v>1</v>
      </c>
      <c r="M917" t="s">
        <v>179</v>
      </c>
      <c r="N917" t="s">
        <v>180</v>
      </c>
      <c r="O917" s="11">
        <f>Interpane[[#This Row],[weight (kg)]]*2.20462262</f>
        <v>231.4853751</v>
      </c>
    </row>
    <row r="918" spans="1:15" x14ac:dyDescent="0.25">
      <c r="A918" s="13">
        <v>16</v>
      </c>
      <c r="B918">
        <v>300520666</v>
      </c>
      <c r="C918">
        <v>2394817</v>
      </c>
      <c r="D918">
        <v>1</v>
      </c>
      <c r="E918" t="s">
        <v>177</v>
      </c>
      <c r="F918" t="s">
        <v>190</v>
      </c>
      <c r="G918">
        <v>2181</v>
      </c>
      <c r="H918">
        <v>870</v>
      </c>
      <c r="I918">
        <v>86</v>
      </c>
      <c r="J918">
        <v>34</v>
      </c>
      <c r="K918">
        <v>105</v>
      </c>
      <c r="L918">
        <v>1</v>
      </c>
      <c r="M918" t="s">
        <v>179</v>
      </c>
      <c r="N918" t="s">
        <v>180</v>
      </c>
      <c r="O918" s="11">
        <f>Interpane[[#This Row],[weight (kg)]]*2.20462262</f>
        <v>231.4853751</v>
      </c>
    </row>
    <row r="919" spans="1:15" x14ac:dyDescent="0.25">
      <c r="A919" s="13">
        <v>16</v>
      </c>
      <c r="B919">
        <v>300520666</v>
      </c>
      <c r="C919">
        <v>2394817</v>
      </c>
      <c r="D919">
        <v>1</v>
      </c>
      <c r="E919" t="s">
        <v>177</v>
      </c>
      <c r="F919" t="s">
        <v>190</v>
      </c>
      <c r="G919">
        <v>2181</v>
      </c>
      <c r="H919">
        <v>870</v>
      </c>
      <c r="I919">
        <v>86</v>
      </c>
      <c r="J919">
        <v>34</v>
      </c>
      <c r="K919">
        <v>105</v>
      </c>
      <c r="L919">
        <v>1</v>
      </c>
      <c r="M919" t="s">
        <v>179</v>
      </c>
      <c r="N919" t="s">
        <v>180</v>
      </c>
      <c r="O919" s="11">
        <f>Interpane[[#This Row],[weight (kg)]]*2.20462262</f>
        <v>231.4853751</v>
      </c>
    </row>
    <row r="920" spans="1:15" x14ac:dyDescent="0.25">
      <c r="A920" s="13">
        <v>16</v>
      </c>
      <c r="B920">
        <v>300520666</v>
      </c>
      <c r="C920">
        <v>2394817</v>
      </c>
      <c r="D920">
        <v>1</v>
      </c>
      <c r="E920" t="s">
        <v>177</v>
      </c>
      <c r="F920" t="s">
        <v>190</v>
      </c>
      <c r="G920">
        <v>2181</v>
      </c>
      <c r="H920">
        <v>870</v>
      </c>
      <c r="I920">
        <v>86</v>
      </c>
      <c r="J920">
        <v>34</v>
      </c>
      <c r="K920">
        <v>105</v>
      </c>
      <c r="L920">
        <v>1</v>
      </c>
      <c r="M920" t="s">
        <v>179</v>
      </c>
      <c r="N920" t="s">
        <v>180</v>
      </c>
      <c r="O920" s="11">
        <f>Interpane[[#This Row],[weight (kg)]]*2.20462262</f>
        <v>231.4853751</v>
      </c>
    </row>
    <row r="921" spans="1:15" x14ac:dyDescent="0.25">
      <c r="A921" s="13">
        <v>16</v>
      </c>
      <c r="B921">
        <v>300520666</v>
      </c>
      <c r="C921">
        <v>2394817</v>
      </c>
      <c r="D921">
        <v>1</v>
      </c>
      <c r="E921" t="s">
        <v>177</v>
      </c>
      <c r="F921" t="s">
        <v>190</v>
      </c>
      <c r="G921">
        <v>2181</v>
      </c>
      <c r="H921">
        <v>870</v>
      </c>
      <c r="I921">
        <v>86</v>
      </c>
      <c r="J921">
        <v>34</v>
      </c>
      <c r="K921">
        <v>105</v>
      </c>
      <c r="L921">
        <v>1</v>
      </c>
      <c r="M921" t="s">
        <v>179</v>
      </c>
      <c r="N921" t="s">
        <v>180</v>
      </c>
      <c r="O921" s="11">
        <f>Interpane[[#This Row],[weight (kg)]]*2.20462262</f>
        <v>231.4853751</v>
      </c>
    </row>
    <row r="922" spans="1:15" x14ac:dyDescent="0.25">
      <c r="A922" s="13">
        <v>16</v>
      </c>
      <c r="B922">
        <v>300520666</v>
      </c>
      <c r="C922">
        <v>2394817</v>
      </c>
      <c r="D922">
        <v>1</v>
      </c>
      <c r="E922" t="s">
        <v>177</v>
      </c>
      <c r="F922" t="s">
        <v>190</v>
      </c>
      <c r="G922">
        <v>2181</v>
      </c>
      <c r="H922">
        <v>870</v>
      </c>
      <c r="I922">
        <v>86</v>
      </c>
      <c r="J922">
        <v>34</v>
      </c>
      <c r="K922">
        <v>105</v>
      </c>
      <c r="L922">
        <v>1</v>
      </c>
      <c r="M922" t="s">
        <v>179</v>
      </c>
      <c r="N922" t="s">
        <v>180</v>
      </c>
      <c r="O922" s="11">
        <f>Interpane[[#This Row],[weight (kg)]]*2.20462262</f>
        <v>231.4853751</v>
      </c>
    </row>
    <row r="923" spans="1:15" x14ac:dyDescent="0.25">
      <c r="A923" s="13">
        <v>16</v>
      </c>
      <c r="B923">
        <v>300520666</v>
      </c>
      <c r="C923">
        <v>2394817</v>
      </c>
      <c r="D923">
        <v>1</v>
      </c>
      <c r="E923" t="s">
        <v>177</v>
      </c>
      <c r="F923" t="s">
        <v>190</v>
      </c>
      <c r="G923">
        <v>2181</v>
      </c>
      <c r="H923">
        <v>870</v>
      </c>
      <c r="I923">
        <v>86</v>
      </c>
      <c r="J923">
        <v>34</v>
      </c>
      <c r="K923">
        <v>105</v>
      </c>
      <c r="L923">
        <v>1</v>
      </c>
      <c r="M923" t="s">
        <v>179</v>
      </c>
      <c r="N923" t="s">
        <v>180</v>
      </c>
      <c r="O923" s="11">
        <f>Interpane[[#This Row],[weight (kg)]]*2.20462262</f>
        <v>231.4853751</v>
      </c>
    </row>
    <row r="924" spans="1:15" x14ac:dyDescent="0.25">
      <c r="A924" s="13">
        <v>16</v>
      </c>
      <c r="B924">
        <v>300522589</v>
      </c>
      <c r="C924">
        <v>2394817</v>
      </c>
      <c r="D924">
        <v>1</v>
      </c>
      <c r="E924" t="s">
        <v>177</v>
      </c>
      <c r="F924" t="s">
        <v>190</v>
      </c>
      <c r="G924">
        <v>2181</v>
      </c>
      <c r="H924">
        <v>870</v>
      </c>
      <c r="I924">
        <v>86</v>
      </c>
      <c r="J924">
        <v>34</v>
      </c>
      <c r="K924">
        <v>105</v>
      </c>
      <c r="L924">
        <v>1</v>
      </c>
      <c r="M924" t="s">
        <v>179</v>
      </c>
      <c r="N924" t="s">
        <v>180</v>
      </c>
      <c r="O924" s="11">
        <f>Interpane[[#This Row],[weight (kg)]]*2.20462262</f>
        <v>231.4853751</v>
      </c>
    </row>
    <row r="925" spans="1:15" x14ac:dyDescent="0.25">
      <c r="A925" s="13">
        <v>16</v>
      </c>
      <c r="B925">
        <v>300522589</v>
      </c>
      <c r="C925">
        <v>2394817</v>
      </c>
      <c r="D925">
        <v>1</v>
      </c>
      <c r="E925" t="s">
        <v>177</v>
      </c>
      <c r="F925" t="s">
        <v>190</v>
      </c>
      <c r="G925">
        <v>2181</v>
      </c>
      <c r="H925">
        <v>870</v>
      </c>
      <c r="I925">
        <v>86</v>
      </c>
      <c r="J925">
        <v>34</v>
      </c>
      <c r="K925">
        <v>105</v>
      </c>
      <c r="L925">
        <v>1</v>
      </c>
      <c r="M925" t="s">
        <v>179</v>
      </c>
      <c r="N925" t="s">
        <v>180</v>
      </c>
      <c r="O925" s="11">
        <f>Interpane[[#This Row],[weight (kg)]]*2.20462262</f>
        <v>231.4853751</v>
      </c>
    </row>
    <row r="926" spans="1:15" x14ac:dyDescent="0.25">
      <c r="A926" s="13">
        <v>16</v>
      </c>
      <c r="B926">
        <v>300522589</v>
      </c>
      <c r="C926">
        <v>2394817</v>
      </c>
      <c r="D926">
        <v>1</v>
      </c>
      <c r="E926" t="s">
        <v>177</v>
      </c>
      <c r="F926" t="s">
        <v>190</v>
      </c>
      <c r="G926">
        <v>2181</v>
      </c>
      <c r="H926">
        <v>870</v>
      </c>
      <c r="I926">
        <v>86</v>
      </c>
      <c r="J926">
        <v>34</v>
      </c>
      <c r="K926">
        <v>105</v>
      </c>
      <c r="L926">
        <v>1</v>
      </c>
      <c r="M926" t="s">
        <v>179</v>
      </c>
      <c r="N926" t="s">
        <v>180</v>
      </c>
      <c r="O926" s="11">
        <f>Interpane[[#This Row],[weight (kg)]]*2.20462262</f>
        <v>231.4853751</v>
      </c>
    </row>
    <row r="927" spans="1:15" x14ac:dyDescent="0.25">
      <c r="A927" s="13">
        <v>16</v>
      </c>
      <c r="B927">
        <v>300522589</v>
      </c>
      <c r="C927">
        <v>2394817</v>
      </c>
      <c r="D927">
        <v>1</v>
      </c>
      <c r="E927" t="s">
        <v>177</v>
      </c>
      <c r="F927" t="s">
        <v>190</v>
      </c>
      <c r="G927">
        <v>2181</v>
      </c>
      <c r="H927">
        <v>870</v>
      </c>
      <c r="I927">
        <v>86</v>
      </c>
      <c r="J927">
        <v>34</v>
      </c>
      <c r="K927">
        <v>105</v>
      </c>
      <c r="L927">
        <v>1</v>
      </c>
      <c r="M927" t="s">
        <v>179</v>
      </c>
      <c r="N927" t="s">
        <v>180</v>
      </c>
      <c r="O927" s="11">
        <f>Interpane[[#This Row],[weight (kg)]]*2.20462262</f>
        <v>231.4853751</v>
      </c>
    </row>
    <row r="928" spans="1:15" x14ac:dyDescent="0.25">
      <c r="A928" s="13">
        <v>16</v>
      </c>
      <c r="B928">
        <v>300522589</v>
      </c>
      <c r="C928">
        <v>2394817</v>
      </c>
      <c r="D928">
        <v>1</v>
      </c>
      <c r="E928" t="s">
        <v>177</v>
      </c>
      <c r="F928" t="s">
        <v>190</v>
      </c>
      <c r="G928">
        <v>2181</v>
      </c>
      <c r="H928">
        <v>870</v>
      </c>
      <c r="I928">
        <v>86</v>
      </c>
      <c r="J928">
        <v>34</v>
      </c>
      <c r="K928">
        <v>105</v>
      </c>
      <c r="L928">
        <v>1</v>
      </c>
      <c r="M928" t="s">
        <v>179</v>
      </c>
      <c r="N928" t="s">
        <v>180</v>
      </c>
      <c r="O928" s="11">
        <f>Interpane[[#This Row],[weight (kg)]]*2.20462262</f>
        <v>231.4853751</v>
      </c>
    </row>
    <row r="929" spans="1:15" x14ac:dyDescent="0.25">
      <c r="A929" s="13">
        <v>16</v>
      </c>
      <c r="B929">
        <v>300522589</v>
      </c>
      <c r="C929">
        <v>2394817</v>
      </c>
      <c r="D929">
        <v>1</v>
      </c>
      <c r="E929" t="s">
        <v>177</v>
      </c>
      <c r="F929" t="s">
        <v>190</v>
      </c>
      <c r="G929">
        <v>2181</v>
      </c>
      <c r="H929">
        <v>870</v>
      </c>
      <c r="I929">
        <v>86</v>
      </c>
      <c r="J929">
        <v>34</v>
      </c>
      <c r="K929">
        <v>105</v>
      </c>
      <c r="L929">
        <v>1</v>
      </c>
      <c r="M929" t="s">
        <v>179</v>
      </c>
      <c r="N929" t="s">
        <v>180</v>
      </c>
      <c r="O929" s="11">
        <f>Interpane[[#This Row],[weight (kg)]]*2.20462262</f>
        <v>231.4853751</v>
      </c>
    </row>
    <row r="930" spans="1:15" x14ac:dyDescent="0.25">
      <c r="A930" s="13">
        <v>16</v>
      </c>
      <c r="B930">
        <v>300522589</v>
      </c>
      <c r="C930">
        <v>2394817</v>
      </c>
      <c r="D930">
        <v>1</v>
      </c>
      <c r="E930" t="s">
        <v>177</v>
      </c>
      <c r="F930" t="s">
        <v>190</v>
      </c>
      <c r="G930">
        <v>2181</v>
      </c>
      <c r="H930">
        <v>870</v>
      </c>
      <c r="I930">
        <v>86</v>
      </c>
      <c r="J930">
        <v>34</v>
      </c>
      <c r="K930">
        <v>105</v>
      </c>
      <c r="L930">
        <v>1</v>
      </c>
      <c r="M930" t="s">
        <v>179</v>
      </c>
      <c r="N930" t="s">
        <v>180</v>
      </c>
      <c r="O930" s="11">
        <f>Interpane[[#This Row],[weight (kg)]]*2.20462262</f>
        <v>231.4853751</v>
      </c>
    </row>
    <row r="931" spans="1:15" x14ac:dyDescent="0.25">
      <c r="A931" s="13">
        <v>16</v>
      </c>
      <c r="B931">
        <v>300522589</v>
      </c>
      <c r="C931">
        <v>2394817</v>
      </c>
      <c r="D931">
        <v>1</v>
      </c>
      <c r="E931" t="s">
        <v>177</v>
      </c>
      <c r="F931" t="s">
        <v>190</v>
      </c>
      <c r="G931">
        <v>2181</v>
      </c>
      <c r="H931">
        <v>870</v>
      </c>
      <c r="I931">
        <v>86</v>
      </c>
      <c r="J931">
        <v>34</v>
      </c>
      <c r="K931">
        <v>105</v>
      </c>
      <c r="L931">
        <v>1</v>
      </c>
      <c r="M931" t="s">
        <v>179</v>
      </c>
      <c r="N931" t="s">
        <v>180</v>
      </c>
      <c r="O931" s="11">
        <f>Interpane[[#This Row],[weight (kg)]]*2.20462262</f>
        <v>231.4853751</v>
      </c>
    </row>
    <row r="932" spans="1:15" x14ac:dyDescent="0.25">
      <c r="A932" s="13">
        <v>16</v>
      </c>
      <c r="B932">
        <v>300522589</v>
      </c>
      <c r="C932">
        <v>2394817</v>
      </c>
      <c r="D932">
        <v>1</v>
      </c>
      <c r="E932" t="s">
        <v>177</v>
      </c>
      <c r="F932" t="s">
        <v>190</v>
      </c>
      <c r="G932">
        <v>2181</v>
      </c>
      <c r="H932">
        <v>870</v>
      </c>
      <c r="I932">
        <v>86</v>
      </c>
      <c r="J932">
        <v>34</v>
      </c>
      <c r="K932">
        <v>105</v>
      </c>
      <c r="L932">
        <v>1</v>
      </c>
      <c r="M932" t="s">
        <v>179</v>
      </c>
      <c r="N932" t="s">
        <v>180</v>
      </c>
      <c r="O932" s="11">
        <f>Interpane[[#This Row],[weight (kg)]]*2.20462262</f>
        <v>231.4853751</v>
      </c>
    </row>
    <row r="933" spans="1:15" x14ac:dyDescent="0.25">
      <c r="A933" s="13">
        <v>16</v>
      </c>
      <c r="B933">
        <v>300522589</v>
      </c>
      <c r="C933">
        <v>2394817</v>
      </c>
      <c r="D933">
        <v>1</v>
      </c>
      <c r="E933" t="s">
        <v>177</v>
      </c>
      <c r="F933" t="s">
        <v>190</v>
      </c>
      <c r="G933">
        <v>2181</v>
      </c>
      <c r="H933">
        <v>870</v>
      </c>
      <c r="I933">
        <v>86</v>
      </c>
      <c r="J933">
        <v>34</v>
      </c>
      <c r="K933">
        <v>105</v>
      </c>
      <c r="L933">
        <v>1</v>
      </c>
      <c r="M933" t="s">
        <v>179</v>
      </c>
      <c r="N933" t="s">
        <v>180</v>
      </c>
      <c r="O933" s="11">
        <f>Interpane[[#This Row],[weight (kg)]]*2.20462262</f>
        <v>231.4853751</v>
      </c>
    </row>
    <row r="934" spans="1:15" x14ac:dyDescent="0.25">
      <c r="A934" s="13">
        <v>16</v>
      </c>
      <c r="B934">
        <v>300522589</v>
      </c>
      <c r="C934">
        <v>2394817</v>
      </c>
      <c r="D934">
        <v>1</v>
      </c>
      <c r="E934" t="s">
        <v>177</v>
      </c>
      <c r="F934" t="s">
        <v>190</v>
      </c>
      <c r="G934">
        <v>2181</v>
      </c>
      <c r="H934">
        <v>870</v>
      </c>
      <c r="I934">
        <v>86</v>
      </c>
      <c r="J934">
        <v>34</v>
      </c>
      <c r="K934">
        <v>105</v>
      </c>
      <c r="L934">
        <v>1</v>
      </c>
      <c r="M934" t="s">
        <v>179</v>
      </c>
      <c r="N934" t="s">
        <v>180</v>
      </c>
      <c r="O934" s="11">
        <f>Interpane[[#This Row],[weight (kg)]]*2.20462262</f>
        <v>231.4853751</v>
      </c>
    </row>
    <row r="935" spans="1:15" x14ac:dyDescent="0.25">
      <c r="A935" s="13">
        <v>16</v>
      </c>
      <c r="B935">
        <v>300522589</v>
      </c>
      <c r="C935">
        <v>2394817</v>
      </c>
      <c r="D935">
        <v>1</v>
      </c>
      <c r="E935" t="s">
        <v>177</v>
      </c>
      <c r="F935" t="s">
        <v>190</v>
      </c>
      <c r="G935">
        <v>2181</v>
      </c>
      <c r="H935">
        <v>870</v>
      </c>
      <c r="I935">
        <v>86</v>
      </c>
      <c r="J935">
        <v>34</v>
      </c>
      <c r="K935">
        <v>105</v>
      </c>
      <c r="L935">
        <v>1</v>
      </c>
      <c r="M935" t="s">
        <v>179</v>
      </c>
      <c r="N935" t="s">
        <v>180</v>
      </c>
      <c r="O935" s="11">
        <f>Interpane[[#This Row],[weight (kg)]]*2.20462262</f>
        <v>231.4853751</v>
      </c>
    </row>
    <row r="936" spans="1:15" x14ac:dyDescent="0.25">
      <c r="A936" s="13">
        <v>16</v>
      </c>
      <c r="B936">
        <v>300522589</v>
      </c>
      <c r="C936">
        <v>2394817</v>
      </c>
      <c r="D936">
        <v>1</v>
      </c>
      <c r="E936" t="s">
        <v>177</v>
      </c>
      <c r="F936" t="s">
        <v>190</v>
      </c>
      <c r="G936">
        <v>2181</v>
      </c>
      <c r="H936">
        <v>870</v>
      </c>
      <c r="I936">
        <v>86</v>
      </c>
      <c r="J936">
        <v>34</v>
      </c>
      <c r="K936">
        <v>105</v>
      </c>
      <c r="L936">
        <v>1</v>
      </c>
      <c r="M936" t="s">
        <v>179</v>
      </c>
      <c r="N936" t="s">
        <v>180</v>
      </c>
      <c r="O936" s="11">
        <f>Interpane[[#This Row],[weight (kg)]]*2.20462262</f>
        <v>231.4853751</v>
      </c>
    </row>
    <row r="937" spans="1:15" x14ac:dyDescent="0.25">
      <c r="A937" s="13">
        <v>16</v>
      </c>
      <c r="B937">
        <v>300522589</v>
      </c>
      <c r="C937">
        <v>2394817</v>
      </c>
      <c r="D937">
        <v>1</v>
      </c>
      <c r="E937" t="s">
        <v>177</v>
      </c>
      <c r="F937" t="s">
        <v>190</v>
      </c>
      <c r="G937">
        <v>2181</v>
      </c>
      <c r="H937">
        <v>870</v>
      </c>
      <c r="I937">
        <v>86</v>
      </c>
      <c r="J937">
        <v>34</v>
      </c>
      <c r="K937">
        <v>105</v>
      </c>
      <c r="L937">
        <v>1</v>
      </c>
      <c r="M937" t="s">
        <v>179</v>
      </c>
      <c r="N937" t="s">
        <v>180</v>
      </c>
      <c r="O937" s="11">
        <f>Interpane[[#This Row],[weight (kg)]]*2.20462262</f>
        <v>231.4853751</v>
      </c>
    </row>
    <row r="938" spans="1:15" x14ac:dyDescent="0.25">
      <c r="A938" s="13">
        <v>16</v>
      </c>
      <c r="B938">
        <v>300522589</v>
      </c>
      <c r="C938">
        <v>2394817</v>
      </c>
      <c r="D938">
        <v>1</v>
      </c>
      <c r="E938" t="s">
        <v>177</v>
      </c>
      <c r="F938" t="s">
        <v>190</v>
      </c>
      <c r="G938">
        <v>2181</v>
      </c>
      <c r="H938">
        <v>870</v>
      </c>
      <c r="I938">
        <v>86</v>
      </c>
      <c r="J938">
        <v>34</v>
      </c>
      <c r="K938">
        <v>105</v>
      </c>
      <c r="L938">
        <v>1</v>
      </c>
      <c r="M938" t="s">
        <v>179</v>
      </c>
      <c r="N938" t="s">
        <v>180</v>
      </c>
      <c r="O938" s="11">
        <f>Interpane[[#This Row],[weight (kg)]]*2.20462262</f>
        <v>231.4853751</v>
      </c>
    </row>
    <row r="939" spans="1:15" x14ac:dyDescent="0.25">
      <c r="A939" s="13">
        <v>16</v>
      </c>
      <c r="B939">
        <v>300520155</v>
      </c>
      <c r="C939">
        <v>2394819</v>
      </c>
      <c r="D939">
        <v>1</v>
      </c>
      <c r="E939" t="s">
        <v>177</v>
      </c>
      <c r="F939" t="s">
        <v>241</v>
      </c>
      <c r="G939">
        <v>2181</v>
      </c>
      <c r="H939">
        <v>870</v>
      </c>
      <c r="I939">
        <v>86</v>
      </c>
      <c r="J939">
        <v>34</v>
      </c>
      <c r="K939">
        <v>105</v>
      </c>
      <c r="L939">
        <v>1</v>
      </c>
      <c r="M939" t="s">
        <v>179</v>
      </c>
      <c r="N939" t="s">
        <v>180</v>
      </c>
      <c r="O939" s="11">
        <f>Interpane[[#This Row],[weight (kg)]]*2.20462262</f>
        <v>231.4853751</v>
      </c>
    </row>
    <row r="940" spans="1:15" x14ac:dyDescent="0.25">
      <c r="A940" s="13">
        <v>16</v>
      </c>
      <c r="B940">
        <v>300520155</v>
      </c>
      <c r="C940">
        <v>2394819</v>
      </c>
      <c r="D940">
        <v>1</v>
      </c>
      <c r="E940" t="s">
        <v>177</v>
      </c>
      <c r="F940" t="s">
        <v>241</v>
      </c>
      <c r="G940">
        <v>2181</v>
      </c>
      <c r="H940">
        <v>870</v>
      </c>
      <c r="I940">
        <v>86</v>
      </c>
      <c r="J940">
        <v>34</v>
      </c>
      <c r="K940">
        <v>105</v>
      </c>
      <c r="L940">
        <v>1</v>
      </c>
      <c r="M940" t="s">
        <v>179</v>
      </c>
      <c r="N940" t="s">
        <v>180</v>
      </c>
      <c r="O940" s="11">
        <f>Interpane[[#This Row],[weight (kg)]]*2.20462262</f>
        <v>231.4853751</v>
      </c>
    </row>
    <row r="941" spans="1:15" x14ac:dyDescent="0.25">
      <c r="A941" s="13">
        <v>16</v>
      </c>
      <c r="B941">
        <v>300520155</v>
      </c>
      <c r="C941">
        <v>2394819</v>
      </c>
      <c r="D941">
        <v>1</v>
      </c>
      <c r="E941" t="s">
        <v>177</v>
      </c>
      <c r="F941" t="s">
        <v>241</v>
      </c>
      <c r="G941">
        <v>2181</v>
      </c>
      <c r="H941">
        <v>870</v>
      </c>
      <c r="I941">
        <v>86</v>
      </c>
      <c r="J941">
        <v>34</v>
      </c>
      <c r="K941">
        <v>105</v>
      </c>
      <c r="L941">
        <v>1</v>
      </c>
      <c r="M941" t="s">
        <v>179</v>
      </c>
      <c r="N941" t="s">
        <v>180</v>
      </c>
      <c r="O941" s="11">
        <f>Interpane[[#This Row],[weight (kg)]]*2.20462262</f>
        <v>231.4853751</v>
      </c>
    </row>
    <row r="942" spans="1:15" x14ac:dyDescent="0.25">
      <c r="A942" s="13">
        <v>16</v>
      </c>
      <c r="B942">
        <v>300520155</v>
      </c>
      <c r="C942">
        <v>2394819</v>
      </c>
      <c r="D942">
        <v>1</v>
      </c>
      <c r="E942" t="s">
        <v>177</v>
      </c>
      <c r="F942" t="s">
        <v>241</v>
      </c>
      <c r="G942">
        <v>2181</v>
      </c>
      <c r="H942">
        <v>870</v>
      </c>
      <c r="I942">
        <v>86</v>
      </c>
      <c r="J942">
        <v>34</v>
      </c>
      <c r="K942">
        <v>105</v>
      </c>
      <c r="L942">
        <v>1</v>
      </c>
      <c r="M942" t="s">
        <v>179</v>
      </c>
      <c r="N942" t="s">
        <v>180</v>
      </c>
      <c r="O942" s="11">
        <f>Interpane[[#This Row],[weight (kg)]]*2.20462262</f>
        <v>231.4853751</v>
      </c>
    </row>
    <row r="943" spans="1:15" x14ac:dyDescent="0.25">
      <c r="A943" s="13">
        <v>16</v>
      </c>
      <c r="B943">
        <v>300520155</v>
      </c>
      <c r="C943">
        <v>2394819</v>
      </c>
      <c r="D943">
        <v>1</v>
      </c>
      <c r="E943" t="s">
        <v>177</v>
      </c>
      <c r="F943" t="s">
        <v>241</v>
      </c>
      <c r="G943">
        <v>2181</v>
      </c>
      <c r="H943">
        <v>870</v>
      </c>
      <c r="I943">
        <v>86</v>
      </c>
      <c r="J943">
        <v>34</v>
      </c>
      <c r="K943">
        <v>105</v>
      </c>
      <c r="L943">
        <v>1</v>
      </c>
      <c r="M943" t="s">
        <v>179</v>
      </c>
      <c r="N943" t="s">
        <v>180</v>
      </c>
      <c r="O943" s="11">
        <f>Interpane[[#This Row],[weight (kg)]]*2.20462262</f>
        <v>231.4853751</v>
      </c>
    </row>
    <row r="944" spans="1:15" x14ac:dyDescent="0.25">
      <c r="A944" s="13">
        <v>16</v>
      </c>
      <c r="B944">
        <v>300520155</v>
      </c>
      <c r="C944">
        <v>2394819</v>
      </c>
      <c r="D944">
        <v>1</v>
      </c>
      <c r="E944" t="s">
        <v>177</v>
      </c>
      <c r="F944" t="s">
        <v>241</v>
      </c>
      <c r="G944">
        <v>2181</v>
      </c>
      <c r="H944">
        <v>870</v>
      </c>
      <c r="I944">
        <v>86</v>
      </c>
      <c r="J944">
        <v>34</v>
      </c>
      <c r="K944">
        <v>105</v>
      </c>
      <c r="L944">
        <v>1</v>
      </c>
      <c r="M944" t="s">
        <v>179</v>
      </c>
      <c r="N944" t="s">
        <v>180</v>
      </c>
      <c r="O944" s="11">
        <f>Interpane[[#This Row],[weight (kg)]]*2.20462262</f>
        <v>231.4853751</v>
      </c>
    </row>
    <row r="945" spans="1:15" x14ac:dyDescent="0.25">
      <c r="A945" s="13">
        <v>16</v>
      </c>
      <c r="B945">
        <v>300520155</v>
      </c>
      <c r="C945">
        <v>2394819</v>
      </c>
      <c r="D945">
        <v>1</v>
      </c>
      <c r="E945" t="s">
        <v>177</v>
      </c>
      <c r="F945" t="s">
        <v>241</v>
      </c>
      <c r="G945">
        <v>2181</v>
      </c>
      <c r="H945">
        <v>870</v>
      </c>
      <c r="I945">
        <v>86</v>
      </c>
      <c r="J945">
        <v>34</v>
      </c>
      <c r="K945">
        <v>105</v>
      </c>
      <c r="L945">
        <v>1</v>
      </c>
      <c r="M945" t="s">
        <v>179</v>
      </c>
      <c r="N945" t="s">
        <v>180</v>
      </c>
      <c r="O945" s="11">
        <f>Interpane[[#This Row],[weight (kg)]]*2.20462262</f>
        <v>231.4853751</v>
      </c>
    </row>
    <row r="946" spans="1:15" x14ac:dyDescent="0.25">
      <c r="A946" s="13">
        <v>16</v>
      </c>
      <c r="B946">
        <v>300520155</v>
      </c>
      <c r="C946">
        <v>2394819</v>
      </c>
      <c r="D946">
        <v>1</v>
      </c>
      <c r="E946" t="s">
        <v>177</v>
      </c>
      <c r="F946" t="s">
        <v>241</v>
      </c>
      <c r="G946">
        <v>2181</v>
      </c>
      <c r="H946">
        <v>870</v>
      </c>
      <c r="I946">
        <v>86</v>
      </c>
      <c r="J946">
        <v>34</v>
      </c>
      <c r="K946">
        <v>105</v>
      </c>
      <c r="L946">
        <v>1</v>
      </c>
      <c r="M946" t="s">
        <v>179</v>
      </c>
      <c r="N946" t="s">
        <v>180</v>
      </c>
      <c r="O946" s="11">
        <f>Interpane[[#This Row],[weight (kg)]]*2.20462262</f>
        <v>231.4853751</v>
      </c>
    </row>
    <row r="947" spans="1:15" x14ac:dyDescent="0.25">
      <c r="A947" s="13">
        <v>16</v>
      </c>
      <c r="B947">
        <v>300520155</v>
      </c>
      <c r="C947">
        <v>2394819</v>
      </c>
      <c r="D947">
        <v>1</v>
      </c>
      <c r="E947" t="s">
        <v>177</v>
      </c>
      <c r="F947" t="s">
        <v>241</v>
      </c>
      <c r="G947">
        <v>2181</v>
      </c>
      <c r="H947">
        <v>870</v>
      </c>
      <c r="I947">
        <v>86</v>
      </c>
      <c r="J947">
        <v>34</v>
      </c>
      <c r="K947">
        <v>105</v>
      </c>
      <c r="L947">
        <v>1</v>
      </c>
      <c r="M947" t="s">
        <v>179</v>
      </c>
      <c r="N947" t="s">
        <v>180</v>
      </c>
      <c r="O947" s="11">
        <f>Interpane[[#This Row],[weight (kg)]]*2.20462262</f>
        <v>231.4853751</v>
      </c>
    </row>
    <row r="948" spans="1:15" x14ac:dyDescent="0.25">
      <c r="A948" s="13">
        <v>16</v>
      </c>
      <c r="B948">
        <v>300520155</v>
      </c>
      <c r="C948">
        <v>2394819</v>
      </c>
      <c r="D948">
        <v>1</v>
      </c>
      <c r="E948" t="s">
        <v>177</v>
      </c>
      <c r="F948" t="s">
        <v>241</v>
      </c>
      <c r="G948">
        <v>2181</v>
      </c>
      <c r="H948">
        <v>870</v>
      </c>
      <c r="I948">
        <v>86</v>
      </c>
      <c r="J948">
        <v>34</v>
      </c>
      <c r="K948">
        <v>105</v>
      </c>
      <c r="L948">
        <v>1</v>
      </c>
      <c r="M948" t="s">
        <v>179</v>
      </c>
      <c r="N948" t="s">
        <v>180</v>
      </c>
      <c r="O948" s="11">
        <f>Interpane[[#This Row],[weight (kg)]]*2.20462262</f>
        <v>231.4853751</v>
      </c>
    </row>
    <row r="949" spans="1:15" x14ac:dyDescent="0.25">
      <c r="A949" s="13">
        <v>16</v>
      </c>
      <c r="B949">
        <v>300520155</v>
      </c>
      <c r="C949">
        <v>2394819</v>
      </c>
      <c r="D949">
        <v>1</v>
      </c>
      <c r="E949" t="s">
        <v>177</v>
      </c>
      <c r="F949" t="s">
        <v>241</v>
      </c>
      <c r="G949">
        <v>2181</v>
      </c>
      <c r="H949">
        <v>870</v>
      </c>
      <c r="I949">
        <v>86</v>
      </c>
      <c r="J949">
        <v>34</v>
      </c>
      <c r="K949">
        <v>105</v>
      </c>
      <c r="L949">
        <v>1</v>
      </c>
      <c r="M949" t="s">
        <v>179</v>
      </c>
      <c r="N949" t="s">
        <v>180</v>
      </c>
      <c r="O949" s="11">
        <f>Interpane[[#This Row],[weight (kg)]]*2.20462262</f>
        <v>231.4853751</v>
      </c>
    </row>
    <row r="950" spans="1:15" x14ac:dyDescent="0.25">
      <c r="A950" s="13">
        <v>16</v>
      </c>
      <c r="B950">
        <v>300520155</v>
      </c>
      <c r="C950">
        <v>2394819</v>
      </c>
      <c r="D950">
        <v>1</v>
      </c>
      <c r="E950" t="s">
        <v>177</v>
      </c>
      <c r="F950" t="s">
        <v>241</v>
      </c>
      <c r="G950">
        <v>2181</v>
      </c>
      <c r="H950">
        <v>870</v>
      </c>
      <c r="I950">
        <v>86</v>
      </c>
      <c r="J950">
        <v>34</v>
      </c>
      <c r="K950">
        <v>105</v>
      </c>
      <c r="L950">
        <v>1</v>
      </c>
      <c r="M950" t="s">
        <v>179</v>
      </c>
      <c r="N950" t="s">
        <v>180</v>
      </c>
      <c r="O950" s="11">
        <f>Interpane[[#This Row],[weight (kg)]]*2.20462262</f>
        <v>231.4853751</v>
      </c>
    </row>
    <row r="951" spans="1:15" x14ac:dyDescent="0.25">
      <c r="A951" s="13">
        <v>16</v>
      </c>
      <c r="B951">
        <v>300520155</v>
      </c>
      <c r="C951">
        <v>2394819</v>
      </c>
      <c r="D951">
        <v>1</v>
      </c>
      <c r="E951" t="s">
        <v>177</v>
      </c>
      <c r="F951" t="s">
        <v>241</v>
      </c>
      <c r="G951">
        <v>2181</v>
      </c>
      <c r="H951">
        <v>870</v>
      </c>
      <c r="I951">
        <v>86</v>
      </c>
      <c r="J951">
        <v>34</v>
      </c>
      <c r="K951">
        <v>105</v>
      </c>
      <c r="L951">
        <v>1</v>
      </c>
      <c r="M951" t="s">
        <v>179</v>
      </c>
      <c r="N951" t="s">
        <v>180</v>
      </c>
      <c r="O951" s="11">
        <f>Interpane[[#This Row],[weight (kg)]]*2.20462262</f>
        <v>231.4853751</v>
      </c>
    </row>
    <row r="952" spans="1:15" x14ac:dyDescent="0.25">
      <c r="A952" s="13">
        <v>16</v>
      </c>
      <c r="B952">
        <v>300520155</v>
      </c>
      <c r="C952">
        <v>2394819</v>
      </c>
      <c r="D952">
        <v>1</v>
      </c>
      <c r="E952" t="s">
        <v>177</v>
      </c>
      <c r="F952" t="s">
        <v>241</v>
      </c>
      <c r="G952">
        <v>2181</v>
      </c>
      <c r="H952">
        <v>870</v>
      </c>
      <c r="I952">
        <v>86</v>
      </c>
      <c r="J952">
        <v>34</v>
      </c>
      <c r="K952">
        <v>105</v>
      </c>
      <c r="L952">
        <v>1</v>
      </c>
      <c r="M952" t="s">
        <v>179</v>
      </c>
      <c r="N952" t="s">
        <v>180</v>
      </c>
      <c r="O952" s="11">
        <f>Interpane[[#This Row],[weight (kg)]]*2.20462262</f>
        <v>231.4853751</v>
      </c>
    </row>
    <row r="953" spans="1:15" x14ac:dyDescent="0.25">
      <c r="A953" s="13">
        <v>16</v>
      </c>
      <c r="B953">
        <v>300521054</v>
      </c>
      <c r="C953">
        <v>2394819</v>
      </c>
      <c r="D953">
        <v>2</v>
      </c>
      <c r="E953" t="s">
        <v>242</v>
      </c>
      <c r="F953" t="s">
        <v>241</v>
      </c>
      <c r="G953">
        <v>2118</v>
      </c>
      <c r="H953">
        <v>870</v>
      </c>
      <c r="I953">
        <v>83</v>
      </c>
      <c r="J953">
        <v>34</v>
      </c>
      <c r="K953">
        <v>101</v>
      </c>
      <c r="L953">
        <v>1</v>
      </c>
      <c r="M953" t="s">
        <v>179</v>
      </c>
      <c r="N953" t="s">
        <v>180</v>
      </c>
      <c r="O953" s="11">
        <f>Interpane[[#This Row],[weight (kg)]]*2.20462262</f>
        <v>222.66688461999999</v>
      </c>
    </row>
    <row r="954" spans="1:15" x14ac:dyDescent="0.25">
      <c r="A954" s="13">
        <v>16</v>
      </c>
      <c r="B954">
        <v>300521054</v>
      </c>
      <c r="C954">
        <v>2394819</v>
      </c>
      <c r="D954">
        <v>2</v>
      </c>
      <c r="E954" t="s">
        <v>242</v>
      </c>
      <c r="F954" t="s">
        <v>241</v>
      </c>
      <c r="G954">
        <v>2118</v>
      </c>
      <c r="H954">
        <v>870</v>
      </c>
      <c r="I954">
        <v>83</v>
      </c>
      <c r="J954">
        <v>34</v>
      </c>
      <c r="K954">
        <v>101</v>
      </c>
      <c r="L954">
        <v>1</v>
      </c>
      <c r="M954" t="s">
        <v>179</v>
      </c>
      <c r="N954" t="s">
        <v>180</v>
      </c>
      <c r="O954" s="11">
        <f>Interpane[[#This Row],[weight (kg)]]*2.20462262</f>
        <v>222.66688461999999</v>
      </c>
    </row>
    <row r="955" spans="1:15" x14ac:dyDescent="0.25">
      <c r="A955" s="13">
        <v>16</v>
      </c>
      <c r="B955">
        <v>300521054</v>
      </c>
      <c r="C955">
        <v>2394819</v>
      </c>
      <c r="D955">
        <v>2</v>
      </c>
      <c r="E955" t="s">
        <v>242</v>
      </c>
      <c r="F955" t="s">
        <v>241</v>
      </c>
      <c r="G955">
        <v>2118</v>
      </c>
      <c r="H955">
        <v>870</v>
      </c>
      <c r="I955">
        <v>83</v>
      </c>
      <c r="J955">
        <v>34</v>
      </c>
      <c r="K955">
        <v>101</v>
      </c>
      <c r="L955">
        <v>1</v>
      </c>
      <c r="M955" t="s">
        <v>179</v>
      </c>
      <c r="N955" t="s">
        <v>180</v>
      </c>
      <c r="O955" s="11">
        <f>Interpane[[#This Row],[weight (kg)]]*2.20462262</f>
        <v>222.66688461999999</v>
      </c>
    </row>
    <row r="956" spans="1:15" x14ac:dyDescent="0.25">
      <c r="A956" s="13">
        <v>16</v>
      </c>
      <c r="B956">
        <v>300521054</v>
      </c>
      <c r="C956">
        <v>2394819</v>
      </c>
      <c r="D956">
        <v>2</v>
      </c>
      <c r="E956" t="s">
        <v>242</v>
      </c>
      <c r="F956" t="s">
        <v>241</v>
      </c>
      <c r="G956">
        <v>2118</v>
      </c>
      <c r="H956">
        <v>870</v>
      </c>
      <c r="I956">
        <v>83</v>
      </c>
      <c r="J956">
        <v>34</v>
      </c>
      <c r="K956">
        <v>101</v>
      </c>
      <c r="L956">
        <v>1</v>
      </c>
      <c r="M956" t="s">
        <v>179</v>
      </c>
      <c r="N956" t="s">
        <v>180</v>
      </c>
      <c r="O956" s="11">
        <f>Interpane[[#This Row],[weight (kg)]]*2.20462262</f>
        <v>222.66688461999999</v>
      </c>
    </row>
    <row r="957" spans="1:15" x14ac:dyDescent="0.25">
      <c r="A957" s="13">
        <v>16</v>
      </c>
      <c r="B957">
        <v>300521054</v>
      </c>
      <c r="C957">
        <v>2394819</v>
      </c>
      <c r="D957">
        <v>2</v>
      </c>
      <c r="E957" t="s">
        <v>242</v>
      </c>
      <c r="F957" t="s">
        <v>241</v>
      </c>
      <c r="G957">
        <v>2118</v>
      </c>
      <c r="H957">
        <v>870</v>
      </c>
      <c r="I957">
        <v>83</v>
      </c>
      <c r="J957">
        <v>34</v>
      </c>
      <c r="K957">
        <v>101</v>
      </c>
      <c r="L957">
        <v>1</v>
      </c>
      <c r="M957" t="s">
        <v>179</v>
      </c>
      <c r="N957" t="s">
        <v>180</v>
      </c>
      <c r="O957" s="11">
        <f>Interpane[[#This Row],[weight (kg)]]*2.20462262</f>
        <v>222.66688461999999</v>
      </c>
    </row>
    <row r="958" spans="1:15" x14ac:dyDescent="0.25">
      <c r="A958" s="13">
        <v>16</v>
      </c>
      <c r="B958">
        <v>300521054</v>
      </c>
      <c r="C958">
        <v>2394819</v>
      </c>
      <c r="D958">
        <v>2</v>
      </c>
      <c r="E958" t="s">
        <v>242</v>
      </c>
      <c r="F958" t="s">
        <v>241</v>
      </c>
      <c r="G958">
        <v>2118</v>
      </c>
      <c r="H958">
        <v>870</v>
      </c>
      <c r="I958">
        <v>83</v>
      </c>
      <c r="J958">
        <v>34</v>
      </c>
      <c r="K958">
        <v>101</v>
      </c>
      <c r="L958">
        <v>1</v>
      </c>
      <c r="M958" t="s">
        <v>179</v>
      </c>
      <c r="N958" t="s">
        <v>180</v>
      </c>
      <c r="O958" s="11">
        <f>Interpane[[#This Row],[weight (kg)]]*2.20462262</f>
        <v>222.66688461999999</v>
      </c>
    </row>
    <row r="959" spans="1:15" x14ac:dyDescent="0.25">
      <c r="A959" s="13">
        <v>16</v>
      </c>
      <c r="B959">
        <v>300521054</v>
      </c>
      <c r="C959">
        <v>2394819</v>
      </c>
      <c r="D959">
        <v>2</v>
      </c>
      <c r="E959" t="s">
        <v>242</v>
      </c>
      <c r="F959" t="s">
        <v>241</v>
      </c>
      <c r="G959">
        <v>2118</v>
      </c>
      <c r="H959">
        <v>870</v>
      </c>
      <c r="I959">
        <v>83</v>
      </c>
      <c r="J959">
        <v>34</v>
      </c>
      <c r="K959">
        <v>101</v>
      </c>
      <c r="L959">
        <v>1</v>
      </c>
      <c r="M959" t="s">
        <v>179</v>
      </c>
      <c r="N959" t="s">
        <v>180</v>
      </c>
      <c r="O959" s="11">
        <f>Interpane[[#This Row],[weight (kg)]]*2.20462262</f>
        <v>222.66688461999999</v>
      </c>
    </row>
    <row r="960" spans="1:15" x14ac:dyDescent="0.25">
      <c r="A960" s="13">
        <v>16</v>
      </c>
      <c r="B960">
        <v>300521054</v>
      </c>
      <c r="C960">
        <v>2394819</v>
      </c>
      <c r="D960">
        <v>2</v>
      </c>
      <c r="E960" t="s">
        <v>242</v>
      </c>
      <c r="F960" t="s">
        <v>241</v>
      </c>
      <c r="G960">
        <v>2118</v>
      </c>
      <c r="H960">
        <v>870</v>
      </c>
      <c r="I960">
        <v>83</v>
      </c>
      <c r="J960">
        <v>34</v>
      </c>
      <c r="K960">
        <v>101</v>
      </c>
      <c r="L960">
        <v>1</v>
      </c>
      <c r="M960" t="s">
        <v>179</v>
      </c>
      <c r="N960" t="s">
        <v>180</v>
      </c>
      <c r="O960" s="11">
        <f>Interpane[[#This Row],[weight (kg)]]*2.20462262</f>
        <v>222.66688461999999</v>
      </c>
    </row>
    <row r="961" spans="1:15" x14ac:dyDescent="0.25">
      <c r="A961" s="13">
        <v>16</v>
      </c>
      <c r="B961">
        <v>300521054</v>
      </c>
      <c r="C961">
        <v>2394819</v>
      </c>
      <c r="D961">
        <v>2</v>
      </c>
      <c r="E961" t="s">
        <v>242</v>
      </c>
      <c r="F961" t="s">
        <v>241</v>
      </c>
      <c r="G961">
        <v>2118</v>
      </c>
      <c r="H961">
        <v>870</v>
      </c>
      <c r="I961">
        <v>83</v>
      </c>
      <c r="J961">
        <v>34</v>
      </c>
      <c r="K961">
        <v>101</v>
      </c>
      <c r="L961">
        <v>1</v>
      </c>
      <c r="M961" t="s">
        <v>179</v>
      </c>
      <c r="N961" t="s">
        <v>180</v>
      </c>
      <c r="O961" s="11">
        <f>Interpane[[#This Row],[weight (kg)]]*2.20462262</f>
        <v>222.66688461999999</v>
      </c>
    </row>
    <row r="962" spans="1:15" x14ac:dyDescent="0.25">
      <c r="A962" s="13">
        <v>16</v>
      </c>
      <c r="B962">
        <v>300521054</v>
      </c>
      <c r="C962">
        <v>2394819</v>
      </c>
      <c r="D962">
        <v>2</v>
      </c>
      <c r="E962" t="s">
        <v>242</v>
      </c>
      <c r="F962" t="s">
        <v>241</v>
      </c>
      <c r="G962">
        <v>2118</v>
      </c>
      <c r="H962">
        <v>870</v>
      </c>
      <c r="I962">
        <v>83</v>
      </c>
      <c r="J962">
        <v>34</v>
      </c>
      <c r="K962">
        <v>101</v>
      </c>
      <c r="L962">
        <v>1</v>
      </c>
      <c r="M962" t="s">
        <v>179</v>
      </c>
      <c r="N962" t="s">
        <v>180</v>
      </c>
      <c r="O962" s="11">
        <f>Interpane[[#This Row],[weight (kg)]]*2.20462262</f>
        <v>222.66688461999999</v>
      </c>
    </row>
    <row r="963" spans="1:15" x14ac:dyDescent="0.25">
      <c r="A963" s="13">
        <v>16</v>
      </c>
      <c r="B963">
        <v>300521054</v>
      </c>
      <c r="C963">
        <v>2394819</v>
      </c>
      <c r="D963">
        <v>2</v>
      </c>
      <c r="E963" t="s">
        <v>242</v>
      </c>
      <c r="F963" t="s">
        <v>241</v>
      </c>
      <c r="G963">
        <v>2118</v>
      </c>
      <c r="H963">
        <v>870</v>
      </c>
      <c r="I963">
        <v>83</v>
      </c>
      <c r="J963">
        <v>34</v>
      </c>
      <c r="K963">
        <v>101</v>
      </c>
      <c r="L963">
        <v>1</v>
      </c>
      <c r="M963" t="s">
        <v>179</v>
      </c>
      <c r="N963" t="s">
        <v>180</v>
      </c>
      <c r="O963" s="11">
        <f>Interpane[[#This Row],[weight (kg)]]*2.20462262</f>
        <v>222.66688461999999</v>
      </c>
    </row>
    <row r="964" spans="1:15" x14ac:dyDescent="0.25">
      <c r="A964" s="13">
        <v>16</v>
      </c>
      <c r="B964">
        <v>300521054</v>
      </c>
      <c r="C964">
        <v>2394819</v>
      </c>
      <c r="D964">
        <v>2</v>
      </c>
      <c r="E964" t="s">
        <v>242</v>
      </c>
      <c r="F964" t="s">
        <v>241</v>
      </c>
      <c r="G964">
        <v>2118</v>
      </c>
      <c r="H964">
        <v>870</v>
      </c>
      <c r="I964">
        <v>83</v>
      </c>
      <c r="J964">
        <v>34</v>
      </c>
      <c r="K964">
        <v>101</v>
      </c>
      <c r="L964">
        <v>1</v>
      </c>
      <c r="M964" t="s">
        <v>179</v>
      </c>
      <c r="N964" t="s">
        <v>180</v>
      </c>
      <c r="O964" s="11">
        <f>Interpane[[#This Row],[weight (kg)]]*2.20462262</f>
        <v>222.66688461999999</v>
      </c>
    </row>
    <row r="965" spans="1:15" x14ac:dyDescent="0.25">
      <c r="A965" s="13">
        <v>16</v>
      </c>
      <c r="B965">
        <v>300521054</v>
      </c>
      <c r="C965">
        <v>2394819</v>
      </c>
      <c r="D965">
        <v>2</v>
      </c>
      <c r="E965" t="s">
        <v>242</v>
      </c>
      <c r="F965" t="s">
        <v>241</v>
      </c>
      <c r="G965">
        <v>2118</v>
      </c>
      <c r="H965">
        <v>870</v>
      </c>
      <c r="I965">
        <v>83</v>
      </c>
      <c r="J965">
        <v>34</v>
      </c>
      <c r="K965">
        <v>101</v>
      </c>
      <c r="L965">
        <v>1</v>
      </c>
      <c r="M965" t="s">
        <v>179</v>
      </c>
      <c r="N965" t="s">
        <v>180</v>
      </c>
      <c r="O965" s="11">
        <f>Interpane[[#This Row],[weight (kg)]]*2.20462262</f>
        <v>222.66688461999999</v>
      </c>
    </row>
    <row r="966" spans="1:15" x14ac:dyDescent="0.25">
      <c r="A966" s="13">
        <v>16</v>
      </c>
      <c r="B966">
        <v>300521054</v>
      </c>
      <c r="C966">
        <v>2394819</v>
      </c>
      <c r="D966">
        <v>2</v>
      </c>
      <c r="E966" t="s">
        <v>242</v>
      </c>
      <c r="F966" t="s">
        <v>241</v>
      </c>
      <c r="G966">
        <v>2118</v>
      </c>
      <c r="H966">
        <v>870</v>
      </c>
      <c r="I966">
        <v>83</v>
      </c>
      <c r="J966">
        <v>34</v>
      </c>
      <c r="K966">
        <v>101</v>
      </c>
      <c r="L966">
        <v>1</v>
      </c>
      <c r="M966" t="s">
        <v>179</v>
      </c>
      <c r="N966" t="s">
        <v>180</v>
      </c>
      <c r="O966" s="11">
        <f>Interpane[[#This Row],[weight (kg)]]*2.20462262</f>
        <v>222.66688461999999</v>
      </c>
    </row>
    <row r="967" spans="1:15" x14ac:dyDescent="0.25">
      <c r="A967" s="13">
        <v>16</v>
      </c>
      <c r="B967">
        <v>300522210</v>
      </c>
      <c r="C967">
        <v>2394819</v>
      </c>
      <c r="D967">
        <v>1</v>
      </c>
      <c r="E967" t="s">
        <v>177</v>
      </c>
      <c r="F967" t="s">
        <v>241</v>
      </c>
      <c r="G967">
        <v>2181</v>
      </c>
      <c r="H967">
        <v>870</v>
      </c>
      <c r="I967">
        <v>86</v>
      </c>
      <c r="J967">
        <v>34</v>
      </c>
      <c r="K967">
        <v>105</v>
      </c>
      <c r="L967">
        <v>1</v>
      </c>
      <c r="M967" t="s">
        <v>179</v>
      </c>
      <c r="N967" t="s">
        <v>180</v>
      </c>
      <c r="O967" s="11">
        <f>Interpane[[#This Row],[weight (kg)]]*2.20462262</f>
        <v>231.4853751</v>
      </c>
    </row>
    <row r="968" spans="1:15" x14ac:dyDescent="0.25">
      <c r="A968" s="13">
        <v>16</v>
      </c>
      <c r="B968">
        <v>300522210</v>
      </c>
      <c r="C968">
        <v>2394819</v>
      </c>
      <c r="D968">
        <v>1</v>
      </c>
      <c r="E968" t="s">
        <v>177</v>
      </c>
      <c r="F968" t="s">
        <v>241</v>
      </c>
      <c r="G968">
        <v>2181</v>
      </c>
      <c r="H968">
        <v>870</v>
      </c>
      <c r="I968">
        <v>86</v>
      </c>
      <c r="J968">
        <v>34</v>
      </c>
      <c r="K968">
        <v>105</v>
      </c>
      <c r="L968">
        <v>1</v>
      </c>
      <c r="M968" t="s">
        <v>179</v>
      </c>
      <c r="N968" t="s">
        <v>180</v>
      </c>
      <c r="O968" s="11">
        <f>Interpane[[#This Row],[weight (kg)]]*2.20462262</f>
        <v>231.4853751</v>
      </c>
    </row>
    <row r="969" spans="1:15" x14ac:dyDescent="0.25">
      <c r="A969" s="13">
        <v>16</v>
      </c>
      <c r="B969">
        <v>300522210</v>
      </c>
      <c r="C969">
        <v>2394819</v>
      </c>
      <c r="D969">
        <v>1</v>
      </c>
      <c r="E969" t="s">
        <v>177</v>
      </c>
      <c r="F969" t="s">
        <v>241</v>
      </c>
      <c r="G969">
        <v>2181</v>
      </c>
      <c r="H969">
        <v>870</v>
      </c>
      <c r="I969">
        <v>86</v>
      </c>
      <c r="J969">
        <v>34</v>
      </c>
      <c r="K969">
        <v>105</v>
      </c>
      <c r="L969">
        <v>1</v>
      </c>
      <c r="M969" t="s">
        <v>179</v>
      </c>
      <c r="N969" t="s">
        <v>180</v>
      </c>
      <c r="O969" s="11">
        <f>Interpane[[#This Row],[weight (kg)]]*2.20462262</f>
        <v>231.4853751</v>
      </c>
    </row>
    <row r="970" spans="1:15" x14ac:dyDescent="0.25">
      <c r="A970" s="13">
        <v>16</v>
      </c>
      <c r="B970">
        <v>300522210</v>
      </c>
      <c r="C970">
        <v>2394819</v>
      </c>
      <c r="D970">
        <v>1</v>
      </c>
      <c r="E970" t="s">
        <v>177</v>
      </c>
      <c r="F970" t="s">
        <v>241</v>
      </c>
      <c r="G970">
        <v>2181</v>
      </c>
      <c r="H970">
        <v>870</v>
      </c>
      <c r="I970">
        <v>86</v>
      </c>
      <c r="J970">
        <v>34</v>
      </c>
      <c r="K970">
        <v>105</v>
      </c>
      <c r="L970">
        <v>1</v>
      </c>
      <c r="M970" t="s">
        <v>179</v>
      </c>
      <c r="N970" t="s">
        <v>180</v>
      </c>
      <c r="O970" s="11">
        <f>Interpane[[#This Row],[weight (kg)]]*2.20462262</f>
        <v>231.4853751</v>
      </c>
    </row>
    <row r="971" spans="1:15" x14ac:dyDescent="0.25">
      <c r="A971" s="13">
        <v>16</v>
      </c>
      <c r="B971">
        <v>300522210</v>
      </c>
      <c r="C971">
        <v>2394819</v>
      </c>
      <c r="D971">
        <v>1</v>
      </c>
      <c r="E971" t="s">
        <v>177</v>
      </c>
      <c r="F971" t="s">
        <v>241</v>
      </c>
      <c r="G971">
        <v>2181</v>
      </c>
      <c r="H971">
        <v>870</v>
      </c>
      <c r="I971">
        <v>86</v>
      </c>
      <c r="J971">
        <v>34</v>
      </c>
      <c r="K971">
        <v>105</v>
      </c>
      <c r="L971">
        <v>1</v>
      </c>
      <c r="M971" t="s">
        <v>179</v>
      </c>
      <c r="N971" t="s">
        <v>180</v>
      </c>
      <c r="O971" s="11">
        <f>Interpane[[#This Row],[weight (kg)]]*2.20462262</f>
        <v>231.4853751</v>
      </c>
    </row>
    <row r="972" spans="1:15" x14ac:dyDescent="0.25">
      <c r="A972" s="13">
        <v>16</v>
      </c>
      <c r="B972">
        <v>300522210</v>
      </c>
      <c r="C972">
        <v>2394819</v>
      </c>
      <c r="D972">
        <v>1</v>
      </c>
      <c r="E972" t="s">
        <v>177</v>
      </c>
      <c r="F972" t="s">
        <v>241</v>
      </c>
      <c r="G972">
        <v>2181</v>
      </c>
      <c r="H972">
        <v>870</v>
      </c>
      <c r="I972">
        <v>86</v>
      </c>
      <c r="J972">
        <v>34</v>
      </c>
      <c r="K972">
        <v>105</v>
      </c>
      <c r="L972">
        <v>1</v>
      </c>
      <c r="M972" t="s">
        <v>179</v>
      </c>
      <c r="N972" t="s">
        <v>180</v>
      </c>
      <c r="O972" s="11">
        <f>Interpane[[#This Row],[weight (kg)]]*2.20462262</f>
        <v>231.4853751</v>
      </c>
    </row>
    <row r="973" spans="1:15" x14ac:dyDescent="0.25">
      <c r="A973" s="13">
        <v>16</v>
      </c>
      <c r="B973">
        <v>300522210</v>
      </c>
      <c r="C973">
        <v>2394819</v>
      </c>
      <c r="D973">
        <v>1</v>
      </c>
      <c r="E973" t="s">
        <v>177</v>
      </c>
      <c r="F973" t="s">
        <v>241</v>
      </c>
      <c r="G973">
        <v>2181</v>
      </c>
      <c r="H973">
        <v>870</v>
      </c>
      <c r="I973">
        <v>86</v>
      </c>
      <c r="J973">
        <v>34</v>
      </c>
      <c r="K973">
        <v>105</v>
      </c>
      <c r="L973">
        <v>1</v>
      </c>
      <c r="M973" t="s">
        <v>179</v>
      </c>
      <c r="N973" t="s">
        <v>180</v>
      </c>
      <c r="O973" s="11">
        <f>Interpane[[#This Row],[weight (kg)]]*2.20462262</f>
        <v>231.4853751</v>
      </c>
    </row>
    <row r="974" spans="1:15" x14ac:dyDescent="0.25">
      <c r="A974" s="13">
        <v>16</v>
      </c>
      <c r="B974">
        <v>300522210</v>
      </c>
      <c r="C974">
        <v>2394819</v>
      </c>
      <c r="D974">
        <v>1</v>
      </c>
      <c r="E974" t="s">
        <v>177</v>
      </c>
      <c r="F974" t="s">
        <v>241</v>
      </c>
      <c r="G974">
        <v>2181</v>
      </c>
      <c r="H974">
        <v>870</v>
      </c>
      <c r="I974">
        <v>86</v>
      </c>
      <c r="J974">
        <v>34</v>
      </c>
      <c r="K974">
        <v>105</v>
      </c>
      <c r="L974">
        <v>1</v>
      </c>
      <c r="M974" t="s">
        <v>179</v>
      </c>
      <c r="N974" t="s">
        <v>180</v>
      </c>
      <c r="O974" s="11">
        <f>Interpane[[#This Row],[weight (kg)]]*2.20462262</f>
        <v>231.4853751</v>
      </c>
    </row>
    <row r="975" spans="1:15" x14ac:dyDescent="0.25">
      <c r="A975" s="13">
        <v>16</v>
      </c>
      <c r="B975">
        <v>300522210</v>
      </c>
      <c r="C975">
        <v>2394819</v>
      </c>
      <c r="D975">
        <v>1</v>
      </c>
      <c r="E975" t="s">
        <v>177</v>
      </c>
      <c r="F975" t="s">
        <v>241</v>
      </c>
      <c r="G975">
        <v>2181</v>
      </c>
      <c r="H975">
        <v>870</v>
      </c>
      <c r="I975">
        <v>86</v>
      </c>
      <c r="J975">
        <v>34</v>
      </c>
      <c r="K975">
        <v>105</v>
      </c>
      <c r="L975">
        <v>1</v>
      </c>
      <c r="M975" t="s">
        <v>179</v>
      </c>
      <c r="N975" t="s">
        <v>180</v>
      </c>
      <c r="O975" s="11">
        <f>Interpane[[#This Row],[weight (kg)]]*2.20462262</f>
        <v>231.4853751</v>
      </c>
    </row>
    <row r="976" spans="1:15" x14ac:dyDescent="0.25">
      <c r="A976" s="13">
        <v>16</v>
      </c>
      <c r="B976">
        <v>300522210</v>
      </c>
      <c r="C976">
        <v>2394819</v>
      </c>
      <c r="D976">
        <v>1</v>
      </c>
      <c r="E976" t="s">
        <v>177</v>
      </c>
      <c r="F976" t="s">
        <v>241</v>
      </c>
      <c r="G976">
        <v>2181</v>
      </c>
      <c r="H976">
        <v>870</v>
      </c>
      <c r="I976">
        <v>86</v>
      </c>
      <c r="J976">
        <v>34</v>
      </c>
      <c r="K976">
        <v>105</v>
      </c>
      <c r="L976">
        <v>1</v>
      </c>
      <c r="M976" t="s">
        <v>179</v>
      </c>
      <c r="N976" t="s">
        <v>180</v>
      </c>
      <c r="O976" s="11">
        <f>Interpane[[#This Row],[weight (kg)]]*2.20462262</f>
        <v>231.4853751</v>
      </c>
    </row>
    <row r="977" spans="1:15" x14ac:dyDescent="0.25">
      <c r="A977" s="13">
        <v>16</v>
      </c>
      <c r="B977">
        <v>300522210</v>
      </c>
      <c r="C977">
        <v>2394819</v>
      </c>
      <c r="D977">
        <v>1</v>
      </c>
      <c r="E977" t="s">
        <v>177</v>
      </c>
      <c r="F977" t="s">
        <v>241</v>
      </c>
      <c r="G977">
        <v>2181</v>
      </c>
      <c r="H977">
        <v>870</v>
      </c>
      <c r="I977">
        <v>86</v>
      </c>
      <c r="J977">
        <v>34</v>
      </c>
      <c r="K977">
        <v>105</v>
      </c>
      <c r="L977">
        <v>1</v>
      </c>
      <c r="M977" t="s">
        <v>179</v>
      </c>
      <c r="N977" t="s">
        <v>180</v>
      </c>
      <c r="O977" s="11">
        <f>Interpane[[#This Row],[weight (kg)]]*2.20462262</f>
        <v>231.4853751</v>
      </c>
    </row>
    <row r="978" spans="1:15" x14ac:dyDescent="0.25">
      <c r="A978" s="13">
        <v>16</v>
      </c>
      <c r="B978">
        <v>300522210</v>
      </c>
      <c r="C978">
        <v>2394819</v>
      </c>
      <c r="D978">
        <v>1</v>
      </c>
      <c r="E978" t="s">
        <v>177</v>
      </c>
      <c r="F978" t="s">
        <v>241</v>
      </c>
      <c r="G978">
        <v>2181</v>
      </c>
      <c r="H978">
        <v>870</v>
      </c>
      <c r="I978">
        <v>86</v>
      </c>
      <c r="J978">
        <v>34</v>
      </c>
      <c r="K978">
        <v>105</v>
      </c>
      <c r="L978">
        <v>1</v>
      </c>
      <c r="M978" t="s">
        <v>179</v>
      </c>
      <c r="N978" t="s">
        <v>180</v>
      </c>
      <c r="O978" s="11">
        <f>Interpane[[#This Row],[weight (kg)]]*2.20462262</f>
        <v>231.4853751</v>
      </c>
    </row>
    <row r="979" spans="1:15" x14ac:dyDescent="0.25">
      <c r="A979" s="13">
        <v>16</v>
      </c>
      <c r="B979">
        <v>300522210</v>
      </c>
      <c r="C979">
        <v>2394819</v>
      </c>
      <c r="D979">
        <v>1</v>
      </c>
      <c r="E979" t="s">
        <v>177</v>
      </c>
      <c r="F979" t="s">
        <v>241</v>
      </c>
      <c r="G979">
        <v>2181</v>
      </c>
      <c r="H979">
        <v>870</v>
      </c>
      <c r="I979">
        <v>86</v>
      </c>
      <c r="J979">
        <v>34</v>
      </c>
      <c r="K979">
        <v>105</v>
      </c>
      <c r="L979">
        <v>1</v>
      </c>
      <c r="M979" t="s">
        <v>179</v>
      </c>
      <c r="N979" t="s">
        <v>180</v>
      </c>
      <c r="O979" s="11">
        <f>Interpane[[#This Row],[weight (kg)]]*2.20462262</f>
        <v>231.4853751</v>
      </c>
    </row>
    <row r="980" spans="1:15" x14ac:dyDescent="0.25">
      <c r="A980" s="13">
        <v>16</v>
      </c>
      <c r="B980">
        <v>300522210</v>
      </c>
      <c r="C980">
        <v>2394819</v>
      </c>
      <c r="D980">
        <v>1</v>
      </c>
      <c r="E980" t="s">
        <v>177</v>
      </c>
      <c r="F980" t="s">
        <v>241</v>
      </c>
      <c r="G980">
        <v>2181</v>
      </c>
      <c r="H980">
        <v>870</v>
      </c>
      <c r="I980">
        <v>86</v>
      </c>
      <c r="J980">
        <v>34</v>
      </c>
      <c r="K980">
        <v>105</v>
      </c>
      <c r="L980">
        <v>1</v>
      </c>
      <c r="M980" t="s">
        <v>179</v>
      </c>
      <c r="N980" t="s">
        <v>180</v>
      </c>
      <c r="O980" s="11">
        <f>Interpane[[#This Row],[weight (kg)]]*2.20462262</f>
        <v>231.4853751</v>
      </c>
    </row>
    <row r="981" spans="1:15" x14ac:dyDescent="0.25">
      <c r="A981" s="13">
        <v>16</v>
      </c>
      <c r="B981">
        <v>300522217</v>
      </c>
      <c r="C981">
        <v>2394819</v>
      </c>
      <c r="D981">
        <v>1</v>
      </c>
      <c r="E981" t="s">
        <v>177</v>
      </c>
      <c r="F981" t="s">
        <v>241</v>
      </c>
      <c r="G981">
        <v>2181</v>
      </c>
      <c r="H981">
        <v>870</v>
      </c>
      <c r="I981">
        <v>86</v>
      </c>
      <c r="J981">
        <v>34</v>
      </c>
      <c r="K981">
        <v>105</v>
      </c>
      <c r="L981">
        <v>1</v>
      </c>
      <c r="M981" t="s">
        <v>179</v>
      </c>
      <c r="N981" t="s">
        <v>180</v>
      </c>
      <c r="O981" s="11">
        <f>Interpane[[#This Row],[weight (kg)]]*2.20462262</f>
        <v>231.4853751</v>
      </c>
    </row>
    <row r="982" spans="1:15" x14ac:dyDescent="0.25">
      <c r="A982" s="13">
        <v>16</v>
      </c>
      <c r="B982">
        <v>300522217</v>
      </c>
      <c r="C982">
        <v>2394819</v>
      </c>
      <c r="D982">
        <v>1</v>
      </c>
      <c r="E982" t="s">
        <v>177</v>
      </c>
      <c r="F982" t="s">
        <v>241</v>
      </c>
      <c r="G982">
        <v>2181</v>
      </c>
      <c r="H982">
        <v>870</v>
      </c>
      <c r="I982">
        <v>86</v>
      </c>
      <c r="J982">
        <v>34</v>
      </c>
      <c r="K982">
        <v>105</v>
      </c>
      <c r="L982">
        <v>1</v>
      </c>
      <c r="M982" t="s">
        <v>179</v>
      </c>
      <c r="N982" t="s">
        <v>180</v>
      </c>
      <c r="O982" s="11">
        <f>Interpane[[#This Row],[weight (kg)]]*2.20462262</f>
        <v>231.4853751</v>
      </c>
    </row>
    <row r="983" spans="1:15" x14ac:dyDescent="0.25">
      <c r="A983" s="13">
        <v>16</v>
      </c>
      <c r="B983">
        <v>300522217</v>
      </c>
      <c r="C983">
        <v>2394819</v>
      </c>
      <c r="D983">
        <v>1</v>
      </c>
      <c r="E983" t="s">
        <v>177</v>
      </c>
      <c r="F983" t="s">
        <v>241</v>
      </c>
      <c r="G983">
        <v>2181</v>
      </c>
      <c r="H983">
        <v>870</v>
      </c>
      <c r="I983">
        <v>86</v>
      </c>
      <c r="J983">
        <v>34</v>
      </c>
      <c r="K983">
        <v>105</v>
      </c>
      <c r="L983">
        <v>1</v>
      </c>
      <c r="M983" t="s">
        <v>179</v>
      </c>
      <c r="N983" t="s">
        <v>180</v>
      </c>
      <c r="O983" s="11">
        <f>Interpane[[#This Row],[weight (kg)]]*2.20462262</f>
        <v>231.4853751</v>
      </c>
    </row>
    <row r="984" spans="1:15" x14ac:dyDescent="0.25">
      <c r="A984" s="13">
        <v>16</v>
      </c>
      <c r="B984">
        <v>300522217</v>
      </c>
      <c r="C984">
        <v>2394819</v>
      </c>
      <c r="D984">
        <v>1</v>
      </c>
      <c r="E984" t="s">
        <v>177</v>
      </c>
      <c r="F984" t="s">
        <v>241</v>
      </c>
      <c r="G984">
        <v>2181</v>
      </c>
      <c r="H984">
        <v>870</v>
      </c>
      <c r="I984">
        <v>86</v>
      </c>
      <c r="J984">
        <v>34</v>
      </c>
      <c r="K984">
        <v>105</v>
      </c>
      <c r="L984">
        <v>1</v>
      </c>
      <c r="M984" t="s">
        <v>179</v>
      </c>
      <c r="N984" t="s">
        <v>180</v>
      </c>
      <c r="O984" s="11">
        <f>Interpane[[#This Row],[weight (kg)]]*2.20462262</f>
        <v>231.4853751</v>
      </c>
    </row>
    <row r="985" spans="1:15" x14ac:dyDescent="0.25">
      <c r="A985" s="13">
        <v>16</v>
      </c>
      <c r="B985">
        <v>300522217</v>
      </c>
      <c r="C985">
        <v>2394819</v>
      </c>
      <c r="D985">
        <v>1</v>
      </c>
      <c r="E985" t="s">
        <v>177</v>
      </c>
      <c r="F985" t="s">
        <v>241</v>
      </c>
      <c r="G985">
        <v>2181</v>
      </c>
      <c r="H985">
        <v>870</v>
      </c>
      <c r="I985">
        <v>86</v>
      </c>
      <c r="J985">
        <v>34</v>
      </c>
      <c r="K985">
        <v>105</v>
      </c>
      <c r="L985">
        <v>1</v>
      </c>
      <c r="M985" t="s">
        <v>179</v>
      </c>
      <c r="N985" t="s">
        <v>180</v>
      </c>
      <c r="O985" s="11">
        <f>Interpane[[#This Row],[weight (kg)]]*2.20462262</f>
        <v>231.4853751</v>
      </c>
    </row>
    <row r="986" spans="1:15" x14ac:dyDescent="0.25">
      <c r="A986" s="13">
        <v>16</v>
      </c>
      <c r="B986">
        <v>300522217</v>
      </c>
      <c r="C986">
        <v>2394819</v>
      </c>
      <c r="D986">
        <v>1</v>
      </c>
      <c r="E986" t="s">
        <v>177</v>
      </c>
      <c r="F986" t="s">
        <v>241</v>
      </c>
      <c r="G986">
        <v>2181</v>
      </c>
      <c r="H986">
        <v>870</v>
      </c>
      <c r="I986">
        <v>86</v>
      </c>
      <c r="J986">
        <v>34</v>
      </c>
      <c r="K986">
        <v>105</v>
      </c>
      <c r="L986">
        <v>1</v>
      </c>
      <c r="M986" t="s">
        <v>179</v>
      </c>
      <c r="N986" t="s">
        <v>180</v>
      </c>
      <c r="O986" s="11">
        <f>Interpane[[#This Row],[weight (kg)]]*2.20462262</f>
        <v>231.4853751</v>
      </c>
    </row>
    <row r="987" spans="1:15" x14ac:dyDescent="0.25">
      <c r="A987" s="13">
        <v>16</v>
      </c>
      <c r="B987">
        <v>300522217</v>
      </c>
      <c r="C987">
        <v>2394819</v>
      </c>
      <c r="D987">
        <v>1</v>
      </c>
      <c r="E987" t="s">
        <v>177</v>
      </c>
      <c r="F987" t="s">
        <v>241</v>
      </c>
      <c r="G987">
        <v>2181</v>
      </c>
      <c r="H987">
        <v>870</v>
      </c>
      <c r="I987">
        <v>86</v>
      </c>
      <c r="J987">
        <v>34</v>
      </c>
      <c r="K987">
        <v>105</v>
      </c>
      <c r="L987">
        <v>1</v>
      </c>
      <c r="M987" t="s">
        <v>179</v>
      </c>
      <c r="N987" t="s">
        <v>180</v>
      </c>
      <c r="O987" s="11">
        <f>Interpane[[#This Row],[weight (kg)]]*2.20462262</f>
        <v>231.4853751</v>
      </c>
    </row>
    <row r="988" spans="1:15" x14ac:dyDescent="0.25">
      <c r="A988" s="13">
        <v>16</v>
      </c>
      <c r="B988">
        <v>300522217</v>
      </c>
      <c r="C988">
        <v>2394819</v>
      </c>
      <c r="D988">
        <v>1</v>
      </c>
      <c r="E988" t="s">
        <v>177</v>
      </c>
      <c r="F988" t="s">
        <v>241</v>
      </c>
      <c r="G988">
        <v>2181</v>
      </c>
      <c r="H988">
        <v>870</v>
      </c>
      <c r="I988">
        <v>86</v>
      </c>
      <c r="J988">
        <v>34</v>
      </c>
      <c r="K988">
        <v>105</v>
      </c>
      <c r="L988">
        <v>1</v>
      </c>
      <c r="M988" t="s">
        <v>179</v>
      </c>
      <c r="N988" t="s">
        <v>180</v>
      </c>
      <c r="O988" s="11">
        <f>Interpane[[#This Row],[weight (kg)]]*2.20462262</f>
        <v>231.4853751</v>
      </c>
    </row>
    <row r="989" spans="1:15" x14ac:dyDescent="0.25">
      <c r="A989" s="13">
        <v>16</v>
      </c>
      <c r="B989">
        <v>300522217</v>
      </c>
      <c r="C989">
        <v>2394819</v>
      </c>
      <c r="D989">
        <v>1</v>
      </c>
      <c r="E989" t="s">
        <v>177</v>
      </c>
      <c r="F989" t="s">
        <v>241</v>
      </c>
      <c r="G989">
        <v>2181</v>
      </c>
      <c r="H989">
        <v>870</v>
      </c>
      <c r="I989">
        <v>86</v>
      </c>
      <c r="J989">
        <v>34</v>
      </c>
      <c r="K989">
        <v>105</v>
      </c>
      <c r="L989">
        <v>1</v>
      </c>
      <c r="M989" t="s">
        <v>179</v>
      </c>
      <c r="N989" t="s">
        <v>180</v>
      </c>
      <c r="O989" s="11">
        <f>Interpane[[#This Row],[weight (kg)]]*2.20462262</f>
        <v>231.4853751</v>
      </c>
    </row>
    <row r="990" spans="1:15" x14ac:dyDescent="0.25">
      <c r="A990" s="13">
        <v>16</v>
      </c>
      <c r="B990">
        <v>300522217</v>
      </c>
      <c r="C990">
        <v>2394819</v>
      </c>
      <c r="D990">
        <v>1</v>
      </c>
      <c r="E990" t="s">
        <v>177</v>
      </c>
      <c r="F990" t="s">
        <v>241</v>
      </c>
      <c r="G990">
        <v>2181</v>
      </c>
      <c r="H990">
        <v>870</v>
      </c>
      <c r="I990">
        <v>86</v>
      </c>
      <c r="J990">
        <v>34</v>
      </c>
      <c r="K990">
        <v>105</v>
      </c>
      <c r="L990">
        <v>1</v>
      </c>
      <c r="M990" t="s">
        <v>179</v>
      </c>
      <c r="N990" t="s">
        <v>180</v>
      </c>
      <c r="O990" s="11">
        <f>Interpane[[#This Row],[weight (kg)]]*2.20462262</f>
        <v>231.4853751</v>
      </c>
    </row>
    <row r="991" spans="1:15" x14ac:dyDescent="0.25">
      <c r="A991" s="13">
        <v>16</v>
      </c>
      <c r="B991">
        <v>300522217</v>
      </c>
      <c r="C991">
        <v>2394819</v>
      </c>
      <c r="D991">
        <v>1</v>
      </c>
      <c r="E991" t="s">
        <v>177</v>
      </c>
      <c r="F991" t="s">
        <v>241</v>
      </c>
      <c r="G991">
        <v>2181</v>
      </c>
      <c r="H991">
        <v>870</v>
      </c>
      <c r="I991">
        <v>86</v>
      </c>
      <c r="J991">
        <v>34</v>
      </c>
      <c r="K991">
        <v>105</v>
      </c>
      <c r="L991">
        <v>1</v>
      </c>
      <c r="M991" t="s">
        <v>179</v>
      </c>
      <c r="N991" t="s">
        <v>180</v>
      </c>
      <c r="O991" s="11">
        <f>Interpane[[#This Row],[weight (kg)]]*2.20462262</f>
        <v>231.4853751</v>
      </c>
    </row>
    <row r="992" spans="1:15" x14ac:dyDescent="0.25">
      <c r="A992" s="13">
        <v>16</v>
      </c>
      <c r="B992">
        <v>300522217</v>
      </c>
      <c r="C992">
        <v>2394819</v>
      </c>
      <c r="D992">
        <v>1</v>
      </c>
      <c r="E992" t="s">
        <v>177</v>
      </c>
      <c r="F992" t="s">
        <v>241</v>
      </c>
      <c r="G992">
        <v>2181</v>
      </c>
      <c r="H992">
        <v>870</v>
      </c>
      <c r="I992">
        <v>86</v>
      </c>
      <c r="J992">
        <v>34</v>
      </c>
      <c r="K992">
        <v>105</v>
      </c>
      <c r="L992">
        <v>1</v>
      </c>
      <c r="M992" t="s">
        <v>179</v>
      </c>
      <c r="N992" t="s">
        <v>180</v>
      </c>
      <c r="O992" s="11">
        <f>Interpane[[#This Row],[weight (kg)]]*2.20462262</f>
        <v>231.4853751</v>
      </c>
    </row>
    <row r="993" spans="1:15" x14ac:dyDescent="0.25">
      <c r="A993" s="13">
        <v>16</v>
      </c>
      <c r="B993">
        <v>300522217</v>
      </c>
      <c r="C993">
        <v>2394819</v>
      </c>
      <c r="D993">
        <v>1</v>
      </c>
      <c r="E993" t="s">
        <v>177</v>
      </c>
      <c r="F993" t="s">
        <v>241</v>
      </c>
      <c r="G993">
        <v>2181</v>
      </c>
      <c r="H993">
        <v>870</v>
      </c>
      <c r="I993">
        <v>86</v>
      </c>
      <c r="J993">
        <v>34</v>
      </c>
      <c r="K993">
        <v>105</v>
      </c>
      <c r="L993">
        <v>1</v>
      </c>
      <c r="M993" t="s">
        <v>179</v>
      </c>
      <c r="N993" t="s">
        <v>180</v>
      </c>
      <c r="O993" s="11">
        <f>Interpane[[#This Row],[weight (kg)]]*2.20462262</f>
        <v>231.4853751</v>
      </c>
    </row>
    <row r="994" spans="1:15" x14ac:dyDescent="0.25">
      <c r="A994" s="13">
        <v>16</v>
      </c>
      <c r="B994">
        <v>300522217</v>
      </c>
      <c r="C994">
        <v>2394819</v>
      </c>
      <c r="D994">
        <v>1</v>
      </c>
      <c r="E994" t="s">
        <v>177</v>
      </c>
      <c r="F994" t="s">
        <v>241</v>
      </c>
      <c r="G994">
        <v>2181</v>
      </c>
      <c r="H994">
        <v>870</v>
      </c>
      <c r="I994">
        <v>86</v>
      </c>
      <c r="J994">
        <v>34</v>
      </c>
      <c r="K994">
        <v>105</v>
      </c>
      <c r="L994">
        <v>1</v>
      </c>
      <c r="M994" t="s">
        <v>179</v>
      </c>
      <c r="N994" t="s">
        <v>180</v>
      </c>
      <c r="O994" s="11">
        <f>Interpane[[#This Row],[weight (kg)]]*2.20462262</f>
        <v>231.4853751</v>
      </c>
    </row>
    <row r="995" spans="1:15" x14ac:dyDescent="0.25">
      <c r="A995" s="13">
        <v>16</v>
      </c>
      <c r="B995">
        <v>300522634</v>
      </c>
      <c r="C995">
        <v>2394819</v>
      </c>
      <c r="D995">
        <v>2</v>
      </c>
      <c r="E995" t="s">
        <v>242</v>
      </c>
      <c r="F995" t="s">
        <v>241</v>
      </c>
      <c r="G995">
        <v>2118</v>
      </c>
      <c r="H995">
        <v>870</v>
      </c>
      <c r="I995">
        <v>83</v>
      </c>
      <c r="J995">
        <v>34</v>
      </c>
      <c r="K995">
        <v>101</v>
      </c>
      <c r="L995">
        <v>1</v>
      </c>
      <c r="M995" t="s">
        <v>179</v>
      </c>
      <c r="N995" t="s">
        <v>180</v>
      </c>
      <c r="O995" s="11">
        <f>Interpane[[#This Row],[weight (kg)]]*2.20462262</f>
        <v>222.66688461999999</v>
      </c>
    </row>
    <row r="996" spans="1:15" x14ac:dyDescent="0.25">
      <c r="A996" s="13">
        <v>16</v>
      </c>
      <c r="B996">
        <v>300522634</v>
      </c>
      <c r="C996">
        <v>2394819</v>
      </c>
      <c r="D996">
        <v>2</v>
      </c>
      <c r="E996" t="s">
        <v>242</v>
      </c>
      <c r="F996" t="s">
        <v>241</v>
      </c>
      <c r="G996">
        <v>2118</v>
      </c>
      <c r="H996">
        <v>870</v>
      </c>
      <c r="I996">
        <v>83</v>
      </c>
      <c r="J996">
        <v>34</v>
      </c>
      <c r="K996">
        <v>101</v>
      </c>
      <c r="L996">
        <v>1</v>
      </c>
      <c r="M996" t="s">
        <v>179</v>
      </c>
      <c r="N996" t="s">
        <v>180</v>
      </c>
      <c r="O996" s="11">
        <f>Interpane[[#This Row],[weight (kg)]]*2.20462262</f>
        <v>222.66688461999999</v>
      </c>
    </row>
    <row r="997" spans="1:15" x14ac:dyDescent="0.25">
      <c r="A997" s="13">
        <v>16</v>
      </c>
      <c r="B997">
        <v>300522634</v>
      </c>
      <c r="C997">
        <v>2394819</v>
      </c>
      <c r="D997">
        <v>2</v>
      </c>
      <c r="E997" t="s">
        <v>242</v>
      </c>
      <c r="F997" t="s">
        <v>241</v>
      </c>
      <c r="G997">
        <v>2118</v>
      </c>
      <c r="H997">
        <v>870</v>
      </c>
      <c r="I997">
        <v>83</v>
      </c>
      <c r="J997">
        <v>34</v>
      </c>
      <c r="K997">
        <v>101</v>
      </c>
      <c r="L997">
        <v>1</v>
      </c>
      <c r="M997" t="s">
        <v>179</v>
      </c>
      <c r="N997" t="s">
        <v>180</v>
      </c>
      <c r="O997" s="11">
        <f>Interpane[[#This Row],[weight (kg)]]*2.20462262</f>
        <v>222.66688461999999</v>
      </c>
    </row>
    <row r="998" spans="1:15" x14ac:dyDescent="0.25">
      <c r="A998" s="13">
        <v>16</v>
      </c>
      <c r="B998">
        <v>300522634</v>
      </c>
      <c r="C998">
        <v>2394819</v>
      </c>
      <c r="D998">
        <v>2</v>
      </c>
      <c r="E998" t="s">
        <v>242</v>
      </c>
      <c r="F998" t="s">
        <v>241</v>
      </c>
      <c r="G998">
        <v>2118</v>
      </c>
      <c r="H998">
        <v>870</v>
      </c>
      <c r="I998">
        <v>83</v>
      </c>
      <c r="J998">
        <v>34</v>
      </c>
      <c r="K998">
        <v>101</v>
      </c>
      <c r="L998">
        <v>1</v>
      </c>
      <c r="M998" t="s">
        <v>179</v>
      </c>
      <c r="N998" t="s">
        <v>180</v>
      </c>
      <c r="O998" s="11">
        <f>Interpane[[#This Row],[weight (kg)]]*2.20462262</f>
        <v>222.66688461999999</v>
      </c>
    </row>
    <row r="999" spans="1:15" x14ac:dyDescent="0.25">
      <c r="A999" s="13">
        <v>16</v>
      </c>
      <c r="B999">
        <v>300522634</v>
      </c>
      <c r="C999">
        <v>2394819</v>
      </c>
      <c r="D999">
        <v>2</v>
      </c>
      <c r="E999" t="s">
        <v>242</v>
      </c>
      <c r="F999" t="s">
        <v>241</v>
      </c>
      <c r="G999">
        <v>2118</v>
      </c>
      <c r="H999">
        <v>870</v>
      </c>
      <c r="I999">
        <v>83</v>
      </c>
      <c r="J999">
        <v>34</v>
      </c>
      <c r="K999">
        <v>101</v>
      </c>
      <c r="L999">
        <v>1</v>
      </c>
      <c r="M999" t="s">
        <v>179</v>
      </c>
      <c r="N999" t="s">
        <v>180</v>
      </c>
      <c r="O999" s="11">
        <f>Interpane[[#This Row],[weight (kg)]]*2.20462262</f>
        <v>222.66688461999999</v>
      </c>
    </row>
    <row r="1000" spans="1:15" x14ac:dyDescent="0.25">
      <c r="A1000" s="13">
        <v>16</v>
      </c>
      <c r="B1000">
        <v>300522634</v>
      </c>
      <c r="C1000">
        <v>2394819</v>
      </c>
      <c r="D1000">
        <v>2</v>
      </c>
      <c r="E1000" t="s">
        <v>242</v>
      </c>
      <c r="F1000" t="s">
        <v>241</v>
      </c>
      <c r="G1000">
        <v>2118</v>
      </c>
      <c r="H1000">
        <v>870</v>
      </c>
      <c r="I1000">
        <v>83</v>
      </c>
      <c r="J1000">
        <v>34</v>
      </c>
      <c r="K1000">
        <v>101</v>
      </c>
      <c r="L1000">
        <v>1</v>
      </c>
      <c r="M1000" t="s">
        <v>179</v>
      </c>
      <c r="N1000" t="s">
        <v>180</v>
      </c>
      <c r="O1000" s="11">
        <f>Interpane[[#This Row],[weight (kg)]]*2.20462262</f>
        <v>222.66688461999999</v>
      </c>
    </row>
    <row r="1001" spans="1:15" x14ac:dyDescent="0.25">
      <c r="A1001" s="13">
        <v>16</v>
      </c>
      <c r="B1001">
        <v>300522634</v>
      </c>
      <c r="C1001">
        <v>2394819</v>
      </c>
      <c r="D1001">
        <v>2</v>
      </c>
      <c r="E1001" t="s">
        <v>242</v>
      </c>
      <c r="F1001" t="s">
        <v>241</v>
      </c>
      <c r="G1001">
        <v>2118</v>
      </c>
      <c r="H1001">
        <v>870</v>
      </c>
      <c r="I1001">
        <v>83</v>
      </c>
      <c r="J1001">
        <v>34</v>
      </c>
      <c r="K1001">
        <v>101</v>
      </c>
      <c r="L1001">
        <v>1</v>
      </c>
      <c r="M1001" t="s">
        <v>179</v>
      </c>
      <c r="N1001" t="s">
        <v>180</v>
      </c>
      <c r="O1001" s="11">
        <f>Interpane[[#This Row],[weight (kg)]]*2.20462262</f>
        <v>222.66688461999999</v>
      </c>
    </row>
    <row r="1002" spans="1:15" x14ac:dyDescent="0.25">
      <c r="A1002" s="13">
        <v>16</v>
      </c>
      <c r="B1002">
        <v>300522634</v>
      </c>
      <c r="C1002">
        <v>2394819</v>
      </c>
      <c r="D1002">
        <v>1</v>
      </c>
      <c r="E1002" t="s">
        <v>177</v>
      </c>
      <c r="F1002" t="s">
        <v>241</v>
      </c>
      <c r="G1002">
        <v>2181</v>
      </c>
      <c r="H1002">
        <v>870</v>
      </c>
      <c r="I1002">
        <v>86</v>
      </c>
      <c r="J1002">
        <v>34</v>
      </c>
      <c r="K1002">
        <v>105</v>
      </c>
      <c r="L1002">
        <v>1</v>
      </c>
      <c r="M1002" t="s">
        <v>179</v>
      </c>
      <c r="N1002" t="s">
        <v>180</v>
      </c>
      <c r="O1002" s="11">
        <f>Interpane[[#This Row],[weight (kg)]]*2.20462262</f>
        <v>231.4853751</v>
      </c>
    </row>
    <row r="1003" spans="1:15" x14ac:dyDescent="0.25">
      <c r="A1003" s="13">
        <v>16</v>
      </c>
      <c r="B1003">
        <v>300522634</v>
      </c>
      <c r="C1003">
        <v>2394819</v>
      </c>
      <c r="D1003">
        <v>2</v>
      </c>
      <c r="E1003" t="s">
        <v>242</v>
      </c>
      <c r="F1003" t="s">
        <v>241</v>
      </c>
      <c r="G1003">
        <v>2118</v>
      </c>
      <c r="H1003">
        <v>870</v>
      </c>
      <c r="I1003">
        <v>83</v>
      </c>
      <c r="J1003">
        <v>34</v>
      </c>
      <c r="K1003">
        <v>101</v>
      </c>
      <c r="L1003">
        <v>1</v>
      </c>
      <c r="M1003" t="s">
        <v>179</v>
      </c>
      <c r="N1003" t="s">
        <v>180</v>
      </c>
      <c r="O1003" s="11">
        <f>Interpane[[#This Row],[weight (kg)]]*2.20462262</f>
        <v>222.66688461999999</v>
      </c>
    </row>
    <row r="1004" spans="1:15" x14ac:dyDescent="0.25">
      <c r="A1004" s="13">
        <v>16</v>
      </c>
      <c r="B1004">
        <v>300522634</v>
      </c>
      <c r="C1004">
        <v>2394819</v>
      </c>
      <c r="D1004">
        <v>2</v>
      </c>
      <c r="E1004" t="s">
        <v>242</v>
      </c>
      <c r="F1004" t="s">
        <v>241</v>
      </c>
      <c r="G1004">
        <v>2118</v>
      </c>
      <c r="H1004">
        <v>870</v>
      </c>
      <c r="I1004">
        <v>83</v>
      </c>
      <c r="J1004">
        <v>34</v>
      </c>
      <c r="K1004">
        <v>101</v>
      </c>
      <c r="L1004">
        <v>1</v>
      </c>
      <c r="M1004" t="s">
        <v>179</v>
      </c>
      <c r="N1004" t="s">
        <v>180</v>
      </c>
      <c r="O1004" s="11">
        <f>Interpane[[#This Row],[weight (kg)]]*2.20462262</f>
        <v>222.66688461999999</v>
      </c>
    </row>
    <row r="1005" spans="1:15" x14ac:dyDescent="0.25">
      <c r="A1005" s="13">
        <v>16</v>
      </c>
      <c r="B1005">
        <v>300522634</v>
      </c>
      <c r="C1005">
        <v>2394819</v>
      </c>
      <c r="D1005">
        <v>2</v>
      </c>
      <c r="E1005" t="s">
        <v>242</v>
      </c>
      <c r="F1005" t="s">
        <v>241</v>
      </c>
      <c r="G1005">
        <v>2118</v>
      </c>
      <c r="H1005">
        <v>870</v>
      </c>
      <c r="I1005">
        <v>83</v>
      </c>
      <c r="J1005">
        <v>34</v>
      </c>
      <c r="K1005">
        <v>101</v>
      </c>
      <c r="L1005">
        <v>1</v>
      </c>
      <c r="M1005" t="s">
        <v>179</v>
      </c>
      <c r="N1005" t="s">
        <v>180</v>
      </c>
      <c r="O1005" s="11">
        <f>Interpane[[#This Row],[weight (kg)]]*2.20462262</f>
        <v>222.66688461999999</v>
      </c>
    </row>
    <row r="1006" spans="1:15" x14ac:dyDescent="0.25">
      <c r="A1006" s="13">
        <v>16</v>
      </c>
      <c r="B1006">
        <v>300522634</v>
      </c>
      <c r="C1006">
        <v>2394819</v>
      </c>
      <c r="D1006">
        <v>2</v>
      </c>
      <c r="E1006" t="s">
        <v>242</v>
      </c>
      <c r="F1006" t="s">
        <v>241</v>
      </c>
      <c r="G1006">
        <v>2118</v>
      </c>
      <c r="H1006">
        <v>870</v>
      </c>
      <c r="I1006">
        <v>83</v>
      </c>
      <c r="J1006">
        <v>34</v>
      </c>
      <c r="K1006">
        <v>101</v>
      </c>
      <c r="L1006">
        <v>1</v>
      </c>
      <c r="M1006" t="s">
        <v>179</v>
      </c>
      <c r="N1006" t="s">
        <v>180</v>
      </c>
      <c r="O1006" s="11">
        <f>Interpane[[#This Row],[weight (kg)]]*2.20462262</f>
        <v>222.66688461999999</v>
      </c>
    </row>
    <row r="1007" spans="1:15" x14ac:dyDescent="0.25">
      <c r="A1007" s="13">
        <v>16</v>
      </c>
      <c r="B1007">
        <v>300522634</v>
      </c>
      <c r="C1007">
        <v>2394819</v>
      </c>
      <c r="D1007">
        <v>2</v>
      </c>
      <c r="E1007" t="s">
        <v>242</v>
      </c>
      <c r="F1007" t="s">
        <v>241</v>
      </c>
      <c r="G1007">
        <v>2118</v>
      </c>
      <c r="H1007">
        <v>870</v>
      </c>
      <c r="I1007">
        <v>83</v>
      </c>
      <c r="J1007">
        <v>34</v>
      </c>
      <c r="K1007">
        <v>101</v>
      </c>
      <c r="L1007">
        <v>1</v>
      </c>
      <c r="M1007" t="s">
        <v>179</v>
      </c>
      <c r="N1007" t="s">
        <v>180</v>
      </c>
      <c r="O1007" s="11">
        <f>Interpane[[#This Row],[weight (kg)]]*2.20462262</f>
        <v>222.66688461999999</v>
      </c>
    </row>
    <row r="1008" spans="1:15" x14ac:dyDescent="0.25">
      <c r="A1008" s="13">
        <v>16</v>
      </c>
      <c r="B1008">
        <v>300522634</v>
      </c>
      <c r="C1008">
        <v>2394819</v>
      </c>
      <c r="D1008">
        <v>1</v>
      </c>
      <c r="E1008" t="s">
        <v>177</v>
      </c>
      <c r="F1008" t="s">
        <v>241</v>
      </c>
      <c r="G1008">
        <v>2181</v>
      </c>
      <c r="H1008">
        <v>870</v>
      </c>
      <c r="I1008">
        <v>86</v>
      </c>
      <c r="J1008">
        <v>34</v>
      </c>
      <c r="K1008">
        <v>105</v>
      </c>
      <c r="L1008">
        <v>1</v>
      </c>
      <c r="M1008" t="s">
        <v>179</v>
      </c>
      <c r="N1008" t="s">
        <v>180</v>
      </c>
      <c r="O1008" s="11">
        <f>Interpane[[#This Row],[weight (kg)]]*2.20462262</f>
        <v>231.4853751</v>
      </c>
    </row>
    <row r="1009" spans="1:15" x14ac:dyDescent="0.25">
      <c r="A1009" s="13">
        <v>16</v>
      </c>
      <c r="B1009">
        <v>300522072</v>
      </c>
      <c r="C1009">
        <v>2394814</v>
      </c>
      <c r="D1009">
        <v>1</v>
      </c>
      <c r="E1009" t="s">
        <v>231</v>
      </c>
      <c r="F1009" t="s">
        <v>232</v>
      </c>
      <c r="G1009">
        <v>2892</v>
      </c>
      <c r="H1009">
        <v>870</v>
      </c>
      <c r="I1009">
        <v>114</v>
      </c>
      <c r="J1009">
        <v>34</v>
      </c>
      <c r="K1009">
        <v>139</v>
      </c>
      <c r="L1009">
        <v>1</v>
      </c>
      <c r="M1009" t="s">
        <v>233</v>
      </c>
      <c r="N1009" t="s">
        <v>234</v>
      </c>
      <c r="O1009" s="11">
        <f>Interpane[[#This Row],[weight (kg)]]*2.20462262</f>
        <v>306.44254417999997</v>
      </c>
    </row>
    <row r="1010" spans="1:15" x14ac:dyDescent="0.25">
      <c r="A1010" s="13">
        <v>16</v>
      </c>
      <c r="B1010">
        <v>300522072</v>
      </c>
      <c r="C1010">
        <v>2394814</v>
      </c>
      <c r="D1010">
        <v>1</v>
      </c>
      <c r="E1010" t="s">
        <v>231</v>
      </c>
      <c r="F1010" t="s">
        <v>232</v>
      </c>
      <c r="G1010">
        <v>2892</v>
      </c>
      <c r="H1010">
        <v>870</v>
      </c>
      <c r="I1010">
        <v>114</v>
      </c>
      <c r="J1010">
        <v>34</v>
      </c>
      <c r="K1010">
        <v>139</v>
      </c>
      <c r="L1010">
        <v>1</v>
      </c>
      <c r="M1010" t="s">
        <v>233</v>
      </c>
      <c r="N1010" t="s">
        <v>234</v>
      </c>
      <c r="O1010" s="11">
        <f>Interpane[[#This Row],[weight (kg)]]*2.20462262</f>
        <v>306.44254417999997</v>
      </c>
    </row>
    <row r="1011" spans="1:15" x14ac:dyDescent="0.25">
      <c r="A1011" s="13">
        <v>16</v>
      </c>
      <c r="B1011">
        <v>300522072</v>
      </c>
      <c r="C1011">
        <v>2394814</v>
      </c>
      <c r="D1011">
        <v>1</v>
      </c>
      <c r="E1011" t="s">
        <v>231</v>
      </c>
      <c r="F1011" t="s">
        <v>232</v>
      </c>
      <c r="G1011">
        <v>2892</v>
      </c>
      <c r="H1011">
        <v>870</v>
      </c>
      <c r="I1011">
        <v>114</v>
      </c>
      <c r="J1011">
        <v>34</v>
      </c>
      <c r="K1011">
        <v>139</v>
      </c>
      <c r="L1011">
        <v>1</v>
      </c>
      <c r="M1011" t="s">
        <v>233</v>
      </c>
      <c r="N1011" t="s">
        <v>234</v>
      </c>
      <c r="O1011" s="11">
        <f>Interpane[[#This Row],[weight (kg)]]*2.20462262</f>
        <v>306.44254417999997</v>
      </c>
    </row>
    <row r="1012" spans="1:15" x14ac:dyDescent="0.25">
      <c r="A1012" s="13">
        <v>16</v>
      </c>
      <c r="B1012">
        <v>300522072</v>
      </c>
      <c r="C1012">
        <v>2394814</v>
      </c>
      <c r="D1012">
        <v>1</v>
      </c>
      <c r="E1012" t="s">
        <v>231</v>
      </c>
      <c r="F1012" t="s">
        <v>232</v>
      </c>
      <c r="G1012">
        <v>2892</v>
      </c>
      <c r="H1012">
        <v>870</v>
      </c>
      <c r="I1012">
        <v>114</v>
      </c>
      <c r="J1012">
        <v>34</v>
      </c>
      <c r="K1012">
        <v>139</v>
      </c>
      <c r="L1012">
        <v>1</v>
      </c>
      <c r="M1012" t="s">
        <v>233</v>
      </c>
      <c r="N1012" t="s">
        <v>234</v>
      </c>
      <c r="O1012" s="11">
        <f>Interpane[[#This Row],[weight (kg)]]*2.20462262</f>
        <v>306.44254417999997</v>
      </c>
    </row>
    <row r="1013" spans="1:15" x14ac:dyDescent="0.25">
      <c r="A1013" s="13">
        <v>16</v>
      </c>
      <c r="B1013">
        <v>300522072</v>
      </c>
      <c r="C1013">
        <v>2394814</v>
      </c>
      <c r="D1013">
        <v>1</v>
      </c>
      <c r="E1013" t="s">
        <v>231</v>
      </c>
      <c r="F1013" t="s">
        <v>232</v>
      </c>
      <c r="G1013">
        <v>2892</v>
      </c>
      <c r="H1013">
        <v>870</v>
      </c>
      <c r="I1013">
        <v>114</v>
      </c>
      <c r="J1013">
        <v>34</v>
      </c>
      <c r="K1013">
        <v>139</v>
      </c>
      <c r="L1013">
        <v>1</v>
      </c>
      <c r="M1013" t="s">
        <v>233</v>
      </c>
      <c r="N1013" t="s">
        <v>234</v>
      </c>
      <c r="O1013" s="11">
        <f>Interpane[[#This Row],[weight (kg)]]*2.20462262</f>
        <v>306.44254417999997</v>
      </c>
    </row>
    <row r="1014" spans="1:15" x14ac:dyDescent="0.25">
      <c r="A1014" s="13">
        <v>16</v>
      </c>
      <c r="B1014">
        <v>300522072</v>
      </c>
      <c r="C1014">
        <v>2394814</v>
      </c>
      <c r="D1014">
        <v>1</v>
      </c>
      <c r="E1014" t="s">
        <v>231</v>
      </c>
      <c r="F1014" t="s">
        <v>232</v>
      </c>
      <c r="G1014">
        <v>2892</v>
      </c>
      <c r="H1014">
        <v>870</v>
      </c>
      <c r="I1014">
        <v>114</v>
      </c>
      <c r="J1014">
        <v>34</v>
      </c>
      <c r="K1014">
        <v>139</v>
      </c>
      <c r="L1014">
        <v>1</v>
      </c>
      <c r="M1014" t="s">
        <v>233</v>
      </c>
      <c r="N1014" t="s">
        <v>234</v>
      </c>
      <c r="O1014" s="11">
        <f>Interpane[[#This Row],[weight (kg)]]*2.20462262</f>
        <v>306.44254417999997</v>
      </c>
    </row>
    <row r="1015" spans="1:15" x14ac:dyDescent="0.25">
      <c r="A1015" s="13">
        <v>16</v>
      </c>
      <c r="B1015">
        <v>300522072</v>
      </c>
      <c r="C1015">
        <v>2394814</v>
      </c>
      <c r="D1015">
        <v>1</v>
      </c>
      <c r="E1015" t="s">
        <v>231</v>
      </c>
      <c r="F1015" t="s">
        <v>232</v>
      </c>
      <c r="G1015">
        <v>2892</v>
      </c>
      <c r="H1015">
        <v>870</v>
      </c>
      <c r="I1015">
        <v>114</v>
      </c>
      <c r="J1015">
        <v>34</v>
      </c>
      <c r="K1015">
        <v>139</v>
      </c>
      <c r="L1015">
        <v>1</v>
      </c>
      <c r="M1015" t="s">
        <v>233</v>
      </c>
      <c r="N1015" t="s">
        <v>234</v>
      </c>
      <c r="O1015" s="11">
        <f>Interpane[[#This Row],[weight (kg)]]*2.20462262</f>
        <v>306.44254417999997</v>
      </c>
    </row>
    <row r="1016" spans="1:15" x14ac:dyDescent="0.25">
      <c r="A1016" s="13">
        <v>16</v>
      </c>
      <c r="B1016">
        <v>300522072</v>
      </c>
      <c r="C1016">
        <v>2394814</v>
      </c>
      <c r="D1016">
        <v>1</v>
      </c>
      <c r="E1016" t="s">
        <v>231</v>
      </c>
      <c r="F1016" t="s">
        <v>232</v>
      </c>
      <c r="G1016">
        <v>2892</v>
      </c>
      <c r="H1016">
        <v>870</v>
      </c>
      <c r="I1016">
        <v>114</v>
      </c>
      <c r="J1016">
        <v>34</v>
      </c>
      <c r="K1016">
        <v>139</v>
      </c>
      <c r="L1016">
        <v>1</v>
      </c>
      <c r="M1016" t="s">
        <v>233</v>
      </c>
      <c r="N1016" t="s">
        <v>234</v>
      </c>
      <c r="O1016" s="11">
        <f>Interpane[[#This Row],[weight (kg)]]*2.20462262</f>
        <v>306.44254417999997</v>
      </c>
    </row>
    <row r="1017" spans="1:15" x14ac:dyDescent="0.25">
      <c r="A1017" s="13">
        <v>16</v>
      </c>
      <c r="B1017">
        <v>300522072</v>
      </c>
      <c r="C1017">
        <v>2394814</v>
      </c>
      <c r="D1017">
        <v>1</v>
      </c>
      <c r="E1017" t="s">
        <v>231</v>
      </c>
      <c r="F1017" t="s">
        <v>232</v>
      </c>
      <c r="G1017">
        <v>2892</v>
      </c>
      <c r="H1017">
        <v>870</v>
      </c>
      <c r="I1017">
        <v>114</v>
      </c>
      <c r="J1017">
        <v>34</v>
      </c>
      <c r="K1017">
        <v>139</v>
      </c>
      <c r="L1017">
        <v>1</v>
      </c>
      <c r="M1017" t="s">
        <v>233</v>
      </c>
      <c r="N1017" t="s">
        <v>234</v>
      </c>
      <c r="O1017" s="11">
        <f>Interpane[[#This Row],[weight (kg)]]*2.20462262</f>
        <v>306.44254417999997</v>
      </c>
    </row>
    <row r="1018" spans="1:15" x14ac:dyDescent="0.25">
      <c r="A1018" s="13">
        <v>16</v>
      </c>
      <c r="B1018">
        <v>300522072</v>
      </c>
      <c r="C1018">
        <v>2394814</v>
      </c>
      <c r="D1018">
        <v>1</v>
      </c>
      <c r="E1018" t="s">
        <v>231</v>
      </c>
      <c r="F1018" t="s">
        <v>232</v>
      </c>
      <c r="G1018">
        <v>2892</v>
      </c>
      <c r="H1018">
        <v>870</v>
      </c>
      <c r="I1018">
        <v>114</v>
      </c>
      <c r="J1018">
        <v>34</v>
      </c>
      <c r="K1018">
        <v>139</v>
      </c>
      <c r="L1018">
        <v>1</v>
      </c>
      <c r="M1018" t="s">
        <v>233</v>
      </c>
      <c r="N1018" t="s">
        <v>234</v>
      </c>
      <c r="O1018" s="11">
        <f>Interpane[[#This Row],[weight (kg)]]*2.20462262</f>
        <v>306.44254417999997</v>
      </c>
    </row>
    <row r="1019" spans="1:15" x14ac:dyDescent="0.25">
      <c r="A1019" s="13">
        <v>16</v>
      </c>
      <c r="B1019">
        <v>300522072</v>
      </c>
      <c r="C1019">
        <v>2394814</v>
      </c>
      <c r="D1019">
        <v>1</v>
      </c>
      <c r="E1019" t="s">
        <v>231</v>
      </c>
      <c r="F1019" t="s">
        <v>232</v>
      </c>
      <c r="G1019">
        <v>2892</v>
      </c>
      <c r="H1019">
        <v>870</v>
      </c>
      <c r="I1019">
        <v>114</v>
      </c>
      <c r="J1019">
        <v>34</v>
      </c>
      <c r="K1019">
        <v>139</v>
      </c>
      <c r="L1019">
        <v>1</v>
      </c>
      <c r="M1019" t="s">
        <v>233</v>
      </c>
      <c r="N1019" t="s">
        <v>234</v>
      </c>
      <c r="O1019" s="11">
        <f>Interpane[[#This Row],[weight (kg)]]*2.20462262</f>
        <v>306.44254417999997</v>
      </c>
    </row>
    <row r="1020" spans="1:15" x14ac:dyDescent="0.25">
      <c r="A1020" s="13">
        <v>16</v>
      </c>
      <c r="B1020">
        <v>300522072</v>
      </c>
      <c r="C1020">
        <v>2394814</v>
      </c>
      <c r="D1020">
        <v>1</v>
      </c>
      <c r="E1020" t="s">
        <v>231</v>
      </c>
      <c r="F1020" t="s">
        <v>232</v>
      </c>
      <c r="G1020">
        <v>2892</v>
      </c>
      <c r="H1020">
        <v>870</v>
      </c>
      <c r="I1020">
        <v>114</v>
      </c>
      <c r="J1020">
        <v>34</v>
      </c>
      <c r="K1020">
        <v>139</v>
      </c>
      <c r="L1020">
        <v>1</v>
      </c>
      <c r="M1020" t="s">
        <v>233</v>
      </c>
      <c r="N1020" t="s">
        <v>234</v>
      </c>
      <c r="O1020" s="11">
        <f>Interpane[[#This Row],[weight (kg)]]*2.20462262</f>
        <v>306.44254417999997</v>
      </c>
    </row>
    <row r="1021" spans="1:15" x14ac:dyDescent="0.25">
      <c r="A1021" s="13">
        <v>16</v>
      </c>
      <c r="B1021">
        <v>300522072</v>
      </c>
      <c r="C1021">
        <v>2394814</v>
      </c>
      <c r="D1021">
        <v>1</v>
      </c>
      <c r="E1021" t="s">
        <v>231</v>
      </c>
      <c r="F1021" t="s">
        <v>232</v>
      </c>
      <c r="G1021">
        <v>2892</v>
      </c>
      <c r="H1021">
        <v>870</v>
      </c>
      <c r="I1021">
        <v>114</v>
      </c>
      <c r="J1021">
        <v>34</v>
      </c>
      <c r="K1021">
        <v>139</v>
      </c>
      <c r="L1021">
        <v>1</v>
      </c>
      <c r="M1021" t="s">
        <v>233</v>
      </c>
      <c r="N1021" t="s">
        <v>234</v>
      </c>
      <c r="O1021" s="11">
        <f>Interpane[[#This Row],[weight (kg)]]*2.20462262</f>
        <v>306.44254417999997</v>
      </c>
    </row>
    <row r="1022" spans="1:15" x14ac:dyDescent="0.25">
      <c r="A1022" s="13">
        <v>16</v>
      </c>
      <c r="B1022">
        <v>300522072</v>
      </c>
      <c r="C1022">
        <v>2394814</v>
      </c>
      <c r="D1022">
        <v>1</v>
      </c>
      <c r="E1022" t="s">
        <v>231</v>
      </c>
      <c r="F1022" t="s">
        <v>232</v>
      </c>
      <c r="G1022">
        <v>2892</v>
      </c>
      <c r="H1022">
        <v>870</v>
      </c>
      <c r="I1022">
        <v>114</v>
      </c>
      <c r="J1022">
        <v>34</v>
      </c>
      <c r="K1022">
        <v>139</v>
      </c>
      <c r="L1022">
        <v>1</v>
      </c>
      <c r="M1022" t="s">
        <v>233</v>
      </c>
      <c r="N1022" t="s">
        <v>234</v>
      </c>
      <c r="O1022" s="11">
        <f>Interpane[[#This Row],[weight (kg)]]*2.20462262</f>
        <v>306.44254417999997</v>
      </c>
    </row>
    <row r="1023" spans="1:15" x14ac:dyDescent="0.25">
      <c r="A1023" s="13">
        <v>16</v>
      </c>
      <c r="B1023">
        <v>300522072</v>
      </c>
      <c r="C1023">
        <v>2394814</v>
      </c>
      <c r="D1023">
        <v>1</v>
      </c>
      <c r="E1023" t="s">
        <v>231</v>
      </c>
      <c r="F1023" t="s">
        <v>232</v>
      </c>
      <c r="G1023">
        <v>2892</v>
      </c>
      <c r="H1023">
        <v>870</v>
      </c>
      <c r="I1023">
        <v>114</v>
      </c>
      <c r="J1023">
        <v>34</v>
      </c>
      <c r="K1023">
        <v>139</v>
      </c>
      <c r="L1023">
        <v>1</v>
      </c>
      <c r="M1023" t="s">
        <v>233</v>
      </c>
      <c r="N1023" t="s">
        <v>234</v>
      </c>
      <c r="O1023" s="11">
        <f>Interpane[[#This Row],[weight (kg)]]*2.20462262</f>
        <v>306.44254417999997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65FC-AFB7-42B1-9299-B2F218DD65AB}">
  <sheetPr>
    <tabColor theme="5" tint="0.59999389629810485"/>
  </sheetPr>
  <dimension ref="A1:BA1023"/>
  <sheetViews>
    <sheetView tabSelected="1" topLeftCell="AC1" workbookViewId="0">
      <selection activeCell="AF9" sqref="AF9"/>
    </sheetView>
  </sheetViews>
  <sheetFormatPr defaultRowHeight="15" x14ac:dyDescent="0.25"/>
  <cols>
    <col min="1" max="1" width="20.28515625" bestFit="1" customWidth="1"/>
    <col min="2" max="2" width="11.140625" bestFit="1" customWidth="1"/>
    <col min="3" max="3" width="9.5703125" bestFit="1" customWidth="1"/>
    <col min="4" max="4" width="6.5703125" bestFit="1" customWidth="1"/>
    <col min="5" max="5" width="19.5703125" bestFit="1" customWidth="1"/>
    <col min="6" max="6" width="53.140625" bestFit="1" customWidth="1"/>
    <col min="7" max="7" width="9" bestFit="1" customWidth="1"/>
    <col min="8" max="8" width="8.28515625" bestFit="1" customWidth="1"/>
    <col min="9" max="9" width="11.7109375" bestFit="1" customWidth="1"/>
    <col min="10" max="10" width="11" bestFit="1" customWidth="1"/>
    <col min="11" max="11" width="13.140625" bestFit="1" customWidth="1"/>
    <col min="12" max="12" width="6.140625" bestFit="1" customWidth="1"/>
    <col min="13" max="13" width="18.85546875" bestFit="1" customWidth="1"/>
    <col min="14" max="14" width="19" bestFit="1" customWidth="1"/>
    <col min="15" max="15" width="18" bestFit="1" customWidth="1"/>
    <col min="16" max="16" width="9.5703125" bestFit="1" customWidth="1"/>
    <col min="17" max="17" width="9.5703125" style="2" bestFit="1" customWidth="1"/>
    <col min="18" max="18" width="9.5703125" bestFit="1" customWidth="1"/>
    <col min="19" max="19" width="22.28515625" bestFit="1" customWidth="1"/>
    <col min="20" max="20" width="32.140625" bestFit="1" customWidth="1"/>
    <col min="21" max="21" width="18.85546875" bestFit="1" customWidth="1"/>
    <col min="22" max="22" width="28.140625" bestFit="1" customWidth="1"/>
    <col min="23" max="23" width="14.28515625" bestFit="1" customWidth="1"/>
    <col min="24" max="24" width="13.5703125" bestFit="1" customWidth="1"/>
    <col min="25" max="25" width="14.140625" bestFit="1" customWidth="1"/>
    <col min="26" max="26" width="28.85546875" bestFit="1" customWidth="1"/>
    <col min="27" max="27" width="16.28515625" bestFit="1" customWidth="1"/>
    <col min="28" max="28" width="13" bestFit="1" customWidth="1"/>
    <col min="29" max="29" width="12.140625" bestFit="1" customWidth="1"/>
    <col min="30" max="30" width="9.140625" bestFit="1" customWidth="1"/>
    <col min="31" max="31" width="16" bestFit="1" customWidth="1"/>
    <col min="32" max="32" width="18.28515625" bestFit="1" customWidth="1"/>
    <col min="33" max="33" width="23" bestFit="1" customWidth="1"/>
    <col min="34" max="34" width="14.140625" bestFit="1" customWidth="1"/>
    <col min="35" max="35" width="20.28515625" bestFit="1" customWidth="1"/>
    <col min="36" max="36" width="11.140625" bestFit="1" customWidth="1"/>
    <col min="37" max="37" width="12.140625" bestFit="1" customWidth="1"/>
    <col min="38" max="38" width="13.5703125" bestFit="1" customWidth="1"/>
    <col min="40" max="40" width="10" bestFit="1" customWidth="1"/>
    <col min="43" max="43" width="24.28515625" bestFit="1" customWidth="1"/>
    <col min="44" max="44" width="10" bestFit="1" customWidth="1"/>
    <col min="45" max="45" width="9.42578125" bestFit="1" customWidth="1"/>
    <col min="46" max="46" width="9.42578125" customWidth="1"/>
    <col min="47" max="47" width="10" bestFit="1" customWidth="1"/>
    <col min="50" max="50" width="10" bestFit="1" customWidth="1"/>
    <col min="52" max="52" width="10" bestFit="1" customWidth="1"/>
  </cols>
  <sheetData>
    <row r="1" spans="1:53" x14ac:dyDescent="0.25">
      <c r="A1" t="s">
        <v>42</v>
      </c>
      <c r="B1" t="s">
        <v>0</v>
      </c>
      <c r="C1" t="s">
        <v>1</v>
      </c>
      <c r="D1" t="s">
        <v>2</v>
      </c>
      <c r="E1" t="s">
        <v>3</v>
      </c>
      <c r="F1" t="s">
        <v>4</v>
      </c>
      <c r="G1" t="s">
        <v>5</v>
      </c>
      <c r="H1" t="s">
        <v>6</v>
      </c>
      <c r="I1" t="s">
        <v>7</v>
      </c>
      <c r="J1" t="s">
        <v>8</v>
      </c>
      <c r="K1" t="s">
        <v>9</v>
      </c>
      <c r="L1" t="s">
        <v>10</v>
      </c>
      <c r="M1" t="s">
        <v>11</v>
      </c>
      <c r="N1" t="s">
        <v>12</v>
      </c>
      <c r="O1" t="s">
        <v>37</v>
      </c>
      <c r="P1" t="s">
        <v>43</v>
      </c>
      <c r="Q1" t="s">
        <v>44</v>
      </c>
      <c r="R1" t="s">
        <v>45</v>
      </c>
      <c r="S1" t="s">
        <v>20</v>
      </c>
      <c r="T1" t="s">
        <v>26</v>
      </c>
      <c r="U1" s="2" t="s">
        <v>38</v>
      </c>
      <c r="V1" t="s">
        <v>29</v>
      </c>
      <c r="W1" t="s">
        <v>30</v>
      </c>
      <c r="X1" t="s">
        <v>31</v>
      </c>
      <c r="Y1" t="s">
        <v>32</v>
      </c>
      <c r="Z1" s="1" t="s">
        <v>36</v>
      </c>
      <c r="AA1" s="1" t="s">
        <v>46</v>
      </c>
      <c r="AB1" s="1" t="s">
        <v>47</v>
      </c>
      <c r="AC1" s="1" t="s">
        <v>48</v>
      </c>
      <c r="AD1" s="1" t="s">
        <v>131</v>
      </c>
      <c r="AE1" s="1" t="s">
        <v>132</v>
      </c>
      <c r="AF1" s="7" t="s">
        <v>151</v>
      </c>
      <c r="AG1" s="7" t="s">
        <v>165</v>
      </c>
      <c r="AI1" t="s">
        <v>42</v>
      </c>
      <c r="AJ1" t="s">
        <v>0</v>
      </c>
      <c r="AK1" s="1" t="s">
        <v>48</v>
      </c>
      <c r="AL1" s="12" t="s">
        <v>152</v>
      </c>
      <c r="AQ1" t="s">
        <v>200</v>
      </c>
      <c r="AR1" t="str" cm="1">
        <f t="array" ref="AR1:AS1">_xlfn.TEXTSPLIT(SUBSTITUTE(SUBSTITUTE(AQ1," ",""), """",""),",")</f>
        <v>300520037</v>
      </c>
      <c r="AS1" t="str">
        <v>2.05&amp;2.09</v>
      </c>
      <c r="AU1">
        <f>_xlfn.NUMBERVALUE(AR1)</f>
        <v>300520037</v>
      </c>
      <c r="AV1" t="str">
        <f>AS1</f>
        <v>2.05&amp;2.09</v>
      </c>
      <c r="AX1">
        <v>300521104</v>
      </c>
      <c r="AZ1" s="25">
        <v>300521115</v>
      </c>
      <c r="BA1" s="25" t="s">
        <v>199</v>
      </c>
    </row>
    <row r="2" spans="1:53" x14ac:dyDescent="0.25">
      <c r="A2">
        <v>2</v>
      </c>
      <c r="B2">
        <v>300521921</v>
      </c>
      <c r="C2">
        <v>2394164</v>
      </c>
      <c r="D2">
        <v>1</v>
      </c>
      <c r="E2" t="s">
        <v>73</v>
      </c>
      <c r="F2" t="s">
        <v>117</v>
      </c>
      <c r="G2">
        <v>2486</v>
      </c>
      <c r="H2">
        <v>2496</v>
      </c>
      <c r="I2">
        <v>98</v>
      </c>
      <c r="J2">
        <v>98</v>
      </c>
      <c r="K2">
        <v>342</v>
      </c>
      <c r="L2">
        <v>1</v>
      </c>
      <c r="M2" t="s">
        <v>13</v>
      </c>
      <c r="N2" t="s">
        <v>14</v>
      </c>
      <c r="O2" s="2">
        <v>753.98093603999996</v>
      </c>
      <c r="P2" s="15">
        <v>45736</v>
      </c>
      <c r="Q2" s="15">
        <v>45757</v>
      </c>
      <c r="R2" s="15">
        <v>45764</v>
      </c>
      <c r="S2" t="s">
        <v>21</v>
      </c>
      <c r="T2">
        <v>5</v>
      </c>
      <c r="U2" s="2">
        <v>473.99386329999999</v>
      </c>
      <c r="V2" s="2">
        <v>6613.8678599999994</v>
      </c>
      <c r="W2" s="2">
        <v>9.5800528000000007</v>
      </c>
      <c r="X2" s="2">
        <v>1.1942257599999999</v>
      </c>
      <c r="Y2" s="2">
        <v>8.7926511999999999</v>
      </c>
      <c r="Z2" s="6">
        <f>Crate_BOMs[[#This Row],[glass weight (lb)]]+Crate_BOMs[[#This Row],[Crate Weight (lb)]]/COUNTIF(Crate_BOMs[crate no.],Crate_BOMs[[#This Row],[crate no.]])</f>
        <v>832.97991325666658</v>
      </c>
      <c r="AA2" s="6" t="str">
        <f>IF(LEFT(Crate_BOMs[[#This Row],[glass code]],4)&lt;&gt;"1116","",IFERROR(MID(Crate_BOMs[[#This Row],[no]],FIND("ECN",Crate_BOMs[[#This Row],[no]]),200),MID(Crate_BOMs[[#This Row],[no]],39,200)))</f>
        <v>2.01 GLA01</v>
      </c>
      <c r="AB2" s="6" t="str">
        <f>SUBSTITUTE(IF(RIGHT(Crate_BOMs[[#This Row],[PO Sublot-GL]],6)="curved",RIGHT(Crate_BOMs[[#This Row],[PO Sublot-GL]],12),RIGHT(Crate_BOMs[[#This Row],[PO Sublot-GL]],5))," ","")</f>
        <v>GLA01</v>
      </c>
      <c r="AC2" s="6" t="str">
        <f>SUBSTITUTE(LEFT(Crate_BOMs[[#This Row],[PO Sublot-GL]],LEN(Crate_BOMs[[#This Row],[PO Sublot-GL]])-LEN(Crate_BOMs[[#This Row],[Glass Type]]))," ","")</f>
        <v>2.01</v>
      </c>
      <c r="AD2" s="6" t="str">
        <f>LEFT(Crate_BOMs[[#This Row],[no]],FIND(" ",Crate_BOMs[[#This Row],[no]],5)-1)</f>
        <v>PO 40535</v>
      </c>
      <c r="AE2" s="6" cm="1">
        <f t="array" ref="AE2">COUNTA(_xlfn.UNIQUE(_xlfn._xlws.FILTER(Crate_BOMs[PO],Crate_BOMs[crate no.]=Crate_BOMs[[#This Row],[crate no.]])))</f>
        <v>1</v>
      </c>
      <c r="AF2" s="10" t="str">
        <f>IF(Crate_BOMs[[#This Row],['# POs in Crate]]=1,"",IF(VLOOKUP(Crate_BOMs[[#This Row],[crate no.]],Crates_[[crate no.]:[New Sublot]],3,FALSE)="","",VLOOKUP(Crate_BOMs[[#This Row],[crate no.]],Crates_[[crate no.]:[New Sublot]],3,FALSE)))</f>
        <v/>
      </c>
      <c r="AG2" s="6" t="str">
        <f>IF(VLOOKUP(Crate_BOMs[[#This Row],[crate no.]],Crates_[[crate no.]:[New Sublot]],3,FALSE)="",VLOOKUP(Crate_BOMs[[#This Row],[crate no.]],Crates_[[crate no.]:[New Sublot]],2,FALSE),VLOOKUP(Crate_BOMs[[#This Row],[crate no.]],Crates_[[crate no.]:[New Sublot]],3,FALSE))</f>
        <v>2.01</v>
      </c>
      <c r="AI2">
        <v>2</v>
      </c>
      <c r="AJ2">
        <v>300521125</v>
      </c>
      <c r="AK2" s="22" t="str" cm="1">
        <f t="array" ref="AK2">IF(INDEX(Crate_BOMs['# POs in Crate],MATCH(Crates_[[#This Row],[crate no.]],Crate_BOMs[crate no.],0),)=1,INDEX(Crate_BOMs[PO Sublot],MATCH(Crates_[[#This Row],[crate no.]],Crate_BOMs[crate no.],0),),"")</f>
        <v>2.01</v>
      </c>
      <c r="AL2" s="21" t="str">
        <f>IFERROR(VLOOKUP(Crates_[[#This Row],[crate no.]],AN:AO,2,FALSE),"")</f>
        <v/>
      </c>
      <c r="AN2">
        <v>300520083</v>
      </c>
      <c r="AO2" t="s">
        <v>153</v>
      </c>
      <c r="AQ2" t="s">
        <v>163</v>
      </c>
      <c r="AR2" t="str" cm="1">
        <f t="array" ref="AR2:AS2">_xlfn.TEXTSPLIT(SUBSTITUTE(SUBSTITUTE(AQ2," ",""), """",""),",")</f>
        <v>300520083</v>
      </c>
      <c r="AS2" t="str">
        <v>2.03</v>
      </c>
      <c r="AU2">
        <f t="shared" ref="AU2:AU17" si="0">_xlfn.NUMBERVALUE(AR2)</f>
        <v>300520083</v>
      </c>
      <c r="AV2" t="str">
        <f t="shared" ref="AV2:AV17" si="1">AS2</f>
        <v>2.03</v>
      </c>
      <c r="AX2">
        <v>300524871</v>
      </c>
      <c r="AZ2" s="25">
        <v>300521946</v>
      </c>
      <c r="BA2" s="25" t="s">
        <v>199</v>
      </c>
    </row>
    <row r="3" spans="1:53" x14ac:dyDescent="0.25">
      <c r="A3">
        <v>2</v>
      </c>
      <c r="B3">
        <v>300521921</v>
      </c>
      <c r="C3">
        <v>2394164</v>
      </c>
      <c r="D3">
        <v>2</v>
      </c>
      <c r="E3" t="s">
        <v>75</v>
      </c>
      <c r="F3" t="s">
        <v>117</v>
      </c>
      <c r="G3">
        <v>2696</v>
      </c>
      <c r="H3">
        <v>2496</v>
      </c>
      <c r="I3">
        <v>106</v>
      </c>
      <c r="J3">
        <v>98</v>
      </c>
      <c r="K3">
        <v>370</v>
      </c>
      <c r="L3">
        <v>1</v>
      </c>
      <c r="M3" t="s">
        <v>13</v>
      </c>
      <c r="N3" t="s">
        <v>14</v>
      </c>
      <c r="O3" s="2">
        <v>815.71036939999999</v>
      </c>
      <c r="P3" s="15">
        <v>45736</v>
      </c>
      <c r="Q3" s="15">
        <v>45757</v>
      </c>
      <c r="R3" s="15">
        <v>45764</v>
      </c>
      <c r="S3" t="s">
        <v>21</v>
      </c>
      <c r="T3">
        <v>5</v>
      </c>
      <c r="U3" s="2">
        <v>473.99386329999999</v>
      </c>
      <c r="V3" s="2">
        <v>6613.8678599999994</v>
      </c>
      <c r="W3" s="2">
        <v>9.5800528000000007</v>
      </c>
      <c r="X3" s="2">
        <v>1.1942257599999999</v>
      </c>
      <c r="Y3" s="2">
        <v>8.7926511999999999</v>
      </c>
      <c r="Z3" s="6">
        <f>Crate_BOMs[[#This Row],[glass weight (lb)]]+Crate_BOMs[[#This Row],[Crate Weight (lb)]]/COUNTIF(Crate_BOMs[crate no.],Crate_BOMs[[#This Row],[crate no.]])</f>
        <v>894.70934661666661</v>
      </c>
      <c r="AA3" s="6" t="str">
        <f>IF(LEFT(Crate_BOMs[[#This Row],[glass code]],4)&lt;&gt;"1116","",IFERROR(MID(Crate_BOMs[[#This Row],[no]],FIND("ECN",Crate_BOMs[[#This Row],[no]]),200),MID(Crate_BOMs[[#This Row],[no]],39,200)))</f>
        <v>2.01 GLA01</v>
      </c>
      <c r="AB3" s="6" t="str">
        <f>SUBSTITUTE(IF(RIGHT(Crate_BOMs[[#This Row],[PO Sublot-GL]],6)="curved",RIGHT(Crate_BOMs[[#This Row],[PO Sublot-GL]],12),RIGHT(Crate_BOMs[[#This Row],[PO Sublot-GL]],5))," ","")</f>
        <v>GLA01</v>
      </c>
      <c r="AC3" s="6" t="str">
        <f>SUBSTITUTE(LEFT(Crate_BOMs[[#This Row],[PO Sublot-GL]],LEN(Crate_BOMs[[#This Row],[PO Sublot-GL]])-LEN(Crate_BOMs[[#This Row],[Glass Type]]))," ","")</f>
        <v>2.01</v>
      </c>
      <c r="AD3" s="6" t="str">
        <f>LEFT(Crate_BOMs[[#This Row],[no]],FIND(" ",Crate_BOMs[[#This Row],[no]],5)-1)</f>
        <v>PO 40535</v>
      </c>
      <c r="AE3" s="6" cm="1">
        <f t="array" ref="AE3">COUNTA(_xlfn.UNIQUE(_xlfn._xlws.FILTER(Crate_BOMs[PO],Crate_BOMs[crate no.]=Crate_BOMs[[#This Row],[crate no.]])))</f>
        <v>1</v>
      </c>
      <c r="AF3" s="10" t="str">
        <f>IF(Crate_BOMs[[#This Row],['# POs in Crate]]=1,"",IF(VLOOKUP(Crate_BOMs[[#This Row],[crate no.]],Crates_[[crate no.]:[New Sublot]],3,FALSE)="","",VLOOKUP(Crate_BOMs[[#This Row],[crate no.]],Crates_[[crate no.]:[New Sublot]],3,FALSE)))</f>
        <v/>
      </c>
      <c r="AG3" s="6" t="str">
        <f>IF(VLOOKUP(Crate_BOMs[[#This Row],[crate no.]],Crates_[[crate no.]:[New Sublot]],3,FALSE)="",VLOOKUP(Crate_BOMs[[#This Row],[crate no.]],Crates_[[crate no.]:[New Sublot]],2,FALSE),VLOOKUP(Crate_BOMs[[#This Row],[crate no.]],Crates_[[crate no.]:[New Sublot]],3,FALSE))</f>
        <v>2.01</v>
      </c>
      <c r="AI3">
        <v>2</v>
      </c>
      <c r="AJ3">
        <v>300521821</v>
      </c>
      <c r="AK3" s="22" t="str" cm="1">
        <f t="array" ref="AK3">IF(INDEX(Crate_BOMs['# POs in Crate],MATCH(Crates_[[#This Row],[crate no.]],Crate_BOMs[crate no.],0),)=1,INDEX(Crate_BOMs[PO Sublot],MATCH(Crates_[[#This Row],[crate no.]],Crate_BOMs[crate no.],0),),"")</f>
        <v>2.01</v>
      </c>
      <c r="AL3" s="21" t="str">
        <f>IFERROR(VLOOKUP(Crates_[[#This Row],[crate no.]],AN:AO,2,FALSE),"")</f>
        <v/>
      </c>
      <c r="AN3">
        <v>300520164</v>
      </c>
      <c r="AO3" t="s">
        <v>153</v>
      </c>
      <c r="AQ3" t="s">
        <v>155</v>
      </c>
      <c r="AR3" t="str" cm="1">
        <f t="array" ref="AR3:AS3">_xlfn.TEXTSPLIT(SUBSTITUTE(SUBSTITUTE(AQ3," ",""), """",""),",")</f>
        <v>300520164</v>
      </c>
      <c r="AS3" t="str">
        <v>2.03</v>
      </c>
      <c r="AU3">
        <f t="shared" si="0"/>
        <v>300520164</v>
      </c>
      <c r="AV3" t="str">
        <f t="shared" si="1"/>
        <v>2.03</v>
      </c>
      <c r="AZ3" s="25">
        <v>300522256</v>
      </c>
      <c r="BA3" s="25" t="s">
        <v>198</v>
      </c>
    </row>
    <row r="4" spans="1:53" x14ac:dyDescent="0.25">
      <c r="A4">
        <v>2</v>
      </c>
      <c r="B4">
        <v>300521921</v>
      </c>
      <c r="C4">
        <v>2394164</v>
      </c>
      <c r="D4">
        <v>2</v>
      </c>
      <c r="E4" t="s">
        <v>75</v>
      </c>
      <c r="F4" t="s">
        <v>117</v>
      </c>
      <c r="G4">
        <v>2696</v>
      </c>
      <c r="H4">
        <v>2496</v>
      </c>
      <c r="I4">
        <v>106</v>
      </c>
      <c r="J4">
        <v>98</v>
      </c>
      <c r="K4">
        <v>370</v>
      </c>
      <c r="L4">
        <v>1</v>
      </c>
      <c r="M4" t="s">
        <v>13</v>
      </c>
      <c r="N4" t="s">
        <v>14</v>
      </c>
      <c r="O4" s="2">
        <v>815.71036939999999</v>
      </c>
      <c r="P4" s="15">
        <v>45736</v>
      </c>
      <c r="Q4" s="15">
        <v>45757</v>
      </c>
      <c r="R4" s="15">
        <v>45764</v>
      </c>
      <c r="S4" t="s">
        <v>21</v>
      </c>
      <c r="T4">
        <v>5</v>
      </c>
      <c r="U4" s="2">
        <v>473.99386329999999</v>
      </c>
      <c r="V4" s="2">
        <v>6613.8678599999994</v>
      </c>
      <c r="W4" s="2">
        <v>9.5800528000000007</v>
      </c>
      <c r="X4" s="2">
        <v>1.1942257599999999</v>
      </c>
      <c r="Y4" s="2">
        <v>8.7926511999999999</v>
      </c>
      <c r="Z4" s="6">
        <f>Crate_BOMs[[#This Row],[glass weight (lb)]]+Crate_BOMs[[#This Row],[Crate Weight (lb)]]/COUNTIF(Crate_BOMs[crate no.],Crate_BOMs[[#This Row],[crate no.]])</f>
        <v>894.70934661666661</v>
      </c>
      <c r="AA4" s="6" t="str">
        <f>IF(LEFT(Crate_BOMs[[#This Row],[glass code]],4)&lt;&gt;"1116","",IFERROR(MID(Crate_BOMs[[#This Row],[no]],FIND("ECN",Crate_BOMs[[#This Row],[no]]),200),MID(Crate_BOMs[[#This Row],[no]],39,200)))</f>
        <v>2.01 GLA01</v>
      </c>
      <c r="AB4" s="6" t="str">
        <f>SUBSTITUTE(IF(RIGHT(Crate_BOMs[[#This Row],[PO Sublot-GL]],6)="curved",RIGHT(Crate_BOMs[[#This Row],[PO Sublot-GL]],12),RIGHT(Crate_BOMs[[#This Row],[PO Sublot-GL]],5))," ","")</f>
        <v>GLA01</v>
      </c>
      <c r="AC4" s="6" t="str">
        <f>SUBSTITUTE(LEFT(Crate_BOMs[[#This Row],[PO Sublot-GL]],LEN(Crate_BOMs[[#This Row],[PO Sublot-GL]])-LEN(Crate_BOMs[[#This Row],[Glass Type]]))," ","")</f>
        <v>2.01</v>
      </c>
      <c r="AD4" s="6" t="str">
        <f>LEFT(Crate_BOMs[[#This Row],[no]],FIND(" ",Crate_BOMs[[#This Row],[no]],5)-1)</f>
        <v>PO 40535</v>
      </c>
      <c r="AE4" s="6" cm="1">
        <f t="array" ref="AE4">COUNTA(_xlfn.UNIQUE(_xlfn._xlws.FILTER(Crate_BOMs[PO],Crate_BOMs[crate no.]=Crate_BOMs[[#This Row],[crate no.]])))</f>
        <v>1</v>
      </c>
      <c r="AF4" s="10" t="str">
        <f>IF(Crate_BOMs[[#This Row],['# POs in Crate]]=1,"",IF(VLOOKUP(Crate_BOMs[[#This Row],[crate no.]],Crates_[[crate no.]:[New Sublot]],3,FALSE)="","",VLOOKUP(Crate_BOMs[[#This Row],[crate no.]],Crates_[[crate no.]:[New Sublot]],3,FALSE)))</f>
        <v/>
      </c>
      <c r="AG4" s="6" t="str">
        <f>IF(VLOOKUP(Crate_BOMs[[#This Row],[crate no.]],Crates_[[crate no.]:[New Sublot]],3,FALSE)="",VLOOKUP(Crate_BOMs[[#This Row],[crate no.]],Crates_[[crate no.]:[New Sublot]],2,FALSE),VLOOKUP(Crate_BOMs[[#This Row],[crate no.]],Crates_[[crate no.]:[New Sublot]],3,FALSE))</f>
        <v>2.01</v>
      </c>
      <c r="AI4">
        <v>2</v>
      </c>
      <c r="AJ4">
        <v>300521906</v>
      </c>
      <c r="AK4" s="22" t="str" cm="1">
        <f t="array" ref="AK4">IF(INDEX(Crate_BOMs['# POs in Crate],MATCH(Crates_[[#This Row],[crate no.]],Crate_BOMs[crate no.],0),)=1,INDEX(Crate_BOMs[PO Sublot],MATCH(Crates_[[#This Row],[crate no.]],Crate_BOMs[crate no.],0),),"")</f>
        <v>2.01</v>
      </c>
      <c r="AL4" s="21" t="str">
        <f>IFERROR(VLOOKUP(Crates_[[#This Row],[crate no.]],AN:AO,2,FALSE),"")</f>
        <v/>
      </c>
      <c r="AN4">
        <v>300520896</v>
      </c>
      <c r="AO4" t="s">
        <v>154</v>
      </c>
      <c r="AQ4" t="s">
        <v>156</v>
      </c>
      <c r="AR4" t="str" cm="1">
        <f t="array" ref="AR4:AS4">_xlfn.TEXTSPLIT(SUBSTITUTE(SUBSTITUTE(AQ4," ",""), """",""),",")</f>
        <v>300520896</v>
      </c>
      <c r="AS4" t="str">
        <v>2.02</v>
      </c>
      <c r="AU4">
        <f t="shared" si="0"/>
        <v>300520896</v>
      </c>
      <c r="AV4" t="str">
        <f t="shared" si="1"/>
        <v>2.02</v>
      </c>
      <c r="AZ4" s="25">
        <v>300524871</v>
      </c>
      <c r="BA4" s="25" t="s">
        <v>166</v>
      </c>
    </row>
    <row r="5" spans="1:53" x14ac:dyDescent="0.25">
      <c r="A5">
        <v>2</v>
      </c>
      <c r="B5">
        <v>300521921</v>
      </c>
      <c r="C5">
        <v>2394175</v>
      </c>
      <c r="D5">
        <v>1</v>
      </c>
      <c r="E5" t="s">
        <v>76</v>
      </c>
      <c r="F5" t="s">
        <v>118</v>
      </c>
      <c r="G5">
        <v>2651</v>
      </c>
      <c r="H5">
        <v>2496</v>
      </c>
      <c r="I5">
        <v>104</v>
      </c>
      <c r="J5">
        <v>98</v>
      </c>
      <c r="K5">
        <v>364</v>
      </c>
      <c r="L5">
        <v>1</v>
      </c>
      <c r="M5" t="s">
        <v>13</v>
      </c>
      <c r="N5" t="s">
        <v>14</v>
      </c>
      <c r="O5" s="2">
        <v>802.48263367999994</v>
      </c>
      <c r="P5" s="15">
        <v>45736</v>
      </c>
      <c r="Q5" s="15">
        <v>45757</v>
      </c>
      <c r="R5" s="15">
        <v>45764</v>
      </c>
      <c r="S5" t="s">
        <v>21</v>
      </c>
      <c r="T5">
        <v>5</v>
      </c>
      <c r="U5" s="2">
        <v>473.99386329999999</v>
      </c>
      <c r="V5" s="2">
        <v>6613.8678599999994</v>
      </c>
      <c r="W5" s="2">
        <v>9.5800528000000007</v>
      </c>
      <c r="X5" s="2">
        <v>1.1942257599999999</v>
      </c>
      <c r="Y5" s="2">
        <v>8.7926511999999999</v>
      </c>
      <c r="Z5" s="6">
        <f>Crate_BOMs[[#This Row],[glass weight (lb)]]+Crate_BOMs[[#This Row],[Crate Weight (lb)]]/COUNTIF(Crate_BOMs[crate no.],Crate_BOMs[[#This Row],[crate no.]])</f>
        <v>881.48161089666655</v>
      </c>
      <c r="AA5" s="6" t="str">
        <f>IF(LEFT(Crate_BOMs[[#This Row],[glass code]],4)&lt;&gt;"1116","",IFERROR(MID(Crate_BOMs[[#This Row],[no]],FIND("ECN",Crate_BOMs[[#This Row],[no]]),200),MID(Crate_BOMs[[#This Row],[no]],39,200)))</f>
        <v>2.01 GLZ02</v>
      </c>
      <c r="AB5" s="6" t="str">
        <f>SUBSTITUTE(IF(RIGHT(Crate_BOMs[[#This Row],[PO Sublot-GL]],6)="curved",RIGHT(Crate_BOMs[[#This Row],[PO Sublot-GL]],12),RIGHT(Crate_BOMs[[#This Row],[PO Sublot-GL]],5))," ","")</f>
        <v>GLZ02</v>
      </c>
      <c r="AC5" s="6" t="str">
        <f>SUBSTITUTE(LEFT(Crate_BOMs[[#This Row],[PO Sublot-GL]],LEN(Crate_BOMs[[#This Row],[PO Sublot-GL]])-LEN(Crate_BOMs[[#This Row],[Glass Type]]))," ","")</f>
        <v>2.01</v>
      </c>
      <c r="AD5" s="6" t="str">
        <f>LEFT(Crate_BOMs[[#This Row],[no]],FIND(" ",Crate_BOMs[[#This Row],[no]],5)-1)</f>
        <v>PO 40535</v>
      </c>
      <c r="AE5" s="6" cm="1">
        <f t="array" ref="AE5">COUNTA(_xlfn.UNIQUE(_xlfn._xlws.FILTER(Crate_BOMs[PO],Crate_BOMs[crate no.]=Crate_BOMs[[#This Row],[crate no.]])))</f>
        <v>1</v>
      </c>
      <c r="AF5" s="10" t="str">
        <f>IF(Crate_BOMs[[#This Row],['# POs in Crate]]=1,"",IF(VLOOKUP(Crate_BOMs[[#This Row],[crate no.]],Crates_[[crate no.]:[New Sublot]],3,FALSE)="","",VLOOKUP(Crate_BOMs[[#This Row],[crate no.]],Crates_[[crate no.]:[New Sublot]],3,FALSE)))</f>
        <v/>
      </c>
      <c r="AG5" s="6" t="str">
        <f>IF(VLOOKUP(Crate_BOMs[[#This Row],[crate no.]],Crates_[[crate no.]:[New Sublot]],3,FALSE)="",VLOOKUP(Crate_BOMs[[#This Row],[crate no.]],Crates_[[crate no.]:[New Sublot]],2,FALSE),VLOOKUP(Crate_BOMs[[#This Row],[crate no.]],Crates_[[crate no.]:[New Sublot]],3,FALSE))</f>
        <v>2.01</v>
      </c>
      <c r="AI5">
        <v>2</v>
      </c>
      <c r="AJ5">
        <v>300521917</v>
      </c>
      <c r="AK5" s="22" t="str" cm="1">
        <f t="array" ref="AK5">IF(INDEX(Crate_BOMs['# POs in Crate],MATCH(Crates_[[#This Row],[crate no.]],Crate_BOMs[crate no.],0),)=1,INDEX(Crate_BOMs[PO Sublot],MATCH(Crates_[[#This Row],[crate no.]],Crate_BOMs[crate no.],0),),"")</f>
        <v>2.01</v>
      </c>
      <c r="AL5" s="21" t="str">
        <f>IFERROR(VLOOKUP(Crates_[[#This Row],[crate no.]],AN:AO,2,FALSE),"")</f>
        <v/>
      </c>
      <c r="AN5">
        <v>300521625</v>
      </c>
      <c r="AO5" t="s">
        <v>164</v>
      </c>
      <c r="AQ5" t="s">
        <v>157</v>
      </c>
      <c r="AR5" t="str" cm="1">
        <f t="array" ref="AR5:AS5">_xlfn.TEXTSPLIT(SUBSTITUTE(SUBSTITUTE(AQ5," ",""), """",""),",")</f>
        <v>300521625</v>
      </c>
      <c r="AS5" t="str">
        <v>2.05&amp;2.09</v>
      </c>
      <c r="AU5">
        <f t="shared" si="0"/>
        <v>300521625</v>
      </c>
      <c r="AV5" t="str">
        <f t="shared" si="1"/>
        <v>2.05&amp;2.09</v>
      </c>
      <c r="AZ5" s="5">
        <v>300522188</v>
      </c>
      <c r="BA5" s="5" t="s">
        <v>225</v>
      </c>
    </row>
    <row r="6" spans="1:53" x14ac:dyDescent="0.25">
      <c r="A6">
        <v>2</v>
      </c>
      <c r="B6">
        <v>300521921</v>
      </c>
      <c r="C6">
        <v>2394164</v>
      </c>
      <c r="D6">
        <v>2</v>
      </c>
      <c r="E6" t="s">
        <v>75</v>
      </c>
      <c r="F6" t="s">
        <v>117</v>
      </c>
      <c r="G6">
        <v>2696</v>
      </c>
      <c r="H6">
        <v>2496</v>
      </c>
      <c r="I6">
        <v>106</v>
      </c>
      <c r="J6">
        <v>98</v>
      </c>
      <c r="K6">
        <v>370</v>
      </c>
      <c r="L6">
        <v>1</v>
      </c>
      <c r="M6" t="s">
        <v>13</v>
      </c>
      <c r="N6" t="s">
        <v>14</v>
      </c>
      <c r="O6" s="2">
        <v>815.71036939999999</v>
      </c>
      <c r="P6" s="15">
        <v>45736</v>
      </c>
      <c r="Q6" s="15">
        <v>45757</v>
      </c>
      <c r="R6" s="15">
        <v>45764</v>
      </c>
      <c r="S6" t="s">
        <v>21</v>
      </c>
      <c r="T6">
        <v>5</v>
      </c>
      <c r="U6" s="2">
        <v>473.99386329999999</v>
      </c>
      <c r="V6" s="2">
        <v>6613.8678599999994</v>
      </c>
      <c r="W6" s="2">
        <v>9.5800528000000007</v>
      </c>
      <c r="X6" s="2">
        <v>1.1942257599999999</v>
      </c>
      <c r="Y6" s="2">
        <v>8.7926511999999999</v>
      </c>
      <c r="Z6" s="6">
        <f>Crate_BOMs[[#This Row],[glass weight (lb)]]+Crate_BOMs[[#This Row],[Crate Weight (lb)]]/COUNTIF(Crate_BOMs[crate no.],Crate_BOMs[[#This Row],[crate no.]])</f>
        <v>894.70934661666661</v>
      </c>
      <c r="AA6" s="6" t="str">
        <f>IF(LEFT(Crate_BOMs[[#This Row],[glass code]],4)&lt;&gt;"1116","",IFERROR(MID(Crate_BOMs[[#This Row],[no]],FIND("ECN",Crate_BOMs[[#This Row],[no]]),200),MID(Crate_BOMs[[#This Row],[no]],39,200)))</f>
        <v>2.01 GLA01</v>
      </c>
      <c r="AB6" s="6" t="str">
        <f>SUBSTITUTE(IF(RIGHT(Crate_BOMs[[#This Row],[PO Sublot-GL]],6)="curved",RIGHT(Crate_BOMs[[#This Row],[PO Sublot-GL]],12),RIGHT(Crate_BOMs[[#This Row],[PO Sublot-GL]],5))," ","")</f>
        <v>GLA01</v>
      </c>
      <c r="AC6" s="6" t="str">
        <f>SUBSTITUTE(LEFT(Crate_BOMs[[#This Row],[PO Sublot-GL]],LEN(Crate_BOMs[[#This Row],[PO Sublot-GL]])-LEN(Crate_BOMs[[#This Row],[Glass Type]]))," ","")</f>
        <v>2.01</v>
      </c>
      <c r="AD6" s="6" t="str">
        <f>LEFT(Crate_BOMs[[#This Row],[no]],FIND(" ",Crate_BOMs[[#This Row],[no]],5)-1)</f>
        <v>PO 40535</v>
      </c>
      <c r="AE6" s="6" cm="1">
        <f t="array" ref="AE6">COUNTA(_xlfn.UNIQUE(_xlfn._xlws.FILTER(Crate_BOMs[PO],Crate_BOMs[crate no.]=Crate_BOMs[[#This Row],[crate no.]])))</f>
        <v>1</v>
      </c>
      <c r="AF6" s="10" t="str">
        <f>IF(Crate_BOMs[[#This Row],['# POs in Crate]]=1,"",IF(VLOOKUP(Crate_BOMs[[#This Row],[crate no.]],Crates_[[crate no.]:[New Sublot]],3,FALSE)="","",VLOOKUP(Crate_BOMs[[#This Row],[crate no.]],Crates_[[crate no.]:[New Sublot]],3,FALSE)))</f>
        <v/>
      </c>
      <c r="AG6" s="6" t="str">
        <f>IF(VLOOKUP(Crate_BOMs[[#This Row],[crate no.]],Crates_[[crate no.]:[New Sublot]],3,FALSE)="",VLOOKUP(Crate_BOMs[[#This Row],[crate no.]],Crates_[[crate no.]:[New Sublot]],2,FALSE),VLOOKUP(Crate_BOMs[[#This Row],[crate no.]],Crates_[[crate no.]:[New Sublot]],3,FALSE))</f>
        <v>2.01</v>
      </c>
      <c r="AI6">
        <v>2</v>
      </c>
      <c r="AJ6">
        <v>300521918</v>
      </c>
      <c r="AK6" s="22" t="str" cm="1">
        <f t="array" ref="AK6">IF(INDEX(Crate_BOMs['# POs in Crate],MATCH(Crates_[[#This Row],[crate no.]],Crate_BOMs[crate no.],0),)=1,INDEX(Crate_BOMs[PO Sublot],MATCH(Crates_[[#This Row],[crate no.]],Crate_BOMs[crate no.],0),),"")</f>
        <v>2.01</v>
      </c>
      <c r="AL6" s="21" t="str">
        <f>IFERROR(VLOOKUP(Crates_[[#This Row],[crate no.]],AN:AO,2,FALSE),"")</f>
        <v/>
      </c>
      <c r="AN6">
        <v>300521697</v>
      </c>
      <c r="AO6" t="s">
        <v>153</v>
      </c>
      <c r="AQ6" t="s">
        <v>158</v>
      </c>
      <c r="AR6" t="str" cm="1">
        <f t="array" ref="AR6:AS6">_xlfn.TEXTSPLIT(SUBSTITUTE(SUBSTITUTE(AQ6," ",""), """",""),",")</f>
        <v>300521697</v>
      </c>
      <c r="AS6" t="str">
        <v>2.03</v>
      </c>
      <c r="AU6">
        <f t="shared" si="0"/>
        <v>300521697</v>
      </c>
      <c r="AV6" t="str">
        <f t="shared" si="1"/>
        <v>2.03</v>
      </c>
      <c r="AZ6" s="5">
        <v>300521104</v>
      </c>
      <c r="BA6" s="5" t="s">
        <v>166</v>
      </c>
    </row>
    <row r="7" spans="1:53" x14ac:dyDescent="0.25">
      <c r="A7">
        <v>2</v>
      </c>
      <c r="B7">
        <v>300521921</v>
      </c>
      <c r="C7">
        <v>2394175</v>
      </c>
      <c r="D7">
        <v>1</v>
      </c>
      <c r="E7" t="s">
        <v>76</v>
      </c>
      <c r="F7" t="s">
        <v>118</v>
      </c>
      <c r="G7">
        <v>2651</v>
      </c>
      <c r="H7">
        <v>2496</v>
      </c>
      <c r="I7">
        <v>104</v>
      </c>
      <c r="J7">
        <v>98</v>
      </c>
      <c r="K7">
        <v>364</v>
      </c>
      <c r="L7">
        <v>1</v>
      </c>
      <c r="M7" t="s">
        <v>13</v>
      </c>
      <c r="N7" t="s">
        <v>14</v>
      </c>
      <c r="O7" s="2">
        <v>802.48263367999994</v>
      </c>
      <c r="P7" s="15">
        <v>45736</v>
      </c>
      <c r="Q7" s="15">
        <v>45757</v>
      </c>
      <c r="R7" s="15">
        <v>45764</v>
      </c>
      <c r="S7" t="s">
        <v>21</v>
      </c>
      <c r="T7">
        <v>5</v>
      </c>
      <c r="U7" s="2">
        <v>473.99386329999999</v>
      </c>
      <c r="V7" s="2">
        <v>6613.8678599999994</v>
      </c>
      <c r="W7" s="2">
        <v>9.5800528000000007</v>
      </c>
      <c r="X7" s="2">
        <v>1.1942257599999999</v>
      </c>
      <c r="Y7" s="2">
        <v>8.7926511999999999</v>
      </c>
      <c r="Z7" s="6">
        <f>Crate_BOMs[[#This Row],[glass weight (lb)]]+Crate_BOMs[[#This Row],[Crate Weight (lb)]]/COUNTIF(Crate_BOMs[crate no.],Crate_BOMs[[#This Row],[crate no.]])</f>
        <v>881.48161089666655</v>
      </c>
      <c r="AA7" s="6" t="str">
        <f>IF(LEFT(Crate_BOMs[[#This Row],[glass code]],4)&lt;&gt;"1116","",IFERROR(MID(Crate_BOMs[[#This Row],[no]],FIND("ECN",Crate_BOMs[[#This Row],[no]]),200),MID(Crate_BOMs[[#This Row],[no]],39,200)))</f>
        <v>2.01 GLZ02</v>
      </c>
      <c r="AB7" s="6" t="str">
        <f>SUBSTITUTE(IF(RIGHT(Crate_BOMs[[#This Row],[PO Sublot-GL]],6)="curved",RIGHT(Crate_BOMs[[#This Row],[PO Sublot-GL]],12),RIGHT(Crate_BOMs[[#This Row],[PO Sublot-GL]],5))," ","")</f>
        <v>GLZ02</v>
      </c>
      <c r="AC7" s="6" t="str">
        <f>SUBSTITUTE(LEFT(Crate_BOMs[[#This Row],[PO Sublot-GL]],LEN(Crate_BOMs[[#This Row],[PO Sublot-GL]])-LEN(Crate_BOMs[[#This Row],[Glass Type]]))," ","")</f>
        <v>2.01</v>
      </c>
      <c r="AD7" s="6" t="str">
        <f>LEFT(Crate_BOMs[[#This Row],[no]],FIND(" ",Crate_BOMs[[#This Row],[no]],5)-1)</f>
        <v>PO 40535</v>
      </c>
      <c r="AE7" s="6" cm="1">
        <f t="array" ref="AE7">COUNTA(_xlfn.UNIQUE(_xlfn._xlws.FILTER(Crate_BOMs[PO],Crate_BOMs[crate no.]=Crate_BOMs[[#This Row],[crate no.]])))</f>
        <v>1</v>
      </c>
      <c r="AF7" s="10" t="str">
        <f>IF(Crate_BOMs[[#This Row],['# POs in Crate]]=1,"",IF(VLOOKUP(Crate_BOMs[[#This Row],[crate no.]],Crates_[[crate no.]:[New Sublot]],3,FALSE)="","",VLOOKUP(Crate_BOMs[[#This Row],[crate no.]],Crates_[[crate no.]:[New Sublot]],3,FALSE)))</f>
        <v/>
      </c>
      <c r="AG7" s="6" t="str">
        <f>IF(VLOOKUP(Crate_BOMs[[#This Row],[crate no.]],Crates_[[crate no.]:[New Sublot]],3,FALSE)="",VLOOKUP(Crate_BOMs[[#This Row],[crate no.]],Crates_[[crate no.]:[New Sublot]],2,FALSE),VLOOKUP(Crate_BOMs[[#This Row],[crate no.]],Crates_[[crate no.]:[New Sublot]],3,FALSE))</f>
        <v>2.01</v>
      </c>
      <c r="AI7">
        <v>2</v>
      </c>
      <c r="AJ7">
        <v>300521921</v>
      </c>
      <c r="AK7" s="22" t="str" cm="1">
        <f t="array" ref="AK7">IF(INDEX(Crate_BOMs['# POs in Crate],MATCH(Crates_[[#This Row],[crate no.]],Crate_BOMs[crate no.],0),)=1,INDEX(Crate_BOMs[PO Sublot],MATCH(Crates_[[#This Row],[crate no.]],Crate_BOMs[crate no.],0),),"")</f>
        <v>2.01</v>
      </c>
      <c r="AL7" s="21" t="str">
        <f>IFERROR(VLOOKUP(Crates_[[#This Row],[crate no.]],AN:AO,2,FALSE),"")</f>
        <v/>
      </c>
      <c r="AN7">
        <v>300521718</v>
      </c>
      <c r="AO7" t="s">
        <v>154</v>
      </c>
      <c r="AQ7" t="s">
        <v>159</v>
      </c>
      <c r="AR7" t="str" cm="1">
        <f t="array" ref="AR7:AS7">_xlfn.TEXTSPLIT(SUBSTITUTE(SUBSTITUTE(AQ7," ",""), """",""),",")</f>
        <v>300521718</v>
      </c>
      <c r="AS7" t="str">
        <v>2.02</v>
      </c>
      <c r="AU7">
        <f t="shared" si="0"/>
        <v>300521718</v>
      </c>
      <c r="AV7" t="str">
        <f t="shared" si="1"/>
        <v>2.02</v>
      </c>
      <c r="AZ7" s="5">
        <v>300521810</v>
      </c>
      <c r="BA7" s="5" t="s">
        <v>225</v>
      </c>
    </row>
    <row r="8" spans="1:53" x14ac:dyDescent="0.25">
      <c r="A8">
        <v>2</v>
      </c>
      <c r="B8">
        <v>300521995</v>
      </c>
      <c r="C8">
        <v>2394175</v>
      </c>
      <c r="D8">
        <v>1</v>
      </c>
      <c r="E8" t="s">
        <v>76</v>
      </c>
      <c r="F8" t="s">
        <v>118</v>
      </c>
      <c r="G8">
        <v>2651</v>
      </c>
      <c r="H8">
        <v>2496</v>
      </c>
      <c r="I8">
        <v>104</v>
      </c>
      <c r="J8">
        <v>98</v>
      </c>
      <c r="K8">
        <v>364</v>
      </c>
      <c r="L8">
        <v>1</v>
      </c>
      <c r="M8" t="s">
        <v>13</v>
      </c>
      <c r="N8" t="s">
        <v>14</v>
      </c>
      <c r="O8" s="2">
        <v>802.48263367999994</v>
      </c>
      <c r="P8" s="15">
        <v>45736</v>
      </c>
      <c r="Q8" s="15">
        <v>45757</v>
      </c>
      <c r="R8" s="15">
        <v>45764</v>
      </c>
      <c r="S8" t="s">
        <v>21</v>
      </c>
      <c r="T8">
        <v>5</v>
      </c>
      <c r="U8" s="2">
        <v>473.99386329999999</v>
      </c>
      <c r="V8" s="2">
        <v>6613.8678599999994</v>
      </c>
      <c r="W8" s="2">
        <v>9.5800528000000007</v>
      </c>
      <c r="X8" s="2">
        <v>1.1942257599999999</v>
      </c>
      <c r="Y8" s="2">
        <v>8.7926511999999999</v>
      </c>
      <c r="Z8" s="6">
        <f>Crate_BOMs[[#This Row],[glass weight (lb)]]+Crate_BOMs[[#This Row],[Crate Weight (lb)]]/COUNTIF(Crate_BOMs[crate no.],Crate_BOMs[[#This Row],[crate no.]])</f>
        <v>881.48161089666655</v>
      </c>
      <c r="AA8" s="6" t="str">
        <f>IF(LEFT(Crate_BOMs[[#This Row],[glass code]],4)&lt;&gt;"1116","",IFERROR(MID(Crate_BOMs[[#This Row],[no]],FIND("ECN",Crate_BOMs[[#This Row],[no]]),200),MID(Crate_BOMs[[#This Row],[no]],39,200)))</f>
        <v>2.01 GLZ02</v>
      </c>
      <c r="AB8" s="6" t="str">
        <f>SUBSTITUTE(IF(RIGHT(Crate_BOMs[[#This Row],[PO Sublot-GL]],6)="curved",RIGHT(Crate_BOMs[[#This Row],[PO Sublot-GL]],12),RIGHT(Crate_BOMs[[#This Row],[PO Sublot-GL]],5))," ","")</f>
        <v>GLZ02</v>
      </c>
      <c r="AC8" s="6" t="str">
        <f>SUBSTITUTE(LEFT(Crate_BOMs[[#This Row],[PO Sublot-GL]],LEN(Crate_BOMs[[#This Row],[PO Sublot-GL]])-LEN(Crate_BOMs[[#This Row],[Glass Type]]))," ","")</f>
        <v>2.01</v>
      </c>
      <c r="AD8" s="6" t="str">
        <f>LEFT(Crate_BOMs[[#This Row],[no]],FIND(" ",Crate_BOMs[[#This Row],[no]],5)-1)</f>
        <v>PO 40535</v>
      </c>
      <c r="AE8" s="6" cm="1">
        <f t="array" ref="AE8">COUNTA(_xlfn.UNIQUE(_xlfn._xlws.FILTER(Crate_BOMs[PO],Crate_BOMs[crate no.]=Crate_BOMs[[#This Row],[crate no.]])))</f>
        <v>1</v>
      </c>
      <c r="AF8" s="10" t="str">
        <f>IF(Crate_BOMs[[#This Row],['# POs in Crate]]=1,"",IF(VLOOKUP(Crate_BOMs[[#This Row],[crate no.]],Crates_[[crate no.]:[New Sublot]],3,FALSE)="","",VLOOKUP(Crate_BOMs[[#This Row],[crate no.]],Crates_[[crate no.]:[New Sublot]],3,FALSE)))</f>
        <v/>
      </c>
      <c r="AG8" s="6" t="str">
        <f>IF(VLOOKUP(Crate_BOMs[[#This Row],[crate no.]],Crates_[[crate no.]:[New Sublot]],3,FALSE)="",VLOOKUP(Crate_BOMs[[#This Row],[crate no.]],Crates_[[crate no.]:[New Sublot]],2,FALSE),VLOOKUP(Crate_BOMs[[#This Row],[crate no.]],Crates_[[crate no.]:[New Sublot]],3,FALSE))</f>
        <v>2.01</v>
      </c>
      <c r="AI8">
        <v>2</v>
      </c>
      <c r="AJ8">
        <v>300521995</v>
      </c>
      <c r="AK8" s="22" t="str" cm="1">
        <f t="array" ref="AK8">IF(INDEX(Crate_BOMs['# POs in Crate],MATCH(Crates_[[#This Row],[crate no.]],Crate_BOMs[crate no.],0),)=1,INDEX(Crate_BOMs[PO Sublot],MATCH(Crates_[[#This Row],[crate no.]],Crate_BOMs[crate no.],0),),"")</f>
        <v>2.01</v>
      </c>
      <c r="AL8" s="21" t="str">
        <f>IFERROR(VLOOKUP(Crates_[[#This Row],[crate no.]],AN:AO,2,FALSE),"")</f>
        <v/>
      </c>
      <c r="AN8">
        <v>300521852</v>
      </c>
      <c r="AO8" t="s">
        <v>153</v>
      </c>
      <c r="AQ8" t="s">
        <v>160</v>
      </c>
      <c r="AR8" t="str" cm="1">
        <f t="array" ref="AR8:AS8">_xlfn.TEXTSPLIT(SUBSTITUTE(SUBSTITUTE(AQ8," ",""), """",""),",")</f>
        <v>300521852</v>
      </c>
      <c r="AS8" t="str">
        <v>2.03</v>
      </c>
      <c r="AU8">
        <f t="shared" si="0"/>
        <v>300521852</v>
      </c>
      <c r="AV8" t="str">
        <f t="shared" si="1"/>
        <v>2.03</v>
      </c>
      <c r="AZ8" s="5">
        <v>300521872</v>
      </c>
      <c r="BA8" s="5" t="s">
        <v>225</v>
      </c>
    </row>
    <row r="9" spans="1:53" x14ac:dyDescent="0.25">
      <c r="A9">
        <v>2</v>
      </c>
      <c r="B9">
        <v>300521995</v>
      </c>
      <c r="C9">
        <v>2394175</v>
      </c>
      <c r="D9">
        <v>1</v>
      </c>
      <c r="E9" t="s">
        <v>76</v>
      </c>
      <c r="F9" t="s">
        <v>118</v>
      </c>
      <c r="G9">
        <v>2651</v>
      </c>
      <c r="H9">
        <v>2496</v>
      </c>
      <c r="I9">
        <v>104</v>
      </c>
      <c r="J9">
        <v>98</v>
      </c>
      <c r="K9">
        <v>364</v>
      </c>
      <c r="L9">
        <v>1</v>
      </c>
      <c r="M9" t="s">
        <v>13</v>
      </c>
      <c r="N9" t="s">
        <v>14</v>
      </c>
      <c r="O9" s="2">
        <v>802.48263367999994</v>
      </c>
      <c r="P9" s="15">
        <v>45736</v>
      </c>
      <c r="Q9" s="15">
        <v>45757</v>
      </c>
      <c r="R9" s="15">
        <v>45764</v>
      </c>
      <c r="S9" t="s">
        <v>21</v>
      </c>
      <c r="T9">
        <v>5</v>
      </c>
      <c r="U9" s="2">
        <v>473.99386329999999</v>
      </c>
      <c r="V9" s="2">
        <v>6613.8678599999994</v>
      </c>
      <c r="W9" s="2">
        <v>9.5800528000000007</v>
      </c>
      <c r="X9" s="2">
        <v>1.1942257599999999</v>
      </c>
      <c r="Y9" s="2">
        <v>8.7926511999999999</v>
      </c>
      <c r="Z9" s="6">
        <f>Crate_BOMs[[#This Row],[glass weight (lb)]]+Crate_BOMs[[#This Row],[Crate Weight (lb)]]/COUNTIF(Crate_BOMs[crate no.],Crate_BOMs[[#This Row],[crate no.]])</f>
        <v>881.48161089666655</v>
      </c>
      <c r="AA9" s="6" t="str">
        <f>IF(LEFT(Crate_BOMs[[#This Row],[glass code]],4)&lt;&gt;"1116","",IFERROR(MID(Crate_BOMs[[#This Row],[no]],FIND("ECN",Crate_BOMs[[#This Row],[no]]),200),MID(Crate_BOMs[[#This Row],[no]],39,200)))</f>
        <v>2.01 GLZ02</v>
      </c>
      <c r="AB9" s="6" t="str">
        <f>SUBSTITUTE(IF(RIGHT(Crate_BOMs[[#This Row],[PO Sublot-GL]],6)="curved",RIGHT(Crate_BOMs[[#This Row],[PO Sublot-GL]],12),RIGHT(Crate_BOMs[[#This Row],[PO Sublot-GL]],5))," ","")</f>
        <v>GLZ02</v>
      </c>
      <c r="AC9" s="6" t="str">
        <f>SUBSTITUTE(LEFT(Crate_BOMs[[#This Row],[PO Sublot-GL]],LEN(Crate_BOMs[[#This Row],[PO Sublot-GL]])-LEN(Crate_BOMs[[#This Row],[Glass Type]]))," ","")</f>
        <v>2.01</v>
      </c>
      <c r="AD9" s="6" t="str">
        <f>LEFT(Crate_BOMs[[#This Row],[no]],FIND(" ",Crate_BOMs[[#This Row],[no]],5)-1)</f>
        <v>PO 40535</v>
      </c>
      <c r="AE9" s="6" cm="1">
        <f t="array" ref="AE9">COUNTA(_xlfn.UNIQUE(_xlfn._xlws.FILTER(Crate_BOMs[PO],Crate_BOMs[crate no.]=Crate_BOMs[[#This Row],[crate no.]])))</f>
        <v>1</v>
      </c>
      <c r="AF9" s="10" t="str">
        <f>IF(Crate_BOMs[[#This Row],['# POs in Crate]]=1,"",IF(VLOOKUP(Crate_BOMs[[#This Row],[crate no.]],Crates_[[crate no.]:[New Sublot]],3,FALSE)="","",VLOOKUP(Crate_BOMs[[#This Row],[crate no.]],Crates_[[crate no.]:[New Sublot]],3,FALSE)))</f>
        <v/>
      </c>
      <c r="AG9" s="6" t="str">
        <f>IF(VLOOKUP(Crate_BOMs[[#This Row],[crate no.]],Crates_[[crate no.]:[New Sublot]],3,FALSE)="",VLOOKUP(Crate_BOMs[[#This Row],[crate no.]],Crates_[[crate no.]:[New Sublot]],2,FALSE),VLOOKUP(Crate_BOMs[[#This Row],[crate no.]],Crates_[[crate no.]:[New Sublot]],3,FALSE))</f>
        <v>2.01</v>
      </c>
      <c r="AI9">
        <v>2</v>
      </c>
      <c r="AJ9">
        <v>300522029</v>
      </c>
      <c r="AK9" s="22" t="str" cm="1">
        <f t="array" ref="AK9">IF(INDEX(Crate_BOMs['# POs in Crate],MATCH(Crates_[[#This Row],[crate no.]],Crate_BOMs[crate no.],0),)=1,INDEX(Crate_BOMs[PO Sublot],MATCH(Crates_[[#This Row],[crate no.]],Crate_BOMs[crate no.],0),),"")</f>
        <v>2.01</v>
      </c>
      <c r="AL9" s="21" t="str">
        <f>IFERROR(VLOOKUP(Crates_[[#This Row],[crate no.]],AN:AO,2,FALSE),"")</f>
        <v/>
      </c>
      <c r="AQ9" t="s">
        <v>161</v>
      </c>
      <c r="AR9" t="str" cm="1">
        <f t="array" ref="AR9:AS9">_xlfn.TEXTSPLIT(SUBSTITUTE(SUBSTITUTE(AQ9," ",""), """",""),",")</f>
        <v>300521971</v>
      </c>
      <c r="AS9" t="str">
        <v>2.03</v>
      </c>
      <c r="AU9">
        <f t="shared" si="0"/>
        <v>300521971</v>
      </c>
      <c r="AV9" t="str">
        <f t="shared" si="1"/>
        <v>2.03</v>
      </c>
      <c r="AZ9">
        <v>300522204</v>
      </c>
      <c r="BA9" t="s">
        <v>153</v>
      </c>
    </row>
    <row r="10" spans="1:53" x14ac:dyDescent="0.25">
      <c r="A10">
        <v>2</v>
      </c>
      <c r="B10">
        <v>300521995</v>
      </c>
      <c r="C10">
        <v>2394175</v>
      </c>
      <c r="D10">
        <v>1</v>
      </c>
      <c r="E10" t="s">
        <v>76</v>
      </c>
      <c r="F10" t="s">
        <v>118</v>
      </c>
      <c r="G10">
        <v>2651</v>
      </c>
      <c r="H10">
        <v>2496</v>
      </c>
      <c r="I10">
        <v>104</v>
      </c>
      <c r="J10">
        <v>98</v>
      </c>
      <c r="K10">
        <v>364</v>
      </c>
      <c r="L10">
        <v>1</v>
      </c>
      <c r="M10" t="s">
        <v>13</v>
      </c>
      <c r="N10" t="s">
        <v>14</v>
      </c>
      <c r="O10" s="2">
        <v>802.48263367999994</v>
      </c>
      <c r="P10" s="15">
        <v>45736</v>
      </c>
      <c r="Q10" s="15">
        <v>45757</v>
      </c>
      <c r="R10" s="15">
        <v>45764</v>
      </c>
      <c r="S10" t="s">
        <v>21</v>
      </c>
      <c r="T10">
        <v>5</v>
      </c>
      <c r="U10" s="2">
        <v>473.99386329999999</v>
      </c>
      <c r="V10" s="2">
        <v>6613.8678599999994</v>
      </c>
      <c r="W10" s="2">
        <v>9.5800528000000007</v>
      </c>
      <c r="X10" s="2">
        <v>1.1942257599999999</v>
      </c>
      <c r="Y10" s="2">
        <v>8.7926511999999999</v>
      </c>
      <c r="Z10" s="6">
        <f>Crate_BOMs[[#This Row],[glass weight (lb)]]+Crate_BOMs[[#This Row],[Crate Weight (lb)]]/COUNTIF(Crate_BOMs[crate no.],Crate_BOMs[[#This Row],[crate no.]])</f>
        <v>881.48161089666655</v>
      </c>
      <c r="AA10" s="6" t="str">
        <f>IF(LEFT(Crate_BOMs[[#This Row],[glass code]],4)&lt;&gt;"1116","",IFERROR(MID(Crate_BOMs[[#This Row],[no]],FIND("ECN",Crate_BOMs[[#This Row],[no]]),200),MID(Crate_BOMs[[#This Row],[no]],39,200)))</f>
        <v>2.01 GLZ02</v>
      </c>
      <c r="AB10" s="6" t="str">
        <f>SUBSTITUTE(IF(RIGHT(Crate_BOMs[[#This Row],[PO Sublot-GL]],6)="curved",RIGHT(Crate_BOMs[[#This Row],[PO Sublot-GL]],12),RIGHT(Crate_BOMs[[#This Row],[PO Sublot-GL]],5))," ","")</f>
        <v>GLZ02</v>
      </c>
      <c r="AC10" s="6" t="str">
        <f>SUBSTITUTE(LEFT(Crate_BOMs[[#This Row],[PO Sublot-GL]],LEN(Crate_BOMs[[#This Row],[PO Sublot-GL]])-LEN(Crate_BOMs[[#This Row],[Glass Type]]))," ","")</f>
        <v>2.01</v>
      </c>
      <c r="AD10" s="6" t="str">
        <f>LEFT(Crate_BOMs[[#This Row],[no]],FIND(" ",Crate_BOMs[[#This Row],[no]],5)-1)</f>
        <v>PO 40535</v>
      </c>
      <c r="AE10" s="6" cm="1">
        <f t="array" ref="AE10">COUNTA(_xlfn.UNIQUE(_xlfn._xlws.FILTER(Crate_BOMs[PO],Crate_BOMs[crate no.]=Crate_BOMs[[#This Row],[crate no.]])))</f>
        <v>1</v>
      </c>
      <c r="AF10" s="10" t="str">
        <f>IF(Crate_BOMs[[#This Row],['# POs in Crate]]=1,"",IF(VLOOKUP(Crate_BOMs[[#This Row],[crate no.]],Crates_[[crate no.]:[New Sublot]],3,FALSE)="","",VLOOKUP(Crate_BOMs[[#This Row],[crate no.]],Crates_[[crate no.]:[New Sublot]],3,FALSE)))</f>
        <v/>
      </c>
      <c r="AG10" s="6" t="str">
        <f>IF(VLOOKUP(Crate_BOMs[[#This Row],[crate no.]],Crates_[[crate no.]:[New Sublot]],3,FALSE)="",VLOOKUP(Crate_BOMs[[#This Row],[crate no.]],Crates_[[crate no.]:[New Sublot]],2,FALSE),VLOOKUP(Crate_BOMs[[#This Row],[crate no.]],Crates_[[crate no.]:[New Sublot]],3,FALSE))</f>
        <v>2.01</v>
      </c>
      <c r="AI10">
        <v>3</v>
      </c>
      <c r="AJ10">
        <v>300520083</v>
      </c>
      <c r="AK10" s="22" t="str" cm="1">
        <f t="array" ref="AK10">IF(INDEX(Crate_BOMs['# POs in Crate],MATCH(Crates_[[#This Row],[crate no.]],Crate_BOMs[crate no.],0),)=1,INDEX(Crate_BOMs[PO Sublot],MATCH(Crates_[[#This Row],[crate no.]],Crate_BOMs[crate no.],0),),"")</f>
        <v/>
      </c>
      <c r="AL10" s="21" t="str">
        <f>IFERROR(VLOOKUP(Crates_[[#This Row],[crate no.]],AN:AO,2,FALSE),"")</f>
        <v>2.03</v>
      </c>
      <c r="AN10">
        <v>300522629</v>
      </c>
      <c r="AO10" t="s">
        <v>153</v>
      </c>
      <c r="AQ10" t="s">
        <v>201</v>
      </c>
      <c r="AR10" t="str" cm="1">
        <f t="array" ref="AR10:AS10">_xlfn.TEXTSPLIT(SUBSTITUTE(SUBSTITUTE(AQ10," ",""), """",""),",")</f>
        <v>300522204</v>
      </c>
      <c r="AS10" t="str">
        <v>2.03</v>
      </c>
      <c r="AU10">
        <f t="shared" si="0"/>
        <v>300522204</v>
      </c>
      <c r="AV10" t="str">
        <f t="shared" si="1"/>
        <v>2.03</v>
      </c>
      <c r="AZ10">
        <v>300520037</v>
      </c>
      <c r="BA10" t="s">
        <v>164</v>
      </c>
    </row>
    <row r="11" spans="1:53" x14ac:dyDescent="0.25">
      <c r="A11">
        <v>2</v>
      </c>
      <c r="B11">
        <v>300521995</v>
      </c>
      <c r="C11">
        <v>2394175</v>
      </c>
      <c r="D11">
        <v>1</v>
      </c>
      <c r="E11" t="s">
        <v>76</v>
      </c>
      <c r="F11" t="s">
        <v>118</v>
      </c>
      <c r="G11">
        <v>2651</v>
      </c>
      <c r="H11">
        <v>2496</v>
      </c>
      <c r="I11">
        <v>104</v>
      </c>
      <c r="J11">
        <v>98</v>
      </c>
      <c r="K11">
        <v>364</v>
      </c>
      <c r="L11">
        <v>1</v>
      </c>
      <c r="M11" t="s">
        <v>13</v>
      </c>
      <c r="N11" t="s">
        <v>14</v>
      </c>
      <c r="O11" s="2">
        <v>802.48263367999994</v>
      </c>
      <c r="P11" s="15">
        <v>45736</v>
      </c>
      <c r="Q11" s="15">
        <v>45757</v>
      </c>
      <c r="R11" s="15">
        <v>45764</v>
      </c>
      <c r="S11" t="s">
        <v>21</v>
      </c>
      <c r="T11">
        <v>5</v>
      </c>
      <c r="U11" s="2">
        <v>473.99386329999999</v>
      </c>
      <c r="V11" s="2">
        <v>6613.8678599999994</v>
      </c>
      <c r="W11" s="2">
        <v>9.5800528000000007</v>
      </c>
      <c r="X11" s="2">
        <v>1.1942257599999999</v>
      </c>
      <c r="Y11" s="2">
        <v>8.7926511999999999</v>
      </c>
      <c r="Z11" s="6">
        <f>Crate_BOMs[[#This Row],[glass weight (lb)]]+Crate_BOMs[[#This Row],[Crate Weight (lb)]]/COUNTIF(Crate_BOMs[crate no.],Crate_BOMs[[#This Row],[crate no.]])</f>
        <v>881.48161089666655</v>
      </c>
      <c r="AA11" s="6" t="str">
        <f>IF(LEFT(Crate_BOMs[[#This Row],[glass code]],4)&lt;&gt;"1116","",IFERROR(MID(Crate_BOMs[[#This Row],[no]],FIND("ECN",Crate_BOMs[[#This Row],[no]]),200),MID(Crate_BOMs[[#This Row],[no]],39,200)))</f>
        <v>2.01 GLZ02</v>
      </c>
      <c r="AB11" s="6" t="str">
        <f>SUBSTITUTE(IF(RIGHT(Crate_BOMs[[#This Row],[PO Sublot-GL]],6)="curved",RIGHT(Crate_BOMs[[#This Row],[PO Sublot-GL]],12),RIGHT(Crate_BOMs[[#This Row],[PO Sublot-GL]],5))," ","")</f>
        <v>GLZ02</v>
      </c>
      <c r="AC11" s="6" t="str">
        <f>SUBSTITUTE(LEFT(Crate_BOMs[[#This Row],[PO Sublot-GL]],LEN(Crate_BOMs[[#This Row],[PO Sublot-GL]])-LEN(Crate_BOMs[[#This Row],[Glass Type]]))," ","")</f>
        <v>2.01</v>
      </c>
      <c r="AD11" s="6" t="str">
        <f>LEFT(Crate_BOMs[[#This Row],[no]],FIND(" ",Crate_BOMs[[#This Row],[no]],5)-1)</f>
        <v>PO 40535</v>
      </c>
      <c r="AE11" s="6" cm="1">
        <f t="array" ref="AE11">COUNTA(_xlfn.UNIQUE(_xlfn._xlws.FILTER(Crate_BOMs[PO],Crate_BOMs[crate no.]=Crate_BOMs[[#This Row],[crate no.]])))</f>
        <v>1</v>
      </c>
      <c r="AF11" s="10" t="str">
        <f>IF(Crate_BOMs[[#This Row],['# POs in Crate]]=1,"",IF(VLOOKUP(Crate_BOMs[[#This Row],[crate no.]],Crates_[[crate no.]:[New Sublot]],3,FALSE)="","",VLOOKUP(Crate_BOMs[[#This Row],[crate no.]],Crates_[[crate no.]:[New Sublot]],3,FALSE)))</f>
        <v/>
      </c>
      <c r="AG11" s="6" t="str">
        <f>IF(VLOOKUP(Crate_BOMs[[#This Row],[crate no.]],Crates_[[crate no.]:[New Sublot]],3,FALSE)="",VLOOKUP(Crate_BOMs[[#This Row],[crate no.]],Crates_[[crate no.]:[New Sublot]],2,FALSE),VLOOKUP(Crate_BOMs[[#This Row],[crate no.]],Crates_[[crate no.]:[New Sublot]],3,FALSE))</f>
        <v>2.01</v>
      </c>
      <c r="AI11">
        <v>3</v>
      </c>
      <c r="AJ11">
        <v>300520170</v>
      </c>
      <c r="AK11" s="22" t="str" cm="1">
        <f t="array" ref="AK11">IF(INDEX(Crate_BOMs['# POs in Crate],MATCH(Crates_[[#This Row],[crate no.]],Crate_BOMs[crate no.],0),)=1,INDEX(Crate_BOMs[PO Sublot],MATCH(Crates_[[#This Row],[crate no.]],Crate_BOMs[crate no.],0),),"")</f>
        <v>2.01</v>
      </c>
      <c r="AL11" s="21" t="str">
        <f>IFERROR(VLOOKUP(Crates_[[#This Row],[crate no.]],AN:AO,2,FALSE),"")</f>
        <v/>
      </c>
      <c r="AQ11" t="s">
        <v>162</v>
      </c>
      <c r="AR11" t="str" cm="1">
        <f t="array" ref="AR11:AS11">_xlfn.TEXTSPLIT(SUBSTITUTE(SUBSTITUTE(AQ11," ",""), """",""),",")</f>
        <v>300522629</v>
      </c>
      <c r="AS11" t="str">
        <v>2.03</v>
      </c>
      <c r="AU11">
        <f t="shared" si="0"/>
        <v>300522629</v>
      </c>
      <c r="AV11" t="str">
        <f t="shared" si="1"/>
        <v>2.03</v>
      </c>
    </row>
    <row r="12" spans="1:53" x14ac:dyDescent="0.25">
      <c r="A12">
        <v>2</v>
      </c>
      <c r="B12">
        <v>300521995</v>
      </c>
      <c r="C12">
        <v>2394175</v>
      </c>
      <c r="D12">
        <v>1</v>
      </c>
      <c r="E12" t="s">
        <v>76</v>
      </c>
      <c r="F12" t="s">
        <v>118</v>
      </c>
      <c r="G12">
        <v>2651</v>
      </c>
      <c r="H12">
        <v>2496</v>
      </c>
      <c r="I12">
        <v>104</v>
      </c>
      <c r="J12">
        <v>98</v>
      </c>
      <c r="K12">
        <v>364</v>
      </c>
      <c r="L12">
        <v>1</v>
      </c>
      <c r="M12" t="s">
        <v>13</v>
      </c>
      <c r="N12" t="s">
        <v>14</v>
      </c>
      <c r="O12" s="2">
        <v>802.48263367999994</v>
      </c>
      <c r="P12" s="15">
        <v>45736</v>
      </c>
      <c r="Q12" s="15">
        <v>45757</v>
      </c>
      <c r="R12" s="15">
        <v>45764</v>
      </c>
      <c r="S12" t="s">
        <v>21</v>
      </c>
      <c r="T12">
        <v>5</v>
      </c>
      <c r="U12" s="2">
        <v>473.99386329999999</v>
      </c>
      <c r="V12" s="2">
        <v>6613.8678599999994</v>
      </c>
      <c r="W12" s="2">
        <v>9.5800528000000007</v>
      </c>
      <c r="X12" s="2">
        <v>1.1942257599999999</v>
      </c>
      <c r="Y12" s="2">
        <v>8.7926511999999999</v>
      </c>
      <c r="Z12" s="6">
        <f>Crate_BOMs[[#This Row],[glass weight (lb)]]+Crate_BOMs[[#This Row],[Crate Weight (lb)]]/COUNTIF(Crate_BOMs[crate no.],Crate_BOMs[[#This Row],[crate no.]])</f>
        <v>881.48161089666655</v>
      </c>
      <c r="AA12" s="6" t="str">
        <f>IF(LEFT(Crate_BOMs[[#This Row],[glass code]],4)&lt;&gt;"1116","",IFERROR(MID(Crate_BOMs[[#This Row],[no]],FIND("ECN",Crate_BOMs[[#This Row],[no]]),200),MID(Crate_BOMs[[#This Row],[no]],39,200)))</f>
        <v>2.01 GLZ02</v>
      </c>
      <c r="AB12" s="6" t="str">
        <f>SUBSTITUTE(IF(RIGHT(Crate_BOMs[[#This Row],[PO Sublot-GL]],6)="curved",RIGHT(Crate_BOMs[[#This Row],[PO Sublot-GL]],12),RIGHT(Crate_BOMs[[#This Row],[PO Sublot-GL]],5))," ","")</f>
        <v>GLZ02</v>
      </c>
      <c r="AC12" s="6" t="str">
        <f>SUBSTITUTE(LEFT(Crate_BOMs[[#This Row],[PO Sublot-GL]],LEN(Crate_BOMs[[#This Row],[PO Sublot-GL]])-LEN(Crate_BOMs[[#This Row],[Glass Type]]))," ","")</f>
        <v>2.01</v>
      </c>
      <c r="AD12" s="6" t="str">
        <f>LEFT(Crate_BOMs[[#This Row],[no]],FIND(" ",Crate_BOMs[[#This Row],[no]],5)-1)</f>
        <v>PO 40535</v>
      </c>
      <c r="AE12" s="6" cm="1">
        <f t="array" ref="AE12">COUNTA(_xlfn.UNIQUE(_xlfn._xlws.FILTER(Crate_BOMs[PO],Crate_BOMs[crate no.]=Crate_BOMs[[#This Row],[crate no.]])))</f>
        <v>1</v>
      </c>
      <c r="AF12" s="10" t="str">
        <f>IF(Crate_BOMs[[#This Row],['# POs in Crate]]=1,"",IF(VLOOKUP(Crate_BOMs[[#This Row],[crate no.]],Crates_[[crate no.]:[New Sublot]],3,FALSE)="","",VLOOKUP(Crate_BOMs[[#This Row],[crate no.]],Crates_[[crate no.]:[New Sublot]],3,FALSE)))</f>
        <v/>
      </c>
      <c r="AG12" s="6" t="str">
        <f>IF(VLOOKUP(Crate_BOMs[[#This Row],[crate no.]],Crates_[[crate no.]:[New Sublot]],3,FALSE)="",VLOOKUP(Crate_BOMs[[#This Row],[crate no.]],Crates_[[crate no.]:[New Sublot]],2,FALSE),VLOOKUP(Crate_BOMs[[#This Row],[crate no.]],Crates_[[crate no.]:[New Sublot]],3,FALSE))</f>
        <v>2.01</v>
      </c>
      <c r="AI12">
        <v>3</v>
      </c>
      <c r="AJ12">
        <v>300520896</v>
      </c>
      <c r="AK12" s="22" t="str" cm="1">
        <f t="array" ref="AK12">IF(INDEX(Crate_BOMs['# POs in Crate],MATCH(Crates_[[#This Row],[crate no.]],Crate_BOMs[crate no.],0),)=1,INDEX(Crate_BOMs[PO Sublot],MATCH(Crates_[[#This Row],[crate no.]],Crate_BOMs[crate no.],0),),"")</f>
        <v/>
      </c>
      <c r="AL12" s="21" t="str">
        <f>IFERROR(VLOOKUP(Crates_[[#This Row],[crate no.]],AN:AO,2,FALSE),"")</f>
        <v>2.02</v>
      </c>
      <c r="AQ12" t="s">
        <v>226</v>
      </c>
      <c r="AR12" t="str" cm="1">
        <f t="array" ref="AR12:AS12">_xlfn.TEXTSPLIT(SUBSTITUTE(SUBSTITUTE(AQ12," ",""), """",""),",")</f>
        <v>300521104</v>
      </c>
      <c r="AS12" t="str">
        <v>2.01</v>
      </c>
      <c r="AU12">
        <f t="shared" si="0"/>
        <v>300521104</v>
      </c>
      <c r="AV12" t="str">
        <f t="shared" si="1"/>
        <v>2.01</v>
      </c>
    </row>
    <row r="13" spans="1:53" x14ac:dyDescent="0.25">
      <c r="A13">
        <v>2</v>
      </c>
      <c r="B13">
        <v>300521995</v>
      </c>
      <c r="C13">
        <v>2394175</v>
      </c>
      <c r="D13">
        <v>1</v>
      </c>
      <c r="E13" t="s">
        <v>76</v>
      </c>
      <c r="F13" t="s">
        <v>118</v>
      </c>
      <c r="G13">
        <v>2651</v>
      </c>
      <c r="H13">
        <v>2496</v>
      </c>
      <c r="I13">
        <v>104</v>
      </c>
      <c r="J13">
        <v>98</v>
      </c>
      <c r="K13">
        <v>364</v>
      </c>
      <c r="L13">
        <v>1</v>
      </c>
      <c r="M13" t="s">
        <v>13</v>
      </c>
      <c r="N13" t="s">
        <v>14</v>
      </c>
      <c r="O13" s="2">
        <v>802.48263367999994</v>
      </c>
      <c r="P13" s="15">
        <v>45736</v>
      </c>
      <c r="Q13" s="15">
        <v>45757</v>
      </c>
      <c r="R13" s="15">
        <v>45764</v>
      </c>
      <c r="S13" t="s">
        <v>21</v>
      </c>
      <c r="T13">
        <v>5</v>
      </c>
      <c r="U13" s="2">
        <v>473.99386329999999</v>
      </c>
      <c r="V13" s="2">
        <v>6613.8678599999994</v>
      </c>
      <c r="W13" s="2">
        <v>9.5800528000000007</v>
      </c>
      <c r="X13" s="2">
        <v>1.1942257599999999</v>
      </c>
      <c r="Y13" s="2">
        <v>8.7926511999999999</v>
      </c>
      <c r="Z13" s="6">
        <f>Crate_BOMs[[#This Row],[glass weight (lb)]]+Crate_BOMs[[#This Row],[Crate Weight (lb)]]/COUNTIF(Crate_BOMs[crate no.],Crate_BOMs[[#This Row],[crate no.]])</f>
        <v>881.48161089666655</v>
      </c>
      <c r="AA13" s="6" t="str">
        <f>IF(LEFT(Crate_BOMs[[#This Row],[glass code]],4)&lt;&gt;"1116","",IFERROR(MID(Crate_BOMs[[#This Row],[no]],FIND("ECN",Crate_BOMs[[#This Row],[no]]),200),MID(Crate_BOMs[[#This Row],[no]],39,200)))</f>
        <v>2.01 GLZ02</v>
      </c>
      <c r="AB13" s="6" t="str">
        <f>SUBSTITUTE(IF(RIGHT(Crate_BOMs[[#This Row],[PO Sublot-GL]],6)="curved",RIGHT(Crate_BOMs[[#This Row],[PO Sublot-GL]],12),RIGHT(Crate_BOMs[[#This Row],[PO Sublot-GL]],5))," ","")</f>
        <v>GLZ02</v>
      </c>
      <c r="AC13" s="6" t="str">
        <f>SUBSTITUTE(LEFT(Crate_BOMs[[#This Row],[PO Sublot-GL]],LEN(Crate_BOMs[[#This Row],[PO Sublot-GL]])-LEN(Crate_BOMs[[#This Row],[Glass Type]]))," ","")</f>
        <v>2.01</v>
      </c>
      <c r="AD13" s="6" t="str">
        <f>LEFT(Crate_BOMs[[#This Row],[no]],FIND(" ",Crate_BOMs[[#This Row],[no]],5)-1)</f>
        <v>PO 40535</v>
      </c>
      <c r="AE13" s="6" cm="1">
        <f t="array" ref="AE13">COUNTA(_xlfn.UNIQUE(_xlfn._xlws.FILTER(Crate_BOMs[PO],Crate_BOMs[crate no.]=Crate_BOMs[[#This Row],[crate no.]])))</f>
        <v>1</v>
      </c>
      <c r="AF13" s="10" t="str">
        <f>IF(Crate_BOMs[[#This Row],['# POs in Crate]]=1,"",IF(VLOOKUP(Crate_BOMs[[#This Row],[crate no.]],Crates_[[crate no.]:[New Sublot]],3,FALSE)="","",VLOOKUP(Crate_BOMs[[#This Row],[crate no.]],Crates_[[crate no.]:[New Sublot]],3,FALSE)))</f>
        <v/>
      </c>
      <c r="AG13" s="6" t="str">
        <f>IF(VLOOKUP(Crate_BOMs[[#This Row],[crate no.]],Crates_[[crate no.]:[New Sublot]],3,FALSE)="",VLOOKUP(Crate_BOMs[[#This Row],[crate no.]],Crates_[[crate no.]:[New Sublot]],2,FALSE),VLOOKUP(Crate_BOMs[[#This Row],[crate no.]],Crates_[[crate no.]:[New Sublot]],3,FALSE))</f>
        <v>2.01</v>
      </c>
      <c r="AI13">
        <v>3</v>
      </c>
      <c r="AJ13">
        <v>300521372</v>
      </c>
      <c r="AK13" s="22" t="str" cm="1">
        <f t="array" ref="AK13">IF(INDEX(Crate_BOMs['# POs in Crate],MATCH(Crates_[[#This Row],[crate no.]],Crate_BOMs[crate no.],0),)=1,INDEX(Crate_BOMs[PO Sublot],MATCH(Crates_[[#This Row],[crate no.]],Crate_BOMs[crate no.],0),),"")</f>
        <v>2.01</v>
      </c>
      <c r="AL13" s="21" t="str">
        <f>IFERROR(VLOOKUP(Crates_[[#This Row],[crate no.]],AN:AO,2,FALSE),"")</f>
        <v/>
      </c>
      <c r="AQ13" t="s">
        <v>227</v>
      </c>
      <c r="AR13" t="str" cm="1">
        <f t="array" ref="AR13:AS13">_xlfn.TEXTSPLIT(SUBSTITUTE(SUBSTITUTE(AQ13," ",""), """",""),",")</f>
        <v>300521810</v>
      </c>
      <c r="AS13" t="str">
        <v>2.04</v>
      </c>
      <c r="AU13">
        <f t="shared" si="0"/>
        <v>300521810</v>
      </c>
      <c r="AV13" t="str">
        <f t="shared" si="1"/>
        <v>2.04</v>
      </c>
    </row>
    <row r="14" spans="1:53" x14ac:dyDescent="0.25">
      <c r="A14">
        <v>2</v>
      </c>
      <c r="B14">
        <v>300521125</v>
      </c>
      <c r="C14">
        <v>2394175</v>
      </c>
      <c r="D14">
        <v>1</v>
      </c>
      <c r="E14" t="s">
        <v>76</v>
      </c>
      <c r="F14" t="s">
        <v>118</v>
      </c>
      <c r="G14">
        <v>2651</v>
      </c>
      <c r="H14">
        <v>2496</v>
      </c>
      <c r="I14">
        <v>104</v>
      </c>
      <c r="J14">
        <v>98</v>
      </c>
      <c r="K14">
        <v>364</v>
      </c>
      <c r="L14">
        <v>1</v>
      </c>
      <c r="M14" t="s">
        <v>13</v>
      </c>
      <c r="N14" t="s">
        <v>14</v>
      </c>
      <c r="O14" s="2">
        <v>802.48263367999994</v>
      </c>
      <c r="P14" s="15">
        <v>45736</v>
      </c>
      <c r="Q14" s="15">
        <v>45757</v>
      </c>
      <c r="R14" s="15">
        <v>45764</v>
      </c>
      <c r="S14" t="s">
        <v>21</v>
      </c>
      <c r="T14">
        <v>5</v>
      </c>
      <c r="U14" s="2">
        <v>473.99386329999999</v>
      </c>
      <c r="V14" s="2">
        <v>6613.8678599999994</v>
      </c>
      <c r="W14" s="2">
        <v>9.5800528000000007</v>
      </c>
      <c r="X14" s="2">
        <v>1.1942257599999999</v>
      </c>
      <c r="Y14" s="2">
        <v>8.7926511999999999</v>
      </c>
      <c r="Z14" s="6">
        <f>Crate_BOMs[[#This Row],[glass weight (lb)]]+Crate_BOMs[[#This Row],[Crate Weight (lb)]]/COUNTIF(Crate_BOMs[crate no.],Crate_BOMs[[#This Row],[crate no.]])</f>
        <v>881.48161089666655</v>
      </c>
      <c r="AA14" s="6" t="str">
        <f>IF(LEFT(Crate_BOMs[[#This Row],[glass code]],4)&lt;&gt;"1116","",IFERROR(MID(Crate_BOMs[[#This Row],[no]],FIND("ECN",Crate_BOMs[[#This Row],[no]]),200),MID(Crate_BOMs[[#This Row],[no]],39,200)))</f>
        <v>2.01 GLZ02</v>
      </c>
      <c r="AB14" s="6" t="str">
        <f>SUBSTITUTE(IF(RIGHT(Crate_BOMs[[#This Row],[PO Sublot-GL]],6)="curved",RIGHT(Crate_BOMs[[#This Row],[PO Sublot-GL]],12),RIGHT(Crate_BOMs[[#This Row],[PO Sublot-GL]],5))," ","")</f>
        <v>GLZ02</v>
      </c>
      <c r="AC14" s="6" t="str">
        <f>SUBSTITUTE(LEFT(Crate_BOMs[[#This Row],[PO Sublot-GL]],LEN(Crate_BOMs[[#This Row],[PO Sublot-GL]])-LEN(Crate_BOMs[[#This Row],[Glass Type]]))," ","")</f>
        <v>2.01</v>
      </c>
      <c r="AD14" s="6" t="str">
        <f>LEFT(Crate_BOMs[[#This Row],[no]],FIND(" ",Crate_BOMs[[#This Row],[no]],5)-1)</f>
        <v>PO 40535</v>
      </c>
      <c r="AE14" s="6" cm="1">
        <f t="array" ref="AE14">COUNTA(_xlfn.UNIQUE(_xlfn._xlws.FILTER(Crate_BOMs[PO],Crate_BOMs[crate no.]=Crate_BOMs[[#This Row],[crate no.]])))</f>
        <v>1</v>
      </c>
      <c r="AF14" s="10" t="str">
        <f>IF(Crate_BOMs[[#This Row],['# POs in Crate]]=1,"",IF(VLOOKUP(Crate_BOMs[[#This Row],[crate no.]],Crates_[[crate no.]:[New Sublot]],3,FALSE)="","",VLOOKUP(Crate_BOMs[[#This Row],[crate no.]],Crates_[[crate no.]:[New Sublot]],3,FALSE)))</f>
        <v/>
      </c>
      <c r="AG14" s="6" t="str">
        <f>IF(VLOOKUP(Crate_BOMs[[#This Row],[crate no.]],Crates_[[crate no.]:[New Sublot]],3,FALSE)="",VLOOKUP(Crate_BOMs[[#This Row],[crate no.]],Crates_[[crate no.]:[New Sublot]],2,FALSE),VLOOKUP(Crate_BOMs[[#This Row],[crate no.]],Crates_[[crate no.]:[New Sublot]],3,FALSE))</f>
        <v>2.01</v>
      </c>
      <c r="AI14">
        <v>3</v>
      </c>
      <c r="AJ14">
        <v>300521576</v>
      </c>
      <c r="AK14" s="22" t="str" cm="1">
        <f t="array" ref="AK14">IF(INDEX(Crate_BOMs['# POs in Crate],MATCH(Crates_[[#This Row],[crate no.]],Crate_BOMs[crate no.],0),)=1,INDEX(Crate_BOMs[PO Sublot],MATCH(Crates_[[#This Row],[crate no.]],Crate_BOMs[crate no.],0),),"")</f>
        <v>2.05&amp;2.09</v>
      </c>
      <c r="AL14" s="21" t="str">
        <f>IFERROR(VLOOKUP(Crates_[[#This Row],[crate no.]],AN:AO,2,FALSE),"")</f>
        <v/>
      </c>
      <c r="AN14" s="5">
        <v>300521971</v>
      </c>
      <c r="AO14" s="5" t="s">
        <v>225</v>
      </c>
      <c r="AQ14" t="s">
        <v>228</v>
      </c>
      <c r="AR14" t="str" cm="1">
        <f t="array" ref="AR14:AS14">_xlfn.TEXTSPLIT(SUBSTITUTE(SUBSTITUTE(AQ14," ",""), """",""),",")</f>
        <v>300521872</v>
      </c>
      <c r="AS14" t="str">
        <v>2.04</v>
      </c>
      <c r="AU14">
        <f t="shared" si="0"/>
        <v>300521872</v>
      </c>
      <c r="AV14" t="str">
        <f t="shared" si="1"/>
        <v>2.04</v>
      </c>
    </row>
    <row r="15" spans="1:53" x14ac:dyDescent="0.25">
      <c r="A15">
        <v>2</v>
      </c>
      <c r="B15">
        <v>300521125</v>
      </c>
      <c r="C15">
        <v>2394175</v>
      </c>
      <c r="D15">
        <v>1</v>
      </c>
      <c r="E15" t="s">
        <v>76</v>
      </c>
      <c r="F15" t="s">
        <v>118</v>
      </c>
      <c r="G15">
        <v>2651</v>
      </c>
      <c r="H15">
        <v>2496</v>
      </c>
      <c r="I15">
        <v>104</v>
      </c>
      <c r="J15">
        <v>98</v>
      </c>
      <c r="K15">
        <v>364</v>
      </c>
      <c r="L15">
        <v>1</v>
      </c>
      <c r="M15" t="s">
        <v>13</v>
      </c>
      <c r="N15" t="s">
        <v>14</v>
      </c>
      <c r="O15" s="2">
        <v>802.48263367999994</v>
      </c>
      <c r="P15" s="15">
        <v>45736</v>
      </c>
      <c r="Q15" s="15">
        <v>45757</v>
      </c>
      <c r="R15" s="15">
        <v>45764</v>
      </c>
      <c r="S15" t="s">
        <v>21</v>
      </c>
      <c r="T15">
        <v>5</v>
      </c>
      <c r="U15" s="2">
        <v>473.99386329999999</v>
      </c>
      <c r="V15" s="2">
        <v>6613.8678599999994</v>
      </c>
      <c r="W15" s="2">
        <v>9.5800528000000007</v>
      </c>
      <c r="X15" s="2">
        <v>1.1942257599999999</v>
      </c>
      <c r="Y15" s="2">
        <v>8.7926511999999999</v>
      </c>
      <c r="Z15" s="6">
        <f>Crate_BOMs[[#This Row],[glass weight (lb)]]+Crate_BOMs[[#This Row],[Crate Weight (lb)]]/COUNTIF(Crate_BOMs[crate no.],Crate_BOMs[[#This Row],[crate no.]])</f>
        <v>881.48161089666655</v>
      </c>
      <c r="AA15" s="6" t="str">
        <f>IF(LEFT(Crate_BOMs[[#This Row],[glass code]],4)&lt;&gt;"1116","",IFERROR(MID(Crate_BOMs[[#This Row],[no]],FIND("ECN",Crate_BOMs[[#This Row],[no]]),200),MID(Crate_BOMs[[#This Row],[no]],39,200)))</f>
        <v>2.01 GLZ02</v>
      </c>
      <c r="AB15" s="6" t="str">
        <f>SUBSTITUTE(IF(RIGHT(Crate_BOMs[[#This Row],[PO Sublot-GL]],6)="curved",RIGHT(Crate_BOMs[[#This Row],[PO Sublot-GL]],12),RIGHT(Crate_BOMs[[#This Row],[PO Sublot-GL]],5))," ","")</f>
        <v>GLZ02</v>
      </c>
      <c r="AC15" s="6" t="str">
        <f>SUBSTITUTE(LEFT(Crate_BOMs[[#This Row],[PO Sublot-GL]],LEN(Crate_BOMs[[#This Row],[PO Sublot-GL]])-LEN(Crate_BOMs[[#This Row],[Glass Type]]))," ","")</f>
        <v>2.01</v>
      </c>
      <c r="AD15" s="6" t="str">
        <f>LEFT(Crate_BOMs[[#This Row],[no]],FIND(" ",Crate_BOMs[[#This Row],[no]],5)-1)</f>
        <v>PO 40535</v>
      </c>
      <c r="AE15" s="6" cm="1">
        <f t="array" ref="AE15">COUNTA(_xlfn.UNIQUE(_xlfn._xlws.FILTER(Crate_BOMs[PO],Crate_BOMs[crate no.]=Crate_BOMs[[#This Row],[crate no.]])))</f>
        <v>1</v>
      </c>
      <c r="AF15" s="10" t="str">
        <f>IF(Crate_BOMs[[#This Row],['# POs in Crate]]=1,"",IF(VLOOKUP(Crate_BOMs[[#This Row],[crate no.]],Crates_[[crate no.]:[New Sublot]],3,FALSE)="","",VLOOKUP(Crate_BOMs[[#This Row],[crate no.]],Crates_[[crate no.]:[New Sublot]],3,FALSE)))</f>
        <v/>
      </c>
      <c r="AG15" s="6" t="str">
        <f>IF(VLOOKUP(Crate_BOMs[[#This Row],[crate no.]],Crates_[[crate no.]:[New Sublot]],3,FALSE)="",VLOOKUP(Crate_BOMs[[#This Row],[crate no.]],Crates_[[crate no.]:[New Sublot]],2,FALSE),VLOOKUP(Crate_BOMs[[#This Row],[crate no.]],Crates_[[crate no.]:[New Sublot]],3,FALSE))</f>
        <v>2.01</v>
      </c>
      <c r="AI15">
        <v>3</v>
      </c>
      <c r="AJ15">
        <v>300521804</v>
      </c>
      <c r="AK15" s="22" t="str" cm="1">
        <f t="array" ref="AK15">IF(INDEX(Crate_BOMs['# POs in Crate],MATCH(Crates_[[#This Row],[crate no.]],Crate_BOMs[crate no.],0),)=1,INDEX(Crate_BOMs[PO Sublot],MATCH(Crates_[[#This Row],[crate no.]],Crate_BOMs[crate no.],0),),"")</f>
        <v>2.02</v>
      </c>
      <c r="AL15" s="21" t="str">
        <f>IFERROR(VLOOKUP(Crates_[[#This Row],[crate no.]],AN:AO,2,FALSE),"")</f>
        <v/>
      </c>
      <c r="AQ15" t="s">
        <v>229</v>
      </c>
      <c r="AR15" t="str" cm="1">
        <f t="array" ref="AR15:AS15">_xlfn.TEXTSPLIT(SUBSTITUTE(SUBSTITUTE(AQ15," ",""), """",""),",")</f>
        <v>300521971</v>
      </c>
      <c r="AS15" t="str">
        <v>2.04</v>
      </c>
      <c r="AU15">
        <f t="shared" si="0"/>
        <v>300521971</v>
      </c>
      <c r="AV15" t="str">
        <f t="shared" si="1"/>
        <v>2.04</v>
      </c>
    </row>
    <row r="16" spans="1:53" x14ac:dyDescent="0.25">
      <c r="A16">
        <v>2</v>
      </c>
      <c r="B16">
        <v>300521125</v>
      </c>
      <c r="C16">
        <v>2394175</v>
      </c>
      <c r="D16">
        <v>1</v>
      </c>
      <c r="E16" t="s">
        <v>76</v>
      </c>
      <c r="F16" t="s">
        <v>118</v>
      </c>
      <c r="G16">
        <v>2651</v>
      </c>
      <c r="H16">
        <v>2496</v>
      </c>
      <c r="I16">
        <v>104</v>
      </c>
      <c r="J16">
        <v>98</v>
      </c>
      <c r="K16">
        <v>364</v>
      </c>
      <c r="L16">
        <v>1</v>
      </c>
      <c r="M16" t="s">
        <v>13</v>
      </c>
      <c r="N16" t="s">
        <v>14</v>
      </c>
      <c r="O16" s="2">
        <v>802.48263367999994</v>
      </c>
      <c r="P16" s="15">
        <v>45736</v>
      </c>
      <c r="Q16" s="15">
        <v>45757</v>
      </c>
      <c r="R16" s="15">
        <v>45764</v>
      </c>
      <c r="S16" t="s">
        <v>21</v>
      </c>
      <c r="T16">
        <v>5</v>
      </c>
      <c r="U16" s="2">
        <v>473.99386329999999</v>
      </c>
      <c r="V16" s="2">
        <v>6613.8678599999994</v>
      </c>
      <c r="W16" s="2">
        <v>9.5800528000000007</v>
      </c>
      <c r="X16" s="2">
        <v>1.1942257599999999</v>
      </c>
      <c r="Y16" s="2">
        <v>8.7926511999999999</v>
      </c>
      <c r="Z16" s="6">
        <f>Crate_BOMs[[#This Row],[glass weight (lb)]]+Crate_BOMs[[#This Row],[Crate Weight (lb)]]/COUNTIF(Crate_BOMs[crate no.],Crate_BOMs[[#This Row],[crate no.]])</f>
        <v>881.48161089666655</v>
      </c>
      <c r="AA16" s="6" t="str">
        <f>IF(LEFT(Crate_BOMs[[#This Row],[glass code]],4)&lt;&gt;"1116","",IFERROR(MID(Crate_BOMs[[#This Row],[no]],FIND("ECN",Crate_BOMs[[#This Row],[no]]),200),MID(Crate_BOMs[[#This Row],[no]],39,200)))</f>
        <v>2.01 GLZ02</v>
      </c>
      <c r="AB16" s="6" t="str">
        <f>SUBSTITUTE(IF(RIGHT(Crate_BOMs[[#This Row],[PO Sublot-GL]],6)="curved",RIGHT(Crate_BOMs[[#This Row],[PO Sublot-GL]],12),RIGHT(Crate_BOMs[[#This Row],[PO Sublot-GL]],5))," ","")</f>
        <v>GLZ02</v>
      </c>
      <c r="AC16" s="6" t="str">
        <f>SUBSTITUTE(LEFT(Crate_BOMs[[#This Row],[PO Sublot-GL]],LEN(Crate_BOMs[[#This Row],[PO Sublot-GL]])-LEN(Crate_BOMs[[#This Row],[Glass Type]]))," ","")</f>
        <v>2.01</v>
      </c>
      <c r="AD16" s="6" t="str">
        <f>LEFT(Crate_BOMs[[#This Row],[no]],FIND(" ",Crate_BOMs[[#This Row],[no]],5)-1)</f>
        <v>PO 40535</v>
      </c>
      <c r="AE16" s="6" cm="1">
        <f t="array" ref="AE16">COUNTA(_xlfn.UNIQUE(_xlfn._xlws.FILTER(Crate_BOMs[PO],Crate_BOMs[crate no.]=Crate_BOMs[[#This Row],[crate no.]])))</f>
        <v>1</v>
      </c>
      <c r="AF16" s="10" t="str">
        <f>IF(Crate_BOMs[[#This Row],['# POs in Crate]]=1,"",IF(VLOOKUP(Crate_BOMs[[#This Row],[crate no.]],Crates_[[crate no.]:[New Sublot]],3,FALSE)="","",VLOOKUP(Crate_BOMs[[#This Row],[crate no.]],Crates_[[crate no.]:[New Sublot]],3,FALSE)))</f>
        <v/>
      </c>
      <c r="AG16" s="6" t="str">
        <f>IF(VLOOKUP(Crate_BOMs[[#This Row],[crate no.]],Crates_[[crate no.]:[New Sublot]],3,FALSE)="",VLOOKUP(Crate_BOMs[[#This Row],[crate no.]],Crates_[[crate no.]:[New Sublot]],2,FALSE),VLOOKUP(Crate_BOMs[[#This Row],[crate no.]],Crates_[[crate no.]:[New Sublot]],3,FALSE))</f>
        <v>2.01</v>
      </c>
      <c r="AI16">
        <v>3</v>
      </c>
      <c r="AJ16">
        <v>300522302</v>
      </c>
      <c r="AK16" s="22" t="str" cm="1">
        <f t="array" ref="AK16">IF(INDEX(Crate_BOMs['# POs in Crate],MATCH(Crates_[[#This Row],[crate no.]],Crate_BOMs[crate no.],0),)=1,INDEX(Crate_BOMs[PO Sublot],MATCH(Crates_[[#This Row],[crate no.]],Crate_BOMs[crate no.],0),),"")</f>
        <v>2.05&amp;2.09</v>
      </c>
      <c r="AL16" s="21" t="str">
        <f>IFERROR(VLOOKUP(Crates_[[#This Row],[crate no.]],AN:AO,2,FALSE),"")</f>
        <v/>
      </c>
      <c r="AQ16" t="s">
        <v>230</v>
      </c>
      <c r="AR16" t="str" cm="1">
        <f t="array" ref="AR16:AS16">_xlfn.TEXTSPLIT(SUBSTITUTE(SUBSTITUTE(AQ16," ",""), """",""),",")</f>
        <v>300522188</v>
      </c>
      <c r="AS16" t="str">
        <v>2.04</v>
      </c>
      <c r="AU16">
        <f t="shared" si="0"/>
        <v>300522188</v>
      </c>
      <c r="AV16" t="str">
        <f t="shared" si="1"/>
        <v>2.04</v>
      </c>
    </row>
    <row r="17" spans="1:48" x14ac:dyDescent="0.25">
      <c r="A17">
        <v>2</v>
      </c>
      <c r="B17">
        <v>300521125</v>
      </c>
      <c r="C17">
        <v>2394175</v>
      </c>
      <c r="D17">
        <v>1</v>
      </c>
      <c r="E17" t="s">
        <v>76</v>
      </c>
      <c r="F17" t="s">
        <v>118</v>
      </c>
      <c r="G17">
        <v>2651</v>
      </c>
      <c r="H17">
        <v>2496</v>
      </c>
      <c r="I17">
        <v>104</v>
      </c>
      <c r="J17">
        <v>98</v>
      </c>
      <c r="K17">
        <v>364</v>
      </c>
      <c r="L17">
        <v>1</v>
      </c>
      <c r="M17" t="s">
        <v>13</v>
      </c>
      <c r="N17" t="s">
        <v>14</v>
      </c>
      <c r="O17" s="2">
        <v>802.48263367999994</v>
      </c>
      <c r="P17" s="15">
        <v>45736</v>
      </c>
      <c r="Q17" s="15">
        <v>45757</v>
      </c>
      <c r="R17" s="15">
        <v>45764</v>
      </c>
      <c r="S17" t="s">
        <v>21</v>
      </c>
      <c r="T17">
        <v>5</v>
      </c>
      <c r="U17" s="2">
        <v>473.99386329999999</v>
      </c>
      <c r="V17" s="2">
        <v>6613.8678599999994</v>
      </c>
      <c r="W17" s="2">
        <v>9.5800528000000007</v>
      </c>
      <c r="X17" s="2">
        <v>1.1942257599999999</v>
      </c>
      <c r="Y17" s="2">
        <v>8.7926511999999999</v>
      </c>
      <c r="Z17" s="6">
        <f>Crate_BOMs[[#This Row],[glass weight (lb)]]+Crate_BOMs[[#This Row],[Crate Weight (lb)]]/COUNTIF(Crate_BOMs[crate no.],Crate_BOMs[[#This Row],[crate no.]])</f>
        <v>881.48161089666655</v>
      </c>
      <c r="AA17" s="6" t="str">
        <f>IF(LEFT(Crate_BOMs[[#This Row],[glass code]],4)&lt;&gt;"1116","",IFERROR(MID(Crate_BOMs[[#This Row],[no]],FIND("ECN",Crate_BOMs[[#This Row],[no]]),200),MID(Crate_BOMs[[#This Row],[no]],39,200)))</f>
        <v>2.01 GLZ02</v>
      </c>
      <c r="AB17" s="6" t="str">
        <f>SUBSTITUTE(IF(RIGHT(Crate_BOMs[[#This Row],[PO Sublot-GL]],6)="curved",RIGHT(Crate_BOMs[[#This Row],[PO Sublot-GL]],12),RIGHT(Crate_BOMs[[#This Row],[PO Sublot-GL]],5))," ","")</f>
        <v>GLZ02</v>
      </c>
      <c r="AC17" s="6" t="str">
        <f>SUBSTITUTE(LEFT(Crate_BOMs[[#This Row],[PO Sublot-GL]],LEN(Crate_BOMs[[#This Row],[PO Sublot-GL]])-LEN(Crate_BOMs[[#This Row],[Glass Type]]))," ","")</f>
        <v>2.01</v>
      </c>
      <c r="AD17" s="6" t="str">
        <f>LEFT(Crate_BOMs[[#This Row],[no]],FIND(" ",Crate_BOMs[[#This Row],[no]],5)-1)</f>
        <v>PO 40535</v>
      </c>
      <c r="AE17" s="6" cm="1">
        <f t="array" ref="AE17">COUNTA(_xlfn.UNIQUE(_xlfn._xlws.FILTER(Crate_BOMs[PO],Crate_BOMs[crate no.]=Crate_BOMs[[#This Row],[crate no.]])))</f>
        <v>1</v>
      </c>
      <c r="AF17" s="10" t="str">
        <f>IF(Crate_BOMs[[#This Row],['# POs in Crate]]=1,"",IF(VLOOKUP(Crate_BOMs[[#This Row],[crate no.]],Crates_[[crate no.]:[New Sublot]],3,FALSE)="","",VLOOKUP(Crate_BOMs[[#This Row],[crate no.]],Crates_[[crate no.]:[New Sublot]],3,FALSE)))</f>
        <v/>
      </c>
      <c r="AG17" s="6" t="str">
        <f>IF(VLOOKUP(Crate_BOMs[[#This Row],[crate no.]],Crates_[[crate no.]:[New Sublot]],3,FALSE)="",VLOOKUP(Crate_BOMs[[#This Row],[crate no.]],Crates_[[crate no.]:[New Sublot]],2,FALSE),VLOOKUP(Crate_BOMs[[#This Row],[crate no.]],Crates_[[crate no.]:[New Sublot]],3,FALSE))</f>
        <v>2.01</v>
      </c>
      <c r="AI17">
        <v>3</v>
      </c>
      <c r="AJ17">
        <v>300522568</v>
      </c>
      <c r="AK17" s="22" t="str" cm="1">
        <f t="array" ref="AK17">IF(INDEX(Crate_BOMs['# POs in Crate],MATCH(Crates_[[#This Row],[crate no.]],Crate_BOMs[crate no.],0),)=1,INDEX(Crate_BOMs[PO Sublot],MATCH(Crates_[[#This Row],[crate no.]],Crate_BOMs[crate no.],0),),"")</f>
        <v>2.02</v>
      </c>
      <c r="AL17" s="21" t="str">
        <f>IFERROR(VLOOKUP(Crates_[[#This Row],[crate no.]],AN:AO,2,FALSE),"")</f>
        <v/>
      </c>
      <c r="AN17" s="23">
        <v>300522559</v>
      </c>
      <c r="AO17" s="24" t="s">
        <v>154</v>
      </c>
      <c r="AQ17" t="s">
        <v>226</v>
      </c>
      <c r="AR17" t="str" cm="1">
        <f t="array" ref="AR17:AS17">_xlfn.TEXTSPLIT(SUBSTITUTE(SUBSTITUTE(AQ17," ",""), """",""),",")</f>
        <v>300521104</v>
      </c>
      <c r="AS17" t="str">
        <v>2.01</v>
      </c>
      <c r="AU17">
        <f t="shared" si="0"/>
        <v>300521104</v>
      </c>
      <c r="AV17" t="str">
        <f t="shared" si="1"/>
        <v>2.01</v>
      </c>
    </row>
    <row r="18" spans="1:48" x14ac:dyDescent="0.25">
      <c r="A18">
        <v>2</v>
      </c>
      <c r="B18">
        <v>300521125</v>
      </c>
      <c r="C18">
        <v>2394175</v>
      </c>
      <c r="D18">
        <v>1</v>
      </c>
      <c r="E18" t="s">
        <v>76</v>
      </c>
      <c r="F18" t="s">
        <v>118</v>
      </c>
      <c r="G18">
        <v>2651</v>
      </c>
      <c r="H18">
        <v>2496</v>
      </c>
      <c r="I18">
        <v>104</v>
      </c>
      <c r="J18">
        <v>98</v>
      </c>
      <c r="K18">
        <v>364</v>
      </c>
      <c r="L18">
        <v>1</v>
      </c>
      <c r="M18" t="s">
        <v>13</v>
      </c>
      <c r="N18" t="s">
        <v>14</v>
      </c>
      <c r="O18" s="2">
        <v>802.48263367999994</v>
      </c>
      <c r="P18" s="15">
        <v>45736</v>
      </c>
      <c r="Q18" s="15">
        <v>45757</v>
      </c>
      <c r="R18" s="15">
        <v>45764</v>
      </c>
      <c r="S18" t="s">
        <v>21</v>
      </c>
      <c r="T18">
        <v>5</v>
      </c>
      <c r="U18" s="2">
        <v>473.99386329999999</v>
      </c>
      <c r="V18" s="2">
        <v>6613.8678599999994</v>
      </c>
      <c r="W18" s="2">
        <v>9.5800528000000007</v>
      </c>
      <c r="X18" s="2">
        <v>1.1942257599999999</v>
      </c>
      <c r="Y18" s="2">
        <v>8.7926511999999999</v>
      </c>
      <c r="Z18" s="6">
        <f>Crate_BOMs[[#This Row],[glass weight (lb)]]+Crate_BOMs[[#This Row],[Crate Weight (lb)]]/COUNTIF(Crate_BOMs[crate no.],Crate_BOMs[[#This Row],[crate no.]])</f>
        <v>881.48161089666655</v>
      </c>
      <c r="AA18" s="6" t="str">
        <f>IF(LEFT(Crate_BOMs[[#This Row],[glass code]],4)&lt;&gt;"1116","",IFERROR(MID(Crate_BOMs[[#This Row],[no]],FIND("ECN",Crate_BOMs[[#This Row],[no]]),200),MID(Crate_BOMs[[#This Row],[no]],39,200)))</f>
        <v>2.01 GLZ02</v>
      </c>
      <c r="AB18" s="6" t="str">
        <f>SUBSTITUTE(IF(RIGHT(Crate_BOMs[[#This Row],[PO Sublot-GL]],6)="curved",RIGHT(Crate_BOMs[[#This Row],[PO Sublot-GL]],12),RIGHT(Crate_BOMs[[#This Row],[PO Sublot-GL]],5))," ","")</f>
        <v>GLZ02</v>
      </c>
      <c r="AC18" s="6" t="str">
        <f>SUBSTITUTE(LEFT(Crate_BOMs[[#This Row],[PO Sublot-GL]],LEN(Crate_BOMs[[#This Row],[PO Sublot-GL]])-LEN(Crate_BOMs[[#This Row],[Glass Type]]))," ","")</f>
        <v>2.01</v>
      </c>
      <c r="AD18" s="6" t="str">
        <f>LEFT(Crate_BOMs[[#This Row],[no]],FIND(" ",Crate_BOMs[[#This Row],[no]],5)-1)</f>
        <v>PO 40535</v>
      </c>
      <c r="AE18" s="6" cm="1">
        <f t="array" ref="AE18">COUNTA(_xlfn.UNIQUE(_xlfn._xlws.FILTER(Crate_BOMs[PO],Crate_BOMs[crate no.]=Crate_BOMs[[#This Row],[crate no.]])))</f>
        <v>1</v>
      </c>
      <c r="AF18" s="10" t="str">
        <f>IF(Crate_BOMs[[#This Row],['# POs in Crate]]=1,"",IF(VLOOKUP(Crate_BOMs[[#This Row],[crate no.]],Crates_[[crate no.]:[New Sublot]],3,FALSE)="","",VLOOKUP(Crate_BOMs[[#This Row],[crate no.]],Crates_[[crate no.]:[New Sublot]],3,FALSE)))</f>
        <v/>
      </c>
      <c r="AG18" s="6" t="str">
        <f>IF(VLOOKUP(Crate_BOMs[[#This Row],[crate no.]],Crates_[[crate no.]:[New Sublot]],3,FALSE)="",VLOOKUP(Crate_BOMs[[#This Row],[crate no.]],Crates_[[crate no.]:[New Sublot]],2,FALSE),VLOOKUP(Crate_BOMs[[#This Row],[crate no.]],Crates_[[crate no.]:[New Sublot]],3,FALSE))</f>
        <v>2.01</v>
      </c>
      <c r="AI18">
        <v>4</v>
      </c>
      <c r="AJ18">
        <v>300520183</v>
      </c>
      <c r="AK18" s="22" t="str" cm="1">
        <f t="array" ref="AK18">IF(INDEX(Crate_BOMs['# POs in Crate],MATCH(Crates_[[#This Row],[crate no.]],Crate_BOMs[crate no.],0),)=1,INDEX(Crate_BOMs[PO Sublot],MATCH(Crates_[[#This Row],[crate no.]],Crate_BOMs[crate no.],0),),"")</f>
        <v>2.05&amp;2.09</v>
      </c>
      <c r="AL18" s="21" t="str">
        <f>IFERROR(VLOOKUP(Crates_[[#This Row],[crate no.]],AN:AO,2,FALSE),"")</f>
        <v/>
      </c>
      <c r="AN18" s="23">
        <v>300522662</v>
      </c>
      <c r="AO18" s="24" t="s">
        <v>154</v>
      </c>
      <c r="AQ18" t="s">
        <v>248</v>
      </c>
      <c r="AR18" t="str" cm="1">
        <f t="array" ref="AR18:AS18">_xlfn.TEXTSPLIT(SUBSTITUTE(SUBSTITUTE(AQ18," ",""), """",""),",")</f>
        <v>300521115</v>
      </c>
      <c r="AS18" t="str">
        <v>2.07</v>
      </c>
      <c r="AU18">
        <f t="shared" ref="AU18:AU21" si="2">_xlfn.NUMBERVALUE(AR18)</f>
        <v>300521115</v>
      </c>
      <c r="AV18" t="str">
        <f t="shared" ref="AV18:AV21" si="3">AS18</f>
        <v>2.07</v>
      </c>
    </row>
    <row r="19" spans="1:48" x14ac:dyDescent="0.25">
      <c r="A19">
        <v>2</v>
      </c>
      <c r="B19">
        <v>300521125</v>
      </c>
      <c r="C19">
        <v>2394175</v>
      </c>
      <c r="D19">
        <v>1</v>
      </c>
      <c r="E19" t="s">
        <v>76</v>
      </c>
      <c r="F19" t="s">
        <v>118</v>
      </c>
      <c r="G19">
        <v>2651</v>
      </c>
      <c r="H19">
        <v>2496</v>
      </c>
      <c r="I19">
        <v>104</v>
      </c>
      <c r="J19">
        <v>98</v>
      </c>
      <c r="K19">
        <v>364</v>
      </c>
      <c r="L19">
        <v>1</v>
      </c>
      <c r="M19" t="s">
        <v>13</v>
      </c>
      <c r="N19" t="s">
        <v>14</v>
      </c>
      <c r="O19" s="2">
        <v>802.48263367999994</v>
      </c>
      <c r="P19" s="15">
        <v>45736</v>
      </c>
      <c r="Q19" s="15">
        <v>45757</v>
      </c>
      <c r="R19" s="15">
        <v>45764</v>
      </c>
      <c r="S19" t="s">
        <v>21</v>
      </c>
      <c r="T19">
        <v>5</v>
      </c>
      <c r="U19" s="2">
        <v>473.99386329999999</v>
      </c>
      <c r="V19" s="2">
        <v>6613.8678599999994</v>
      </c>
      <c r="W19" s="2">
        <v>9.5800528000000007</v>
      </c>
      <c r="X19" s="2">
        <v>1.1942257599999999</v>
      </c>
      <c r="Y19" s="2">
        <v>8.7926511999999999</v>
      </c>
      <c r="Z19" s="6">
        <f>Crate_BOMs[[#This Row],[glass weight (lb)]]+Crate_BOMs[[#This Row],[Crate Weight (lb)]]/COUNTIF(Crate_BOMs[crate no.],Crate_BOMs[[#This Row],[crate no.]])</f>
        <v>881.48161089666655</v>
      </c>
      <c r="AA19" s="6" t="str">
        <f>IF(LEFT(Crate_BOMs[[#This Row],[glass code]],4)&lt;&gt;"1116","",IFERROR(MID(Crate_BOMs[[#This Row],[no]],FIND("ECN",Crate_BOMs[[#This Row],[no]]),200),MID(Crate_BOMs[[#This Row],[no]],39,200)))</f>
        <v>2.01 GLZ02</v>
      </c>
      <c r="AB19" s="6" t="str">
        <f>SUBSTITUTE(IF(RIGHT(Crate_BOMs[[#This Row],[PO Sublot-GL]],6)="curved",RIGHT(Crate_BOMs[[#This Row],[PO Sublot-GL]],12),RIGHT(Crate_BOMs[[#This Row],[PO Sublot-GL]],5))," ","")</f>
        <v>GLZ02</v>
      </c>
      <c r="AC19" s="6" t="str">
        <f>SUBSTITUTE(LEFT(Crate_BOMs[[#This Row],[PO Sublot-GL]],LEN(Crate_BOMs[[#This Row],[PO Sublot-GL]])-LEN(Crate_BOMs[[#This Row],[Glass Type]]))," ","")</f>
        <v>2.01</v>
      </c>
      <c r="AD19" s="6" t="str">
        <f>LEFT(Crate_BOMs[[#This Row],[no]],FIND(" ",Crate_BOMs[[#This Row],[no]],5)-1)</f>
        <v>PO 40535</v>
      </c>
      <c r="AE19" s="6" cm="1">
        <f t="array" ref="AE19">COUNTA(_xlfn.UNIQUE(_xlfn._xlws.FILTER(Crate_BOMs[PO],Crate_BOMs[crate no.]=Crate_BOMs[[#This Row],[crate no.]])))</f>
        <v>1</v>
      </c>
      <c r="AF19" s="10" t="str">
        <f>IF(Crate_BOMs[[#This Row],['# POs in Crate]]=1,"",IF(VLOOKUP(Crate_BOMs[[#This Row],[crate no.]],Crates_[[crate no.]:[New Sublot]],3,FALSE)="","",VLOOKUP(Crate_BOMs[[#This Row],[crate no.]],Crates_[[crate no.]:[New Sublot]],3,FALSE)))</f>
        <v/>
      </c>
      <c r="AG19" s="6" t="str">
        <f>IF(VLOOKUP(Crate_BOMs[[#This Row],[crate no.]],Crates_[[crate no.]:[New Sublot]],3,FALSE)="",VLOOKUP(Crate_BOMs[[#This Row],[crate no.]],Crates_[[crate no.]:[New Sublot]],2,FALSE),VLOOKUP(Crate_BOMs[[#This Row],[crate no.]],Crates_[[crate no.]:[New Sublot]],3,FALSE))</f>
        <v>2.01</v>
      </c>
      <c r="AI19">
        <v>4</v>
      </c>
      <c r="AJ19">
        <v>300520388</v>
      </c>
      <c r="AK19" s="22" t="str" cm="1">
        <f t="array" ref="AK19">IF(INDEX(Crate_BOMs['# POs in Crate],MATCH(Crates_[[#This Row],[crate no.]],Crate_BOMs[crate no.],0),)=1,INDEX(Crate_BOMs[PO Sublot],MATCH(Crates_[[#This Row],[crate no.]],Crate_BOMs[crate no.],0),),"")</f>
        <v>2.05&amp;2.09</v>
      </c>
      <c r="AL19" s="21" t="str">
        <f>IFERROR(VLOOKUP(Crates_[[#This Row],[crate no.]],AN:AO,2,FALSE),"")</f>
        <v/>
      </c>
      <c r="AQ19" t="s">
        <v>249</v>
      </c>
      <c r="AR19" t="str" cm="1">
        <f t="array" ref="AR19:AS19">_xlfn.TEXTSPLIT(SUBSTITUTE(SUBSTITUTE(AQ19," ",""), """",""),",")</f>
        <v>300521946</v>
      </c>
      <c r="AS19" t="str">
        <v>2.07</v>
      </c>
      <c r="AU19">
        <f t="shared" si="2"/>
        <v>300521946</v>
      </c>
      <c r="AV19" t="str">
        <f t="shared" si="3"/>
        <v>2.07</v>
      </c>
    </row>
    <row r="20" spans="1:48" x14ac:dyDescent="0.25">
      <c r="A20">
        <v>2</v>
      </c>
      <c r="B20">
        <v>300521917</v>
      </c>
      <c r="C20">
        <v>2394174</v>
      </c>
      <c r="D20">
        <v>1</v>
      </c>
      <c r="E20" t="s">
        <v>78</v>
      </c>
      <c r="F20" t="s">
        <v>119</v>
      </c>
      <c r="G20">
        <v>3743</v>
      </c>
      <c r="H20">
        <v>2496</v>
      </c>
      <c r="I20">
        <v>147</v>
      </c>
      <c r="J20">
        <v>98</v>
      </c>
      <c r="K20">
        <v>514</v>
      </c>
      <c r="L20">
        <v>1</v>
      </c>
      <c r="M20" t="s">
        <v>80</v>
      </c>
      <c r="N20" t="s">
        <v>81</v>
      </c>
      <c r="O20" s="2">
        <v>1133.1760266799999</v>
      </c>
      <c r="P20" s="15">
        <v>45736</v>
      </c>
      <c r="Q20" s="15">
        <v>45757</v>
      </c>
      <c r="R20" s="15">
        <v>45764</v>
      </c>
      <c r="S20" t="s">
        <v>21</v>
      </c>
      <c r="T20">
        <v>4</v>
      </c>
      <c r="U20" s="2">
        <v>582.02037167999993</v>
      </c>
      <c r="V20" s="2">
        <v>6613.8678599999994</v>
      </c>
      <c r="W20" s="2">
        <v>12.992126400000002</v>
      </c>
      <c r="X20" s="2">
        <v>1.09580056</v>
      </c>
      <c r="Y20" s="2">
        <v>8.7926511999999999</v>
      </c>
      <c r="Z20" s="6">
        <f>Crate_BOMs[[#This Row],[glass weight (lb)]]+Crate_BOMs[[#This Row],[Crate Weight (lb)]]/COUNTIF(Crate_BOMs[crate no.],Crate_BOMs[[#This Row],[crate no.]])</f>
        <v>1278.6811195999999</v>
      </c>
      <c r="AA20" s="6" t="str">
        <f>IF(LEFT(Crate_BOMs[[#This Row],[glass code]],4)&lt;&gt;"1116","",IFERROR(MID(Crate_BOMs[[#This Row],[no]],FIND("ECN",Crate_BOMs[[#This Row],[no]]),200),MID(Crate_BOMs[[#This Row],[no]],39,200)))</f>
        <v>2.01 GLZ01</v>
      </c>
      <c r="AB20" s="6" t="str">
        <f>SUBSTITUTE(IF(RIGHT(Crate_BOMs[[#This Row],[PO Sublot-GL]],6)="curved",RIGHT(Crate_BOMs[[#This Row],[PO Sublot-GL]],12),RIGHT(Crate_BOMs[[#This Row],[PO Sublot-GL]],5))," ","")</f>
        <v>GLZ01</v>
      </c>
      <c r="AC20" s="6" t="str">
        <f>SUBSTITUTE(LEFT(Crate_BOMs[[#This Row],[PO Sublot-GL]],LEN(Crate_BOMs[[#This Row],[PO Sublot-GL]])-LEN(Crate_BOMs[[#This Row],[Glass Type]]))," ","")</f>
        <v>2.01</v>
      </c>
      <c r="AD20" s="6" t="str">
        <f>LEFT(Crate_BOMs[[#This Row],[no]],FIND(" ",Crate_BOMs[[#This Row],[no]],5)-1)</f>
        <v>PO 40535</v>
      </c>
      <c r="AE20" s="6" cm="1">
        <f t="array" ref="AE20">COUNTA(_xlfn.UNIQUE(_xlfn._xlws.FILTER(Crate_BOMs[PO],Crate_BOMs[crate no.]=Crate_BOMs[[#This Row],[crate no.]])))</f>
        <v>1</v>
      </c>
      <c r="AF20" s="10" t="str">
        <f>IF(Crate_BOMs[[#This Row],['# POs in Crate]]=1,"",IF(VLOOKUP(Crate_BOMs[[#This Row],[crate no.]],Crates_[[crate no.]:[New Sublot]],3,FALSE)="","",VLOOKUP(Crate_BOMs[[#This Row],[crate no.]],Crates_[[crate no.]:[New Sublot]],3,FALSE)))</f>
        <v/>
      </c>
      <c r="AG20" s="6" t="str">
        <f>IF(VLOOKUP(Crate_BOMs[[#This Row],[crate no.]],Crates_[[crate no.]:[New Sublot]],3,FALSE)="",VLOOKUP(Crate_BOMs[[#This Row],[crate no.]],Crates_[[crate no.]:[New Sublot]],2,FALSE),VLOOKUP(Crate_BOMs[[#This Row],[crate no.]],Crates_[[crate no.]:[New Sublot]],3,FALSE))</f>
        <v>2.01</v>
      </c>
      <c r="AI20">
        <v>4</v>
      </c>
      <c r="AJ20">
        <v>300520446</v>
      </c>
      <c r="AK20" s="22" t="str" cm="1">
        <f t="array" ref="AK20">IF(INDEX(Crate_BOMs['# POs in Crate],MATCH(Crates_[[#This Row],[crate no.]],Crate_BOMs[crate no.],0),)=1,INDEX(Crate_BOMs[PO Sublot],MATCH(Crates_[[#This Row],[crate no.]],Crate_BOMs[crate no.],0),),"")</f>
        <v>2.05&amp;2.09</v>
      </c>
      <c r="AL20" s="21" t="str">
        <f>IFERROR(VLOOKUP(Crates_[[#This Row],[crate no.]],AN:AO,2,FALSE),"")</f>
        <v/>
      </c>
      <c r="AQ20" t="s">
        <v>250</v>
      </c>
      <c r="AR20" t="str" cm="1">
        <f t="array" ref="AR20:AS20">_xlfn.TEXTSPLIT(SUBSTITUTE(SUBSTITUTE(AQ20," ",""), """",""),",")</f>
        <v>300522256</v>
      </c>
      <c r="AS20" t="str">
        <v>2.06</v>
      </c>
      <c r="AU20">
        <f t="shared" si="2"/>
        <v>300522256</v>
      </c>
      <c r="AV20" t="str">
        <f t="shared" si="3"/>
        <v>2.06</v>
      </c>
    </row>
    <row r="21" spans="1:48" x14ac:dyDescent="0.25">
      <c r="A21">
        <v>2</v>
      </c>
      <c r="B21">
        <v>300521917</v>
      </c>
      <c r="C21">
        <v>2394174</v>
      </c>
      <c r="D21">
        <v>1</v>
      </c>
      <c r="E21" t="s">
        <v>78</v>
      </c>
      <c r="F21" t="s">
        <v>119</v>
      </c>
      <c r="G21">
        <v>3743</v>
      </c>
      <c r="H21">
        <v>2496</v>
      </c>
      <c r="I21">
        <v>147</v>
      </c>
      <c r="J21">
        <v>98</v>
      </c>
      <c r="K21">
        <v>514</v>
      </c>
      <c r="L21">
        <v>1</v>
      </c>
      <c r="M21" t="s">
        <v>80</v>
      </c>
      <c r="N21" t="s">
        <v>81</v>
      </c>
      <c r="O21" s="2">
        <v>1133.1760266799999</v>
      </c>
      <c r="P21" s="15">
        <v>45736</v>
      </c>
      <c r="Q21" s="15">
        <v>45757</v>
      </c>
      <c r="R21" s="15">
        <v>45764</v>
      </c>
      <c r="S21" t="s">
        <v>21</v>
      </c>
      <c r="T21">
        <v>4</v>
      </c>
      <c r="U21" s="2">
        <v>582.02037167999993</v>
      </c>
      <c r="V21" s="2">
        <v>6613.8678599999994</v>
      </c>
      <c r="W21" s="2">
        <v>12.992126400000002</v>
      </c>
      <c r="X21" s="2">
        <v>1.09580056</v>
      </c>
      <c r="Y21" s="2">
        <v>8.7926511999999999</v>
      </c>
      <c r="Z21" s="6">
        <f>Crate_BOMs[[#This Row],[glass weight (lb)]]+Crate_BOMs[[#This Row],[Crate Weight (lb)]]/COUNTIF(Crate_BOMs[crate no.],Crate_BOMs[[#This Row],[crate no.]])</f>
        <v>1278.6811195999999</v>
      </c>
      <c r="AA21" s="6" t="str">
        <f>IF(LEFT(Crate_BOMs[[#This Row],[glass code]],4)&lt;&gt;"1116","",IFERROR(MID(Crate_BOMs[[#This Row],[no]],FIND("ECN",Crate_BOMs[[#This Row],[no]]),200),MID(Crate_BOMs[[#This Row],[no]],39,200)))</f>
        <v>2.01 GLZ01</v>
      </c>
      <c r="AB21" s="6" t="str">
        <f>SUBSTITUTE(IF(RIGHT(Crate_BOMs[[#This Row],[PO Sublot-GL]],6)="curved",RIGHT(Crate_BOMs[[#This Row],[PO Sublot-GL]],12),RIGHT(Crate_BOMs[[#This Row],[PO Sublot-GL]],5))," ","")</f>
        <v>GLZ01</v>
      </c>
      <c r="AC21" s="6" t="str">
        <f>SUBSTITUTE(LEFT(Crate_BOMs[[#This Row],[PO Sublot-GL]],LEN(Crate_BOMs[[#This Row],[PO Sublot-GL]])-LEN(Crate_BOMs[[#This Row],[Glass Type]]))," ","")</f>
        <v>2.01</v>
      </c>
      <c r="AD21" s="6" t="str">
        <f>LEFT(Crate_BOMs[[#This Row],[no]],FIND(" ",Crate_BOMs[[#This Row],[no]],5)-1)</f>
        <v>PO 40535</v>
      </c>
      <c r="AE21" s="6" cm="1">
        <f t="array" ref="AE21">COUNTA(_xlfn.UNIQUE(_xlfn._xlws.FILTER(Crate_BOMs[PO],Crate_BOMs[crate no.]=Crate_BOMs[[#This Row],[crate no.]])))</f>
        <v>1</v>
      </c>
      <c r="AF21" s="10" t="str">
        <f>IF(Crate_BOMs[[#This Row],['# POs in Crate]]=1,"",IF(VLOOKUP(Crate_BOMs[[#This Row],[crate no.]],Crates_[[crate no.]:[New Sublot]],3,FALSE)="","",VLOOKUP(Crate_BOMs[[#This Row],[crate no.]],Crates_[[crate no.]:[New Sublot]],3,FALSE)))</f>
        <v/>
      </c>
      <c r="AG21" s="6" t="str">
        <f>IF(VLOOKUP(Crate_BOMs[[#This Row],[crate no.]],Crates_[[crate no.]:[New Sublot]],3,FALSE)="",VLOOKUP(Crate_BOMs[[#This Row],[crate no.]],Crates_[[crate no.]:[New Sublot]],2,FALSE),VLOOKUP(Crate_BOMs[[#This Row],[crate no.]],Crates_[[crate no.]:[New Sublot]],3,FALSE))</f>
        <v>2.01</v>
      </c>
      <c r="AI21">
        <v>4</v>
      </c>
      <c r="AJ21">
        <v>300520594</v>
      </c>
      <c r="AK21" s="22" t="str" cm="1">
        <f t="array" ref="AK21">IF(INDEX(Crate_BOMs['# POs in Crate],MATCH(Crates_[[#This Row],[crate no.]],Crate_BOMs[crate no.],0),)=1,INDEX(Crate_BOMs[PO Sublot],MATCH(Crates_[[#This Row],[crate no.]],Crate_BOMs[crate no.],0),),"")</f>
        <v>2.05&amp;2.09</v>
      </c>
      <c r="AL21" s="21" t="str">
        <f>IFERROR(VLOOKUP(Crates_[[#This Row],[crate no.]],AN:AO,2,FALSE),"")</f>
        <v/>
      </c>
      <c r="AN21" s="23">
        <v>300520037</v>
      </c>
      <c r="AO21" s="23" t="s">
        <v>164</v>
      </c>
      <c r="AQ21" t="s">
        <v>251</v>
      </c>
      <c r="AR21" t="str" cm="1">
        <f t="array" ref="AR21:AS21">_xlfn.TEXTSPLIT(SUBSTITUTE(SUBSTITUTE(AQ21," ",""), """",""),",")</f>
        <v>300524871</v>
      </c>
      <c r="AS21" t="str">
        <v>2.01</v>
      </c>
      <c r="AU21">
        <f t="shared" si="2"/>
        <v>300524871</v>
      </c>
      <c r="AV21" t="str">
        <f t="shared" si="3"/>
        <v>2.01</v>
      </c>
    </row>
    <row r="22" spans="1:48" x14ac:dyDescent="0.25">
      <c r="A22">
        <v>2</v>
      </c>
      <c r="B22">
        <v>300521917</v>
      </c>
      <c r="C22">
        <v>2394174</v>
      </c>
      <c r="D22">
        <v>1</v>
      </c>
      <c r="E22" t="s">
        <v>78</v>
      </c>
      <c r="F22" t="s">
        <v>119</v>
      </c>
      <c r="G22">
        <v>3743</v>
      </c>
      <c r="H22">
        <v>2496</v>
      </c>
      <c r="I22">
        <v>147</v>
      </c>
      <c r="J22">
        <v>98</v>
      </c>
      <c r="K22">
        <v>514</v>
      </c>
      <c r="L22">
        <v>1</v>
      </c>
      <c r="M22" t="s">
        <v>80</v>
      </c>
      <c r="N22" t="s">
        <v>81</v>
      </c>
      <c r="O22" s="2">
        <v>1133.1760266799999</v>
      </c>
      <c r="P22" s="15">
        <v>45736</v>
      </c>
      <c r="Q22" s="15">
        <v>45757</v>
      </c>
      <c r="R22" s="15">
        <v>45764</v>
      </c>
      <c r="S22" t="s">
        <v>21</v>
      </c>
      <c r="T22">
        <v>4</v>
      </c>
      <c r="U22" s="2">
        <v>582.02037167999993</v>
      </c>
      <c r="V22" s="2">
        <v>6613.8678599999994</v>
      </c>
      <c r="W22" s="2">
        <v>12.992126400000002</v>
      </c>
      <c r="X22" s="2">
        <v>1.09580056</v>
      </c>
      <c r="Y22" s="2">
        <v>8.7926511999999999</v>
      </c>
      <c r="Z22" s="6">
        <f>Crate_BOMs[[#This Row],[glass weight (lb)]]+Crate_BOMs[[#This Row],[Crate Weight (lb)]]/COUNTIF(Crate_BOMs[crate no.],Crate_BOMs[[#This Row],[crate no.]])</f>
        <v>1278.6811195999999</v>
      </c>
      <c r="AA22" s="6" t="str">
        <f>IF(LEFT(Crate_BOMs[[#This Row],[glass code]],4)&lt;&gt;"1116","",IFERROR(MID(Crate_BOMs[[#This Row],[no]],FIND("ECN",Crate_BOMs[[#This Row],[no]]),200),MID(Crate_BOMs[[#This Row],[no]],39,200)))</f>
        <v>2.01 GLZ01</v>
      </c>
      <c r="AB22" s="6" t="str">
        <f>SUBSTITUTE(IF(RIGHT(Crate_BOMs[[#This Row],[PO Sublot-GL]],6)="curved",RIGHT(Crate_BOMs[[#This Row],[PO Sublot-GL]],12),RIGHT(Crate_BOMs[[#This Row],[PO Sublot-GL]],5))," ","")</f>
        <v>GLZ01</v>
      </c>
      <c r="AC22" s="6" t="str">
        <f>SUBSTITUTE(LEFT(Crate_BOMs[[#This Row],[PO Sublot-GL]],LEN(Crate_BOMs[[#This Row],[PO Sublot-GL]])-LEN(Crate_BOMs[[#This Row],[Glass Type]]))," ","")</f>
        <v>2.01</v>
      </c>
      <c r="AD22" s="6" t="str">
        <f>LEFT(Crate_BOMs[[#This Row],[no]],FIND(" ",Crate_BOMs[[#This Row],[no]],5)-1)</f>
        <v>PO 40535</v>
      </c>
      <c r="AE22" s="6" cm="1">
        <f t="array" ref="AE22">COUNTA(_xlfn.UNIQUE(_xlfn._xlws.FILTER(Crate_BOMs[PO],Crate_BOMs[crate no.]=Crate_BOMs[[#This Row],[crate no.]])))</f>
        <v>1</v>
      </c>
      <c r="AF22" s="10" t="str">
        <f>IF(Crate_BOMs[[#This Row],['# POs in Crate]]=1,"",IF(VLOOKUP(Crate_BOMs[[#This Row],[crate no.]],Crates_[[crate no.]:[New Sublot]],3,FALSE)="","",VLOOKUP(Crate_BOMs[[#This Row],[crate no.]],Crates_[[crate no.]:[New Sublot]],3,FALSE)))</f>
        <v/>
      </c>
      <c r="AG22" s="6" t="str">
        <f>IF(VLOOKUP(Crate_BOMs[[#This Row],[crate no.]],Crates_[[crate no.]:[New Sublot]],3,FALSE)="",VLOOKUP(Crate_BOMs[[#This Row],[crate no.]],Crates_[[crate no.]:[New Sublot]],2,FALSE),VLOOKUP(Crate_BOMs[[#This Row],[crate no.]],Crates_[[crate no.]:[New Sublot]],3,FALSE))</f>
        <v>2.01</v>
      </c>
      <c r="AI22">
        <v>4</v>
      </c>
      <c r="AJ22">
        <v>300520830</v>
      </c>
      <c r="AK22" s="22" t="str" cm="1">
        <f t="array" ref="AK22">IF(INDEX(Crate_BOMs['# POs in Crate],MATCH(Crates_[[#This Row],[crate no.]],Crate_BOMs[crate no.],0),)=1,INDEX(Crate_BOMs[PO Sublot],MATCH(Crates_[[#This Row],[crate no.]],Crate_BOMs[crate no.],0),),"")</f>
        <v>2.05&amp;2.09</v>
      </c>
      <c r="AL22" s="21" t="str">
        <f>IFERROR(VLOOKUP(Crates_[[#This Row],[crate no.]],AN:AO,2,FALSE),"")</f>
        <v/>
      </c>
      <c r="AN22" s="23">
        <v>300521104</v>
      </c>
      <c r="AO22" s="23" t="s">
        <v>166</v>
      </c>
      <c r="AQ22" s="26" t="s">
        <v>253</v>
      </c>
      <c r="AR22" t="str" cm="1">
        <f t="array" ref="AR22:AS22">_xlfn.TEXTSPLIT(SUBSTITUTE(SUBSTITUTE(AQ22," ",""), """",""),",")</f>
        <v>300520037</v>
      </c>
      <c r="AS22" t="str">
        <v>2.05&amp;2.09</v>
      </c>
      <c r="AU22">
        <f t="shared" ref="AU22:AU31" si="4">_xlfn.NUMBERVALUE(AR22)</f>
        <v>300520037</v>
      </c>
      <c r="AV22" t="str">
        <f t="shared" ref="AV22:AV31" si="5">AS22</f>
        <v>2.05&amp;2.09</v>
      </c>
    </row>
    <row r="23" spans="1:48" x14ac:dyDescent="0.25">
      <c r="A23">
        <v>2</v>
      </c>
      <c r="B23">
        <v>300521917</v>
      </c>
      <c r="C23">
        <v>2394174</v>
      </c>
      <c r="D23">
        <v>1</v>
      </c>
      <c r="E23" t="s">
        <v>78</v>
      </c>
      <c r="F23" t="s">
        <v>119</v>
      </c>
      <c r="G23">
        <v>3743</v>
      </c>
      <c r="H23">
        <v>2496</v>
      </c>
      <c r="I23">
        <v>147</v>
      </c>
      <c r="J23">
        <v>98</v>
      </c>
      <c r="K23">
        <v>514</v>
      </c>
      <c r="L23">
        <v>1</v>
      </c>
      <c r="M23" t="s">
        <v>80</v>
      </c>
      <c r="N23" t="s">
        <v>81</v>
      </c>
      <c r="O23" s="2">
        <v>1133.1760266799999</v>
      </c>
      <c r="P23" s="15">
        <v>45736</v>
      </c>
      <c r="Q23" s="15">
        <v>45757</v>
      </c>
      <c r="R23" s="15">
        <v>45764</v>
      </c>
      <c r="S23" t="s">
        <v>21</v>
      </c>
      <c r="T23">
        <v>4</v>
      </c>
      <c r="U23" s="2">
        <v>582.02037167999993</v>
      </c>
      <c r="V23" s="2">
        <v>6613.8678599999994</v>
      </c>
      <c r="W23" s="2">
        <v>12.992126400000002</v>
      </c>
      <c r="X23" s="2">
        <v>1.09580056</v>
      </c>
      <c r="Y23" s="2">
        <v>8.7926511999999999</v>
      </c>
      <c r="Z23" s="6">
        <f>Crate_BOMs[[#This Row],[glass weight (lb)]]+Crate_BOMs[[#This Row],[Crate Weight (lb)]]/COUNTIF(Crate_BOMs[crate no.],Crate_BOMs[[#This Row],[crate no.]])</f>
        <v>1278.6811195999999</v>
      </c>
      <c r="AA23" s="6" t="str">
        <f>IF(LEFT(Crate_BOMs[[#This Row],[glass code]],4)&lt;&gt;"1116","",IFERROR(MID(Crate_BOMs[[#This Row],[no]],FIND("ECN",Crate_BOMs[[#This Row],[no]]),200),MID(Crate_BOMs[[#This Row],[no]],39,200)))</f>
        <v>2.01 GLZ01</v>
      </c>
      <c r="AB23" s="6" t="str">
        <f>SUBSTITUTE(IF(RIGHT(Crate_BOMs[[#This Row],[PO Sublot-GL]],6)="curved",RIGHT(Crate_BOMs[[#This Row],[PO Sublot-GL]],12),RIGHT(Crate_BOMs[[#This Row],[PO Sublot-GL]],5))," ","")</f>
        <v>GLZ01</v>
      </c>
      <c r="AC23" s="6" t="str">
        <f>SUBSTITUTE(LEFT(Crate_BOMs[[#This Row],[PO Sublot-GL]],LEN(Crate_BOMs[[#This Row],[PO Sublot-GL]])-LEN(Crate_BOMs[[#This Row],[Glass Type]]))," ","")</f>
        <v>2.01</v>
      </c>
      <c r="AD23" s="6" t="str">
        <f>LEFT(Crate_BOMs[[#This Row],[no]],FIND(" ",Crate_BOMs[[#This Row],[no]],5)-1)</f>
        <v>PO 40535</v>
      </c>
      <c r="AE23" s="6" cm="1">
        <f t="array" ref="AE23">COUNTA(_xlfn.UNIQUE(_xlfn._xlws.FILTER(Crate_BOMs[PO],Crate_BOMs[crate no.]=Crate_BOMs[[#This Row],[crate no.]])))</f>
        <v>1</v>
      </c>
      <c r="AF23" s="10" t="str">
        <f>IF(Crate_BOMs[[#This Row],['# POs in Crate]]=1,"",IF(VLOOKUP(Crate_BOMs[[#This Row],[crate no.]],Crates_[[crate no.]:[New Sublot]],3,FALSE)="","",VLOOKUP(Crate_BOMs[[#This Row],[crate no.]],Crates_[[crate no.]:[New Sublot]],3,FALSE)))</f>
        <v/>
      </c>
      <c r="AG23" s="6" t="str">
        <f>IF(VLOOKUP(Crate_BOMs[[#This Row],[crate no.]],Crates_[[crate no.]:[New Sublot]],3,FALSE)="",VLOOKUP(Crate_BOMs[[#This Row],[crate no.]],Crates_[[crate no.]:[New Sublot]],2,FALSE),VLOOKUP(Crate_BOMs[[#This Row],[crate no.]],Crates_[[crate no.]:[New Sublot]],3,FALSE))</f>
        <v>2.01</v>
      </c>
      <c r="AI23">
        <v>4</v>
      </c>
      <c r="AJ23">
        <v>300521119</v>
      </c>
      <c r="AK23" s="22" t="str" cm="1">
        <f t="array" ref="AK23">IF(INDEX(Crate_BOMs['# POs in Crate],MATCH(Crates_[[#This Row],[crate no.]],Crate_BOMs[crate no.],0),)=1,INDEX(Crate_BOMs[PO Sublot],MATCH(Crates_[[#This Row],[crate no.]],Crate_BOMs[crate no.],0),),"")</f>
        <v>2.05&amp;2.09</v>
      </c>
      <c r="AL23" s="21" t="str">
        <f>IFERROR(VLOOKUP(Crates_[[#This Row],[crate no.]],AN:AO,2,FALSE),"")</f>
        <v/>
      </c>
      <c r="AN23" s="23">
        <v>300521115</v>
      </c>
      <c r="AO23" s="23" t="s">
        <v>199</v>
      </c>
      <c r="AQ23" s="26" t="s">
        <v>254</v>
      </c>
      <c r="AR23" t="str" cm="1">
        <f t="array" ref="AR23:AS23">_xlfn.TEXTSPLIT(SUBSTITUTE(SUBSTITUTE(AQ23," ",""), """",""),",")</f>
        <v>300521104</v>
      </c>
      <c r="AS23" t="str">
        <v>2.01</v>
      </c>
      <c r="AU23">
        <f t="shared" si="4"/>
        <v>300521104</v>
      </c>
      <c r="AV23" t="str">
        <f t="shared" si="5"/>
        <v>2.01</v>
      </c>
    </row>
    <row r="24" spans="1:48" x14ac:dyDescent="0.25">
      <c r="A24">
        <v>2</v>
      </c>
      <c r="B24">
        <v>300521906</v>
      </c>
      <c r="C24">
        <v>2394164</v>
      </c>
      <c r="D24">
        <v>2</v>
      </c>
      <c r="E24" t="s">
        <v>75</v>
      </c>
      <c r="F24" t="s">
        <v>117</v>
      </c>
      <c r="G24">
        <v>2696</v>
      </c>
      <c r="H24">
        <v>2496</v>
      </c>
      <c r="I24">
        <v>106</v>
      </c>
      <c r="J24">
        <v>98</v>
      </c>
      <c r="K24">
        <v>370</v>
      </c>
      <c r="L24">
        <v>1</v>
      </c>
      <c r="M24" t="s">
        <v>13</v>
      </c>
      <c r="N24" t="s">
        <v>14</v>
      </c>
      <c r="O24" s="2">
        <v>815.71036939999999</v>
      </c>
      <c r="P24" s="15">
        <v>45736</v>
      </c>
      <c r="Q24" s="15">
        <v>45757</v>
      </c>
      <c r="R24" s="15">
        <v>45764</v>
      </c>
      <c r="S24" t="s">
        <v>21</v>
      </c>
      <c r="T24">
        <v>5</v>
      </c>
      <c r="U24" s="2">
        <v>473.99386329999999</v>
      </c>
      <c r="V24" s="2">
        <v>6613.8678599999994</v>
      </c>
      <c r="W24" s="2">
        <v>9.5800528000000007</v>
      </c>
      <c r="X24" s="2">
        <v>1.1942257599999999</v>
      </c>
      <c r="Y24" s="2">
        <v>8.7926511999999999</v>
      </c>
      <c r="Z24" s="6">
        <f>Crate_BOMs[[#This Row],[glass weight (lb)]]+Crate_BOMs[[#This Row],[Crate Weight (lb)]]/COUNTIF(Crate_BOMs[crate no.],Crate_BOMs[[#This Row],[crate no.]])</f>
        <v>894.70934661666661</v>
      </c>
      <c r="AA24" s="6" t="str">
        <f>IF(LEFT(Crate_BOMs[[#This Row],[glass code]],4)&lt;&gt;"1116","",IFERROR(MID(Crate_BOMs[[#This Row],[no]],FIND("ECN",Crate_BOMs[[#This Row],[no]]),200),MID(Crate_BOMs[[#This Row],[no]],39,200)))</f>
        <v>2.01 GLA01</v>
      </c>
      <c r="AB24" s="6" t="str">
        <f>SUBSTITUTE(IF(RIGHT(Crate_BOMs[[#This Row],[PO Sublot-GL]],6)="curved",RIGHT(Crate_BOMs[[#This Row],[PO Sublot-GL]],12),RIGHT(Crate_BOMs[[#This Row],[PO Sublot-GL]],5))," ","")</f>
        <v>GLA01</v>
      </c>
      <c r="AC24" s="6" t="str">
        <f>SUBSTITUTE(LEFT(Crate_BOMs[[#This Row],[PO Sublot-GL]],LEN(Crate_BOMs[[#This Row],[PO Sublot-GL]])-LEN(Crate_BOMs[[#This Row],[Glass Type]]))," ","")</f>
        <v>2.01</v>
      </c>
      <c r="AD24" s="6" t="str">
        <f>LEFT(Crate_BOMs[[#This Row],[no]],FIND(" ",Crate_BOMs[[#This Row],[no]],5)-1)</f>
        <v>PO 40535</v>
      </c>
      <c r="AE24" s="6" cm="1">
        <f t="array" ref="AE24">COUNTA(_xlfn.UNIQUE(_xlfn._xlws.FILTER(Crate_BOMs[PO],Crate_BOMs[crate no.]=Crate_BOMs[[#This Row],[crate no.]])))</f>
        <v>1</v>
      </c>
      <c r="AF24" s="10" t="str">
        <f>IF(Crate_BOMs[[#This Row],['# POs in Crate]]=1,"",IF(VLOOKUP(Crate_BOMs[[#This Row],[crate no.]],Crates_[[crate no.]:[New Sublot]],3,FALSE)="","",VLOOKUP(Crate_BOMs[[#This Row],[crate no.]],Crates_[[crate no.]:[New Sublot]],3,FALSE)))</f>
        <v/>
      </c>
      <c r="AG24" s="6" t="str">
        <f>IF(VLOOKUP(Crate_BOMs[[#This Row],[crate no.]],Crates_[[crate no.]:[New Sublot]],3,FALSE)="",VLOOKUP(Crate_BOMs[[#This Row],[crate no.]],Crates_[[crate no.]:[New Sublot]],2,FALSE),VLOOKUP(Crate_BOMs[[#This Row],[crate no.]],Crates_[[crate no.]:[New Sublot]],3,FALSE))</f>
        <v>2.01</v>
      </c>
      <c r="AI24">
        <v>4</v>
      </c>
      <c r="AJ24">
        <v>300521167</v>
      </c>
      <c r="AK24" s="22" t="str" cm="1">
        <f t="array" ref="AK24">IF(INDEX(Crate_BOMs['# POs in Crate],MATCH(Crates_[[#This Row],[crate no.]],Crate_BOMs[crate no.],0),)=1,INDEX(Crate_BOMs[PO Sublot],MATCH(Crates_[[#This Row],[crate no.]],Crate_BOMs[crate no.],0),),"")</f>
        <v>2.05&amp;2.09</v>
      </c>
      <c r="AL24" s="21" t="str">
        <f>IFERROR(VLOOKUP(Crates_[[#This Row],[crate no.]],AN:AO,2,FALSE),"")</f>
        <v/>
      </c>
      <c r="AN24" s="23">
        <v>300521810</v>
      </c>
      <c r="AO24" s="23" t="s">
        <v>225</v>
      </c>
      <c r="AQ24" s="26" t="s">
        <v>255</v>
      </c>
      <c r="AR24" t="str" cm="1">
        <f t="array" ref="AR24:AS24">_xlfn.TEXTSPLIT(SUBSTITUTE(SUBSTITUTE(AQ24," ",""), """",""),",")</f>
        <v>300521115</v>
      </c>
      <c r="AS24" t="str">
        <v>2.07</v>
      </c>
      <c r="AU24">
        <f t="shared" si="4"/>
        <v>300521115</v>
      </c>
      <c r="AV24" t="str">
        <f t="shared" si="5"/>
        <v>2.07</v>
      </c>
    </row>
    <row r="25" spans="1:48" x14ac:dyDescent="0.25">
      <c r="A25">
        <v>2</v>
      </c>
      <c r="B25">
        <v>300521906</v>
      </c>
      <c r="C25">
        <v>2394164</v>
      </c>
      <c r="D25">
        <v>2</v>
      </c>
      <c r="E25" t="s">
        <v>75</v>
      </c>
      <c r="F25" t="s">
        <v>117</v>
      </c>
      <c r="G25">
        <v>2696</v>
      </c>
      <c r="H25">
        <v>2496</v>
      </c>
      <c r="I25">
        <v>106</v>
      </c>
      <c r="J25">
        <v>98</v>
      </c>
      <c r="K25">
        <v>370</v>
      </c>
      <c r="L25">
        <v>1</v>
      </c>
      <c r="M25" t="s">
        <v>13</v>
      </c>
      <c r="N25" t="s">
        <v>14</v>
      </c>
      <c r="O25" s="2">
        <v>815.71036939999999</v>
      </c>
      <c r="P25" s="15">
        <v>45736</v>
      </c>
      <c r="Q25" s="15">
        <v>45757</v>
      </c>
      <c r="R25" s="15">
        <v>45764</v>
      </c>
      <c r="S25" t="s">
        <v>21</v>
      </c>
      <c r="T25">
        <v>5</v>
      </c>
      <c r="U25" s="2">
        <v>473.99386329999999</v>
      </c>
      <c r="V25" s="2">
        <v>6613.8678599999994</v>
      </c>
      <c r="W25" s="2">
        <v>9.5800528000000007</v>
      </c>
      <c r="X25" s="2">
        <v>1.1942257599999999</v>
      </c>
      <c r="Y25" s="2">
        <v>8.7926511999999999</v>
      </c>
      <c r="Z25" s="6">
        <f>Crate_BOMs[[#This Row],[glass weight (lb)]]+Crate_BOMs[[#This Row],[Crate Weight (lb)]]/COUNTIF(Crate_BOMs[crate no.],Crate_BOMs[[#This Row],[crate no.]])</f>
        <v>894.70934661666661</v>
      </c>
      <c r="AA25" s="6" t="str">
        <f>IF(LEFT(Crate_BOMs[[#This Row],[glass code]],4)&lt;&gt;"1116","",IFERROR(MID(Crate_BOMs[[#This Row],[no]],FIND("ECN",Crate_BOMs[[#This Row],[no]]),200),MID(Crate_BOMs[[#This Row],[no]],39,200)))</f>
        <v>2.01 GLA01</v>
      </c>
      <c r="AB25" s="6" t="str">
        <f>SUBSTITUTE(IF(RIGHT(Crate_BOMs[[#This Row],[PO Sublot-GL]],6)="curved",RIGHT(Crate_BOMs[[#This Row],[PO Sublot-GL]],12),RIGHT(Crate_BOMs[[#This Row],[PO Sublot-GL]],5))," ","")</f>
        <v>GLA01</v>
      </c>
      <c r="AC25" s="6" t="str">
        <f>SUBSTITUTE(LEFT(Crate_BOMs[[#This Row],[PO Sublot-GL]],LEN(Crate_BOMs[[#This Row],[PO Sublot-GL]])-LEN(Crate_BOMs[[#This Row],[Glass Type]]))," ","")</f>
        <v>2.01</v>
      </c>
      <c r="AD25" s="6" t="str">
        <f>LEFT(Crate_BOMs[[#This Row],[no]],FIND(" ",Crate_BOMs[[#This Row],[no]],5)-1)</f>
        <v>PO 40535</v>
      </c>
      <c r="AE25" s="6" cm="1">
        <f t="array" ref="AE25">COUNTA(_xlfn.UNIQUE(_xlfn._xlws.FILTER(Crate_BOMs[PO],Crate_BOMs[crate no.]=Crate_BOMs[[#This Row],[crate no.]])))</f>
        <v>1</v>
      </c>
      <c r="AF25" s="10" t="str">
        <f>IF(Crate_BOMs[[#This Row],['# POs in Crate]]=1,"",IF(VLOOKUP(Crate_BOMs[[#This Row],[crate no.]],Crates_[[crate no.]:[New Sublot]],3,FALSE)="","",VLOOKUP(Crate_BOMs[[#This Row],[crate no.]],Crates_[[crate no.]:[New Sublot]],3,FALSE)))</f>
        <v/>
      </c>
      <c r="AG25" s="6" t="str">
        <f>IF(VLOOKUP(Crate_BOMs[[#This Row],[crate no.]],Crates_[[crate no.]:[New Sublot]],3,FALSE)="",VLOOKUP(Crate_BOMs[[#This Row],[crate no.]],Crates_[[crate no.]:[New Sublot]],2,FALSE),VLOOKUP(Crate_BOMs[[#This Row],[crate no.]],Crates_[[crate no.]:[New Sublot]],3,FALSE))</f>
        <v>2.01</v>
      </c>
      <c r="AI25">
        <v>4</v>
      </c>
      <c r="AJ25">
        <v>300521187</v>
      </c>
      <c r="AK25" s="22" t="str" cm="1">
        <f t="array" ref="AK25">IF(INDEX(Crate_BOMs['# POs in Crate],MATCH(Crates_[[#This Row],[crate no.]],Crate_BOMs[crate no.],0),)=1,INDEX(Crate_BOMs[PO Sublot],MATCH(Crates_[[#This Row],[crate no.]],Crate_BOMs[crate no.],0),),"")</f>
        <v>2.05&amp;2.09</v>
      </c>
      <c r="AL25" s="21" t="str">
        <f>IFERROR(VLOOKUP(Crates_[[#This Row],[crate no.]],AN:AO,2,FALSE),"")</f>
        <v/>
      </c>
      <c r="AN25" s="23">
        <v>300521872</v>
      </c>
      <c r="AO25" s="23" t="s">
        <v>225</v>
      </c>
      <c r="AQ25" s="26" t="s">
        <v>227</v>
      </c>
      <c r="AR25" t="str" cm="1">
        <f t="array" ref="AR25:AS25">_xlfn.TEXTSPLIT(SUBSTITUTE(SUBSTITUTE(AQ25," ",""), """",""),",")</f>
        <v>300521810</v>
      </c>
      <c r="AS25" t="str">
        <v>2.04</v>
      </c>
      <c r="AU25">
        <f t="shared" si="4"/>
        <v>300521810</v>
      </c>
      <c r="AV25" t="str">
        <f t="shared" si="5"/>
        <v>2.04</v>
      </c>
    </row>
    <row r="26" spans="1:48" x14ac:dyDescent="0.25">
      <c r="A26">
        <v>2</v>
      </c>
      <c r="B26">
        <v>300521906</v>
      </c>
      <c r="C26">
        <v>2394164</v>
      </c>
      <c r="D26">
        <v>2</v>
      </c>
      <c r="E26" t="s">
        <v>75</v>
      </c>
      <c r="F26" t="s">
        <v>117</v>
      </c>
      <c r="G26">
        <v>2696</v>
      </c>
      <c r="H26">
        <v>2496</v>
      </c>
      <c r="I26">
        <v>106</v>
      </c>
      <c r="J26">
        <v>98</v>
      </c>
      <c r="K26">
        <v>370</v>
      </c>
      <c r="L26">
        <v>1</v>
      </c>
      <c r="M26" t="s">
        <v>13</v>
      </c>
      <c r="N26" t="s">
        <v>14</v>
      </c>
      <c r="O26" s="2">
        <v>815.71036939999999</v>
      </c>
      <c r="P26" s="15">
        <v>45736</v>
      </c>
      <c r="Q26" s="15">
        <v>45757</v>
      </c>
      <c r="R26" s="15">
        <v>45764</v>
      </c>
      <c r="S26" t="s">
        <v>21</v>
      </c>
      <c r="T26">
        <v>5</v>
      </c>
      <c r="U26" s="2">
        <v>473.99386329999999</v>
      </c>
      <c r="V26" s="2">
        <v>6613.8678599999994</v>
      </c>
      <c r="W26" s="2">
        <v>9.5800528000000007</v>
      </c>
      <c r="X26" s="2">
        <v>1.1942257599999999</v>
      </c>
      <c r="Y26" s="2">
        <v>8.7926511999999999</v>
      </c>
      <c r="Z26" s="6">
        <f>Crate_BOMs[[#This Row],[glass weight (lb)]]+Crate_BOMs[[#This Row],[Crate Weight (lb)]]/COUNTIF(Crate_BOMs[crate no.],Crate_BOMs[[#This Row],[crate no.]])</f>
        <v>894.70934661666661</v>
      </c>
      <c r="AA26" s="6" t="str">
        <f>IF(LEFT(Crate_BOMs[[#This Row],[glass code]],4)&lt;&gt;"1116","",IFERROR(MID(Crate_BOMs[[#This Row],[no]],FIND("ECN",Crate_BOMs[[#This Row],[no]]),200),MID(Crate_BOMs[[#This Row],[no]],39,200)))</f>
        <v>2.01 GLA01</v>
      </c>
      <c r="AB26" s="6" t="str">
        <f>SUBSTITUTE(IF(RIGHT(Crate_BOMs[[#This Row],[PO Sublot-GL]],6)="curved",RIGHT(Crate_BOMs[[#This Row],[PO Sublot-GL]],12),RIGHT(Crate_BOMs[[#This Row],[PO Sublot-GL]],5))," ","")</f>
        <v>GLA01</v>
      </c>
      <c r="AC26" s="6" t="str">
        <f>SUBSTITUTE(LEFT(Crate_BOMs[[#This Row],[PO Sublot-GL]],LEN(Crate_BOMs[[#This Row],[PO Sublot-GL]])-LEN(Crate_BOMs[[#This Row],[Glass Type]]))," ","")</f>
        <v>2.01</v>
      </c>
      <c r="AD26" s="6" t="str">
        <f>LEFT(Crate_BOMs[[#This Row],[no]],FIND(" ",Crate_BOMs[[#This Row],[no]],5)-1)</f>
        <v>PO 40535</v>
      </c>
      <c r="AE26" s="6" cm="1">
        <f t="array" ref="AE26">COUNTA(_xlfn.UNIQUE(_xlfn._xlws.FILTER(Crate_BOMs[PO],Crate_BOMs[crate no.]=Crate_BOMs[[#This Row],[crate no.]])))</f>
        <v>1</v>
      </c>
      <c r="AF26" s="10" t="str">
        <f>IF(Crate_BOMs[[#This Row],['# POs in Crate]]=1,"",IF(VLOOKUP(Crate_BOMs[[#This Row],[crate no.]],Crates_[[crate no.]:[New Sublot]],3,FALSE)="","",VLOOKUP(Crate_BOMs[[#This Row],[crate no.]],Crates_[[crate no.]:[New Sublot]],3,FALSE)))</f>
        <v/>
      </c>
      <c r="AG26" s="6" t="str">
        <f>IF(VLOOKUP(Crate_BOMs[[#This Row],[crate no.]],Crates_[[crate no.]:[New Sublot]],3,FALSE)="",VLOOKUP(Crate_BOMs[[#This Row],[crate no.]],Crates_[[crate no.]:[New Sublot]],2,FALSE),VLOOKUP(Crate_BOMs[[#This Row],[crate no.]],Crates_[[crate no.]:[New Sublot]],3,FALSE))</f>
        <v>2.01</v>
      </c>
      <c r="AI26">
        <v>4</v>
      </c>
      <c r="AJ26">
        <v>300521524</v>
      </c>
      <c r="AK26" s="22" t="str" cm="1">
        <f t="array" ref="AK26">IF(INDEX(Crate_BOMs['# POs in Crate],MATCH(Crates_[[#This Row],[crate no.]],Crate_BOMs[crate no.],0),)=1,INDEX(Crate_BOMs[PO Sublot],MATCH(Crates_[[#This Row],[crate no.]],Crate_BOMs[crate no.],0),),"")</f>
        <v>2.01</v>
      </c>
      <c r="AL26" s="21" t="str">
        <f>IFERROR(VLOOKUP(Crates_[[#This Row],[crate no.]],AN:AO,2,FALSE),"")</f>
        <v/>
      </c>
      <c r="AN26" s="23">
        <v>300521946</v>
      </c>
      <c r="AO26" s="23" t="s">
        <v>199</v>
      </c>
      <c r="AQ26" s="26" t="s">
        <v>228</v>
      </c>
      <c r="AR26" t="str" cm="1">
        <f t="array" ref="AR26:AS26">_xlfn.TEXTSPLIT(SUBSTITUTE(SUBSTITUTE(AQ26," ",""), """",""),",")</f>
        <v>300521872</v>
      </c>
      <c r="AS26" t="str">
        <v>2.04</v>
      </c>
      <c r="AU26">
        <f t="shared" si="4"/>
        <v>300521872</v>
      </c>
      <c r="AV26" t="str">
        <f t="shared" si="5"/>
        <v>2.04</v>
      </c>
    </row>
    <row r="27" spans="1:48" x14ac:dyDescent="0.25">
      <c r="A27">
        <v>2</v>
      </c>
      <c r="B27">
        <v>300521906</v>
      </c>
      <c r="C27">
        <v>2394164</v>
      </c>
      <c r="D27">
        <v>2</v>
      </c>
      <c r="E27" t="s">
        <v>75</v>
      </c>
      <c r="F27" t="s">
        <v>117</v>
      </c>
      <c r="G27">
        <v>2696</v>
      </c>
      <c r="H27">
        <v>2496</v>
      </c>
      <c r="I27">
        <v>106</v>
      </c>
      <c r="J27">
        <v>98</v>
      </c>
      <c r="K27">
        <v>370</v>
      </c>
      <c r="L27">
        <v>1</v>
      </c>
      <c r="M27" t="s">
        <v>13</v>
      </c>
      <c r="N27" t="s">
        <v>14</v>
      </c>
      <c r="O27" s="2">
        <v>815.71036939999999</v>
      </c>
      <c r="P27" s="15">
        <v>45736</v>
      </c>
      <c r="Q27" s="15">
        <v>45757</v>
      </c>
      <c r="R27" s="15">
        <v>45764</v>
      </c>
      <c r="S27" t="s">
        <v>21</v>
      </c>
      <c r="T27">
        <v>5</v>
      </c>
      <c r="U27" s="2">
        <v>473.99386329999999</v>
      </c>
      <c r="V27" s="2">
        <v>6613.8678599999994</v>
      </c>
      <c r="W27" s="2">
        <v>9.5800528000000007</v>
      </c>
      <c r="X27" s="2">
        <v>1.1942257599999999</v>
      </c>
      <c r="Y27" s="2">
        <v>8.7926511999999999</v>
      </c>
      <c r="Z27" s="6">
        <f>Crate_BOMs[[#This Row],[glass weight (lb)]]+Crate_BOMs[[#This Row],[Crate Weight (lb)]]/COUNTIF(Crate_BOMs[crate no.],Crate_BOMs[[#This Row],[crate no.]])</f>
        <v>894.70934661666661</v>
      </c>
      <c r="AA27" s="6" t="str">
        <f>IF(LEFT(Crate_BOMs[[#This Row],[glass code]],4)&lt;&gt;"1116","",IFERROR(MID(Crate_BOMs[[#This Row],[no]],FIND("ECN",Crate_BOMs[[#This Row],[no]]),200),MID(Crate_BOMs[[#This Row],[no]],39,200)))</f>
        <v>2.01 GLA01</v>
      </c>
      <c r="AB27" s="6" t="str">
        <f>SUBSTITUTE(IF(RIGHT(Crate_BOMs[[#This Row],[PO Sublot-GL]],6)="curved",RIGHT(Crate_BOMs[[#This Row],[PO Sublot-GL]],12),RIGHT(Crate_BOMs[[#This Row],[PO Sublot-GL]],5))," ","")</f>
        <v>GLA01</v>
      </c>
      <c r="AC27" s="6" t="str">
        <f>SUBSTITUTE(LEFT(Crate_BOMs[[#This Row],[PO Sublot-GL]],LEN(Crate_BOMs[[#This Row],[PO Sublot-GL]])-LEN(Crate_BOMs[[#This Row],[Glass Type]]))," ","")</f>
        <v>2.01</v>
      </c>
      <c r="AD27" s="6" t="str">
        <f>LEFT(Crate_BOMs[[#This Row],[no]],FIND(" ",Crate_BOMs[[#This Row],[no]],5)-1)</f>
        <v>PO 40535</v>
      </c>
      <c r="AE27" s="6" cm="1">
        <f t="array" ref="AE27">COUNTA(_xlfn.UNIQUE(_xlfn._xlws.FILTER(Crate_BOMs[PO],Crate_BOMs[crate no.]=Crate_BOMs[[#This Row],[crate no.]])))</f>
        <v>1</v>
      </c>
      <c r="AF27" s="10" t="str">
        <f>IF(Crate_BOMs[[#This Row],['# POs in Crate]]=1,"",IF(VLOOKUP(Crate_BOMs[[#This Row],[crate no.]],Crates_[[crate no.]:[New Sublot]],3,FALSE)="","",VLOOKUP(Crate_BOMs[[#This Row],[crate no.]],Crates_[[crate no.]:[New Sublot]],3,FALSE)))</f>
        <v/>
      </c>
      <c r="AG27" s="6" t="str">
        <f>IF(VLOOKUP(Crate_BOMs[[#This Row],[crate no.]],Crates_[[crate no.]:[New Sublot]],3,FALSE)="",VLOOKUP(Crate_BOMs[[#This Row],[crate no.]],Crates_[[crate no.]:[New Sublot]],2,FALSE),VLOOKUP(Crate_BOMs[[#This Row],[crate no.]],Crates_[[crate no.]:[New Sublot]],3,FALSE))</f>
        <v>2.01</v>
      </c>
      <c r="AI27">
        <v>4</v>
      </c>
      <c r="AJ27">
        <v>300521719</v>
      </c>
      <c r="AK27" s="22" t="str" cm="1">
        <f t="array" ref="AK27">IF(INDEX(Crate_BOMs['# POs in Crate],MATCH(Crates_[[#This Row],[crate no.]],Crate_BOMs[crate no.],0),)=1,INDEX(Crate_BOMs[PO Sublot],MATCH(Crates_[[#This Row],[crate no.]],Crate_BOMs[crate no.],0),),"")</f>
        <v>2.05&amp;2.09</v>
      </c>
      <c r="AL27" s="21" t="str">
        <f>IFERROR(VLOOKUP(Crates_[[#This Row],[crate no.]],AN:AO,2,FALSE),"")</f>
        <v/>
      </c>
      <c r="AN27" s="23">
        <v>300522188</v>
      </c>
      <c r="AO27" s="23" t="s">
        <v>153</v>
      </c>
      <c r="AQ27" s="26" t="s">
        <v>249</v>
      </c>
      <c r="AR27" t="str" cm="1">
        <f t="array" ref="AR27:AS27">_xlfn.TEXTSPLIT(SUBSTITUTE(SUBSTITUTE(AQ27," ",""), """",""),",")</f>
        <v>300521946</v>
      </c>
      <c r="AS27" t="str">
        <v>2.07</v>
      </c>
      <c r="AU27">
        <f t="shared" si="4"/>
        <v>300521946</v>
      </c>
      <c r="AV27" t="str">
        <f t="shared" si="5"/>
        <v>2.07</v>
      </c>
    </row>
    <row r="28" spans="1:48" x14ac:dyDescent="0.25">
      <c r="A28">
        <v>2</v>
      </c>
      <c r="B28">
        <v>300521906</v>
      </c>
      <c r="C28">
        <v>2394164</v>
      </c>
      <c r="D28">
        <v>2</v>
      </c>
      <c r="E28" t="s">
        <v>75</v>
      </c>
      <c r="F28" t="s">
        <v>117</v>
      </c>
      <c r="G28">
        <v>2696</v>
      </c>
      <c r="H28">
        <v>2496</v>
      </c>
      <c r="I28">
        <v>106</v>
      </c>
      <c r="J28">
        <v>98</v>
      </c>
      <c r="K28">
        <v>370</v>
      </c>
      <c r="L28">
        <v>1</v>
      </c>
      <c r="M28" t="s">
        <v>13</v>
      </c>
      <c r="N28" t="s">
        <v>14</v>
      </c>
      <c r="O28" s="2">
        <v>815.71036939999999</v>
      </c>
      <c r="P28" s="15">
        <v>45736</v>
      </c>
      <c r="Q28" s="15">
        <v>45757</v>
      </c>
      <c r="R28" s="15">
        <v>45764</v>
      </c>
      <c r="S28" t="s">
        <v>21</v>
      </c>
      <c r="T28">
        <v>5</v>
      </c>
      <c r="U28" s="2">
        <v>473.99386329999999</v>
      </c>
      <c r="V28" s="2">
        <v>6613.8678599999994</v>
      </c>
      <c r="W28" s="2">
        <v>9.5800528000000007</v>
      </c>
      <c r="X28" s="2">
        <v>1.1942257599999999</v>
      </c>
      <c r="Y28" s="2">
        <v>8.7926511999999999</v>
      </c>
      <c r="Z28" s="6">
        <f>Crate_BOMs[[#This Row],[glass weight (lb)]]+Crate_BOMs[[#This Row],[Crate Weight (lb)]]/COUNTIF(Crate_BOMs[crate no.],Crate_BOMs[[#This Row],[crate no.]])</f>
        <v>894.70934661666661</v>
      </c>
      <c r="AA28" s="6" t="str">
        <f>IF(LEFT(Crate_BOMs[[#This Row],[glass code]],4)&lt;&gt;"1116","",IFERROR(MID(Crate_BOMs[[#This Row],[no]],FIND("ECN",Crate_BOMs[[#This Row],[no]]),200),MID(Crate_BOMs[[#This Row],[no]],39,200)))</f>
        <v>2.01 GLA01</v>
      </c>
      <c r="AB28" s="6" t="str">
        <f>SUBSTITUTE(IF(RIGHT(Crate_BOMs[[#This Row],[PO Sublot-GL]],6)="curved",RIGHT(Crate_BOMs[[#This Row],[PO Sublot-GL]],12),RIGHT(Crate_BOMs[[#This Row],[PO Sublot-GL]],5))," ","")</f>
        <v>GLA01</v>
      </c>
      <c r="AC28" s="6" t="str">
        <f>SUBSTITUTE(LEFT(Crate_BOMs[[#This Row],[PO Sublot-GL]],LEN(Crate_BOMs[[#This Row],[PO Sublot-GL]])-LEN(Crate_BOMs[[#This Row],[Glass Type]]))," ","")</f>
        <v>2.01</v>
      </c>
      <c r="AD28" s="6" t="str">
        <f>LEFT(Crate_BOMs[[#This Row],[no]],FIND(" ",Crate_BOMs[[#This Row],[no]],5)-1)</f>
        <v>PO 40535</v>
      </c>
      <c r="AE28" s="6" cm="1">
        <f t="array" ref="AE28">COUNTA(_xlfn.UNIQUE(_xlfn._xlws.FILTER(Crate_BOMs[PO],Crate_BOMs[crate no.]=Crate_BOMs[[#This Row],[crate no.]])))</f>
        <v>1</v>
      </c>
      <c r="AF28" s="10" t="str">
        <f>IF(Crate_BOMs[[#This Row],['# POs in Crate]]=1,"",IF(VLOOKUP(Crate_BOMs[[#This Row],[crate no.]],Crates_[[crate no.]:[New Sublot]],3,FALSE)="","",VLOOKUP(Crate_BOMs[[#This Row],[crate no.]],Crates_[[crate no.]:[New Sublot]],3,FALSE)))</f>
        <v/>
      </c>
      <c r="AG28" s="6" t="str">
        <f>IF(VLOOKUP(Crate_BOMs[[#This Row],[crate no.]],Crates_[[crate no.]:[New Sublot]],3,FALSE)="",VLOOKUP(Crate_BOMs[[#This Row],[crate no.]],Crates_[[crate no.]:[New Sublot]],2,FALSE),VLOOKUP(Crate_BOMs[[#This Row],[crate no.]],Crates_[[crate no.]:[New Sublot]],3,FALSE))</f>
        <v>2.01</v>
      </c>
      <c r="AI28">
        <v>5</v>
      </c>
      <c r="AJ28">
        <v>300520164</v>
      </c>
      <c r="AK28" s="22" t="str" cm="1">
        <f t="array" ref="AK28">IF(INDEX(Crate_BOMs['# POs in Crate],MATCH(Crates_[[#This Row],[crate no.]],Crate_BOMs[crate no.],0),)=1,INDEX(Crate_BOMs[PO Sublot],MATCH(Crates_[[#This Row],[crate no.]],Crate_BOMs[crate no.],0),),"")</f>
        <v/>
      </c>
      <c r="AL28" s="21" t="str">
        <f>IFERROR(VLOOKUP(Crates_[[#This Row],[crate no.]],AN:AO,2,FALSE),"")</f>
        <v>2.03</v>
      </c>
      <c r="AN28" s="23">
        <v>300522204</v>
      </c>
      <c r="AO28" s="23" t="s">
        <v>154</v>
      </c>
      <c r="AQ28" s="26" t="s">
        <v>256</v>
      </c>
      <c r="AR28" t="str" cm="1">
        <f t="array" ref="AR28:AS28">_xlfn.TEXTSPLIT(SUBSTITUTE(SUBSTITUTE(AQ28," ",""), """",""),",")</f>
        <v>300522188</v>
      </c>
      <c r="AS28" t="str">
        <v>2.03</v>
      </c>
      <c r="AU28">
        <f t="shared" si="4"/>
        <v>300522188</v>
      </c>
      <c r="AV28" t="str">
        <f t="shared" si="5"/>
        <v>2.03</v>
      </c>
    </row>
    <row r="29" spans="1:48" x14ac:dyDescent="0.25">
      <c r="A29">
        <v>2</v>
      </c>
      <c r="B29">
        <v>300521906</v>
      </c>
      <c r="C29">
        <v>2394164</v>
      </c>
      <c r="D29">
        <v>2</v>
      </c>
      <c r="E29" t="s">
        <v>75</v>
      </c>
      <c r="F29" t="s">
        <v>117</v>
      </c>
      <c r="G29">
        <v>2696</v>
      </c>
      <c r="H29">
        <v>2496</v>
      </c>
      <c r="I29">
        <v>106</v>
      </c>
      <c r="J29">
        <v>98</v>
      </c>
      <c r="K29">
        <v>370</v>
      </c>
      <c r="L29">
        <v>1</v>
      </c>
      <c r="M29" t="s">
        <v>13</v>
      </c>
      <c r="N29" t="s">
        <v>14</v>
      </c>
      <c r="O29" s="2">
        <v>815.71036939999999</v>
      </c>
      <c r="P29" s="15">
        <v>45736</v>
      </c>
      <c r="Q29" s="15">
        <v>45757</v>
      </c>
      <c r="R29" s="15">
        <v>45764</v>
      </c>
      <c r="S29" t="s">
        <v>21</v>
      </c>
      <c r="T29">
        <v>5</v>
      </c>
      <c r="U29" s="2">
        <v>473.99386329999999</v>
      </c>
      <c r="V29" s="2">
        <v>6613.8678599999994</v>
      </c>
      <c r="W29" s="2">
        <v>9.5800528000000007</v>
      </c>
      <c r="X29" s="2">
        <v>1.1942257599999999</v>
      </c>
      <c r="Y29" s="2">
        <v>8.7926511999999999</v>
      </c>
      <c r="Z29" s="6">
        <f>Crate_BOMs[[#This Row],[glass weight (lb)]]+Crate_BOMs[[#This Row],[Crate Weight (lb)]]/COUNTIF(Crate_BOMs[crate no.],Crate_BOMs[[#This Row],[crate no.]])</f>
        <v>894.70934661666661</v>
      </c>
      <c r="AA29" s="6" t="str">
        <f>IF(LEFT(Crate_BOMs[[#This Row],[glass code]],4)&lt;&gt;"1116","",IFERROR(MID(Crate_BOMs[[#This Row],[no]],FIND("ECN",Crate_BOMs[[#This Row],[no]]),200),MID(Crate_BOMs[[#This Row],[no]],39,200)))</f>
        <v>2.01 GLA01</v>
      </c>
      <c r="AB29" s="6" t="str">
        <f>SUBSTITUTE(IF(RIGHT(Crate_BOMs[[#This Row],[PO Sublot-GL]],6)="curved",RIGHT(Crate_BOMs[[#This Row],[PO Sublot-GL]],12),RIGHT(Crate_BOMs[[#This Row],[PO Sublot-GL]],5))," ","")</f>
        <v>GLA01</v>
      </c>
      <c r="AC29" s="6" t="str">
        <f>SUBSTITUTE(LEFT(Crate_BOMs[[#This Row],[PO Sublot-GL]],LEN(Crate_BOMs[[#This Row],[PO Sublot-GL]])-LEN(Crate_BOMs[[#This Row],[Glass Type]]))," ","")</f>
        <v>2.01</v>
      </c>
      <c r="AD29" s="6" t="str">
        <f>LEFT(Crate_BOMs[[#This Row],[no]],FIND(" ",Crate_BOMs[[#This Row],[no]],5)-1)</f>
        <v>PO 40535</v>
      </c>
      <c r="AE29" s="6" cm="1">
        <f t="array" ref="AE29">COUNTA(_xlfn.UNIQUE(_xlfn._xlws.FILTER(Crate_BOMs[PO],Crate_BOMs[crate no.]=Crate_BOMs[[#This Row],[crate no.]])))</f>
        <v>1</v>
      </c>
      <c r="AF29" s="10" t="str">
        <f>IF(Crate_BOMs[[#This Row],['# POs in Crate]]=1,"",IF(VLOOKUP(Crate_BOMs[[#This Row],[crate no.]],Crates_[[crate no.]:[New Sublot]],3,FALSE)="","",VLOOKUP(Crate_BOMs[[#This Row],[crate no.]],Crates_[[crate no.]:[New Sublot]],3,FALSE)))</f>
        <v/>
      </c>
      <c r="AG29" s="6" t="str">
        <f>IF(VLOOKUP(Crate_BOMs[[#This Row],[crate no.]],Crates_[[crate no.]:[New Sublot]],3,FALSE)="",VLOOKUP(Crate_BOMs[[#This Row],[crate no.]],Crates_[[crate no.]:[New Sublot]],2,FALSE),VLOOKUP(Crate_BOMs[[#This Row],[crate no.]],Crates_[[crate no.]:[New Sublot]],3,FALSE))</f>
        <v>2.01</v>
      </c>
      <c r="AI29">
        <v>5</v>
      </c>
      <c r="AJ29">
        <v>300520681</v>
      </c>
      <c r="AK29" s="22" t="str" cm="1">
        <f t="array" ref="AK29">IF(INDEX(Crate_BOMs['# POs in Crate],MATCH(Crates_[[#This Row],[crate no.]],Crate_BOMs[crate no.],0),)=1,INDEX(Crate_BOMs[PO Sublot],MATCH(Crates_[[#This Row],[crate no.]],Crate_BOMs[crate no.],0),),"")</f>
        <v>2.02</v>
      </c>
      <c r="AL29" s="21" t="str">
        <f>IFERROR(VLOOKUP(Crates_[[#This Row],[crate no.]],AN:AO,2,FALSE),"")</f>
        <v/>
      </c>
      <c r="AN29" s="23">
        <v>300522256</v>
      </c>
      <c r="AO29" s="23" t="s">
        <v>198</v>
      </c>
      <c r="AQ29" s="26" t="s">
        <v>257</v>
      </c>
      <c r="AR29" t="str" cm="1">
        <f t="array" ref="AR29:AS29">_xlfn.TEXTSPLIT(SUBSTITUTE(SUBSTITUTE(AQ29," ",""), """",""),",")</f>
        <v>300522204</v>
      </c>
      <c r="AS29" t="str">
        <v>2.02</v>
      </c>
      <c r="AU29">
        <f t="shared" si="4"/>
        <v>300522204</v>
      </c>
      <c r="AV29" t="str">
        <f t="shared" si="5"/>
        <v>2.02</v>
      </c>
    </row>
    <row r="30" spans="1:48" x14ac:dyDescent="0.25">
      <c r="A30">
        <v>2</v>
      </c>
      <c r="B30">
        <v>300521918</v>
      </c>
      <c r="C30">
        <v>2394172</v>
      </c>
      <c r="D30">
        <v>2</v>
      </c>
      <c r="E30" t="s">
        <v>82</v>
      </c>
      <c r="F30" t="s">
        <v>120</v>
      </c>
      <c r="G30">
        <v>2696</v>
      </c>
      <c r="H30">
        <v>2496</v>
      </c>
      <c r="I30">
        <v>106</v>
      </c>
      <c r="J30">
        <v>98</v>
      </c>
      <c r="K30">
        <v>370</v>
      </c>
      <c r="L30">
        <v>1</v>
      </c>
      <c r="M30" t="s">
        <v>13</v>
      </c>
      <c r="N30" t="s">
        <v>14</v>
      </c>
      <c r="O30" s="2">
        <v>815.71036939999999</v>
      </c>
      <c r="P30" s="15">
        <v>45736</v>
      </c>
      <c r="Q30" s="15">
        <v>45757</v>
      </c>
      <c r="R30" s="15">
        <v>45764</v>
      </c>
      <c r="S30" t="s">
        <v>21</v>
      </c>
      <c r="T30">
        <v>5</v>
      </c>
      <c r="U30" s="2">
        <v>473.99386329999999</v>
      </c>
      <c r="V30" s="2">
        <v>6613.8678599999994</v>
      </c>
      <c r="W30" s="2">
        <v>9.5800528000000007</v>
      </c>
      <c r="X30" s="2">
        <v>1.1942257599999999</v>
      </c>
      <c r="Y30" s="2">
        <v>8.7926511999999999</v>
      </c>
      <c r="Z30" s="6">
        <f>Crate_BOMs[[#This Row],[glass weight (lb)]]+Crate_BOMs[[#This Row],[Crate Weight (lb)]]/COUNTIF(Crate_BOMs[crate no.],Crate_BOMs[[#This Row],[crate no.]])</f>
        <v>910.50914205999993</v>
      </c>
      <c r="AA30" s="6" t="str">
        <f>IF(LEFT(Crate_BOMs[[#This Row],[glass code]],4)&lt;&gt;"1116","",IFERROR(MID(Crate_BOMs[[#This Row],[no]],FIND("ECN",Crate_BOMs[[#This Row],[no]]),200),MID(Crate_BOMs[[#This Row],[no]],39,200)))</f>
        <v>2.01 GLB01</v>
      </c>
      <c r="AB30" s="6" t="str">
        <f>SUBSTITUTE(IF(RIGHT(Crate_BOMs[[#This Row],[PO Sublot-GL]],6)="curved",RIGHT(Crate_BOMs[[#This Row],[PO Sublot-GL]],12),RIGHT(Crate_BOMs[[#This Row],[PO Sublot-GL]],5))," ","")</f>
        <v>GLB01</v>
      </c>
      <c r="AC30" s="6" t="str">
        <f>SUBSTITUTE(LEFT(Crate_BOMs[[#This Row],[PO Sublot-GL]],LEN(Crate_BOMs[[#This Row],[PO Sublot-GL]])-LEN(Crate_BOMs[[#This Row],[Glass Type]]))," ","")</f>
        <v>2.01</v>
      </c>
      <c r="AD30" s="6" t="str">
        <f>LEFT(Crate_BOMs[[#This Row],[no]],FIND(" ",Crate_BOMs[[#This Row],[no]],5)-1)</f>
        <v>PO 40535</v>
      </c>
      <c r="AE30" s="6" cm="1">
        <f t="array" ref="AE30">COUNTA(_xlfn.UNIQUE(_xlfn._xlws.FILTER(Crate_BOMs[PO],Crate_BOMs[crate no.]=Crate_BOMs[[#This Row],[crate no.]])))</f>
        <v>1</v>
      </c>
      <c r="AF30" s="10" t="str">
        <f>IF(Crate_BOMs[[#This Row],['# POs in Crate]]=1,"",IF(VLOOKUP(Crate_BOMs[[#This Row],[crate no.]],Crates_[[crate no.]:[New Sublot]],3,FALSE)="","",VLOOKUP(Crate_BOMs[[#This Row],[crate no.]],Crates_[[crate no.]:[New Sublot]],3,FALSE)))</f>
        <v/>
      </c>
      <c r="AG30" s="6" t="str">
        <f>IF(VLOOKUP(Crate_BOMs[[#This Row],[crate no.]],Crates_[[crate no.]:[New Sublot]],3,FALSE)="",VLOOKUP(Crate_BOMs[[#This Row],[crate no.]],Crates_[[crate no.]:[New Sublot]],2,FALSE),VLOOKUP(Crate_BOMs[[#This Row],[crate no.]],Crates_[[crate no.]:[New Sublot]],3,FALSE))</f>
        <v>2.01</v>
      </c>
      <c r="AI30">
        <v>5</v>
      </c>
      <c r="AJ30">
        <v>300520912</v>
      </c>
      <c r="AK30" s="22" t="str" cm="1">
        <f t="array" ref="AK30">IF(INDEX(Crate_BOMs['# POs in Crate],MATCH(Crates_[[#This Row],[crate no.]],Crate_BOMs[crate no.],0),)=1,INDEX(Crate_BOMs[PO Sublot],MATCH(Crates_[[#This Row],[crate no.]],Crate_BOMs[crate no.],0),),"")</f>
        <v>2.02</v>
      </c>
      <c r="AL30" s="21" t="str">
        <f>IFERROR(VLOOKUP(Crates_[[#This Row],[crate no.]],AN:AO,2,FALSE),"")</f>
        <v/>
      </c>
      <c r="AN30" s="23">
        <v>300524871</v>
      </c>
      <c r="AO30" s="23" t="s">
        <v>166</v>
      </c>
      <c r="AQ30" s="26" t="s">
        <v>250</v>
      </c>
      <c r="AR30" t="str" cm="1">
        <f t="array" ref="AR30:AS30">_xlfn.TEXTSPLIT(SUBSTITUTE(SUBSTITUTE(AQ30," ",""), """",""),",")</f>
        <v>300522256</v>
      </c>
      <c r="AS30" t="str">
        <v>2.06</v>
      </c>
      <c r="AU30">
        <f t="shared" si="4"/>
        <v>300522256</v>
      </c>
      <c r="AV30" t="str">
        <f t="shared" si="5"/>
        <v>2.06</v>
      </c>
    </row>
    <row r="31" spans="1:48" x14ac:dyDescent="0.25">
      <c r="A31">
        <v>2</v>
      </c>
      <c r="B31">
        <v>300521918</v>
      </c>
      <c r="C31">
        <v>2394172</v>
      </c>
      <c r="D31">
        <v>1</v>
      </c>
      <c r="E31" t="s">
        <v>84</v>
      </c>
      <c r="F31" t="s">
        <v>120</v>
      </c>
      <c r="G31">
        <v>2689</v>
      </c>
      <c r="H31">
        <v>2496</v>
      </c>
      <c r="I31">
        <v>106</v>
      </c>
      <c r="J31">
        <v>98</v>
      </c>
      <c r="K31">
        <v>369</v>
      </c>
      <c r="L31">
        <v>1</v>
      </c>
      <c r="M31" t="s">
        <v>13</v>
      </c>
      <c r="N31" t="s">
        <v>14</v>
      </c>
      <c r="O31" s="2">
        <v>813.50574677999998</v>
      </c>
      <c r="P31" s="15">
        <v>45736</v>
      </c>
      <c r="Q31" s="15">
        <v>45757</v>
      </c>
      <c r="R31" s="15">
        <v>45764</v>
      </c>
      <c r="S31" t="s">
        <v>21</v>
      </c>
      <c r="T31">
        <v>5</v>
      </c>
      <c r="U31" s="2">
        <v>473.99386329999999</v>
      </c>
      <c r="V31" s="2">
        <v>6613.8678599999994</v>
      </c>
      <c r="W31" s="2">
        <v>9.5800528000000007</v>
      </c>
      <c r="X31" s="2">
        <v>1.1942257599999999</v>
      </c>
      <c r="Y31" s="2">
        <v>8.7926511999999999</v>
      </c>
      <c r="Z31" s="6">
        <f>Crate_BOMs[[#This Row],[glass weight (lb)]]+Crate_BOMs[[#This Row],[Crate Weight (lb)]]/COUNTIF(Crate_BOMs[crate no.],Crate_BOMs[[#This Row],[crate no.]])</f>
        <v>908.30451943999992</v>
      </c>
      <c r="AA31" s="6" t="str">
        <f>IF(LEFT(Crate_BOMs[[#This Row],[glass code]],4)&lt;&gt;"1116","",IFERROR(MID(Crate_BOMs[[#This Row],[no]],FIND("ECN",Crate_BOMs[[#This Row],[no]]),200),MID(Crate_BOMs[[#This Row],[no]],39,200)))</f>
        <v>2.01 GLB01</v>
      </c>
      <c r="AB31" s="6" t="str">
        <f>SUBSTITUTE(IF(RIGHT(Crate_BOMs[[#This Row],[PO Sublot-GL]],6)="curved",RIGHT(Crate_BOMs[[#This Row],[PO Sublot-GL]],12),RIGHT(Crate_BOMs[[#This Row],[PO Sublot-GL]],5))," ","")</f>
        <v>GLB01</v>
      </c>
      <c r="AC31" s="6" t="str">
        <f>SUBSTITUTE(LEFT(Crate_BOMs[[#This Row],[PO Sublot-GL]],LEN(Crate_BOMs[[#This Row],[PO Sublot-GL]])-LEN(Crate_BOMs[[#This Row],[Glass Type]]))," ","")</f>
        <v>2.01</v>
      </c>
      <c r="AD31" s="6" t="str">
        <f>LEFT(Crate_BOMs[[#This Row],[no]],FIND(" ",Crate_BOMs[[#This Row],[no]],5)-1)</f>
        <v>PO 40535</v>
      </c>
      <c r="AE31" s="6" cm="1">
        <f t="array" ref="AE31">COUNTA(_xlfn.UNIQUE(_xlfn._xlws.FILTER(Crate_BOMs[PO],Crate_BOMs[crate no.]=Crate_BOMs[[#This Row],[crate no.]])))</f>
        <v>1</v>
      </c>
      <c r="AF31" s="10" t="str">
        <f>IF(Crate_BOMs[[#This Row],['# POs in Crate]]=1,"",IF(VLOOKUP(Crate_BOMs[[#This Row],[crate no.]],Crates_[[crate no.]:[New Sublot]],3,FALSE)="","",VLOOKUP(Crate_BOMs[[#This Row],[crate no.]],Crates_[[crate no.]:[New Sublot]],3,FALSE)))</f>
        <v/>
      </c>
      <c r="AG31" s="6" t="str">
        <f>IF(VLOOKUP(Crate_BOMs[[#This Row],[crate no.]],Crates_[[crate no.]:[New Sublot]],3,FALSE)="",VLOOKUP(Crate_BOMs[[#This Row],[crate no.]],Crates_[[crate no.]:[New Sublot]],2,FALSE),VLOOKUP(Crate_BOMs[[#This Row],[crate no.]],Crates_[[crate no.]:[New Sublot]],3,FALSE))</f>
        <v>2.01</v>
      </c>
      <c r="AI31">
        <v>5</v>
      </c>
      <c r="AJ31">
        <v>300520917</v>
      </c>
      <c r="AK31" s="22" t="str" cm="1">
        <f t="array" ref="AK31">IF(INDEX(Crate_BOMs['# POs in Crate],MATCH(Crates_[[#This Row],[crate no.]],Crate_BOMs[crate no.],0),)=1,INDEX(Crate_BOMs[PO Sublot],MATCH(Crates_[[#This Row],[crate no.]],Crate_BOMs[crate no.],0),),"")</f>
        <v>2.02</v>
      </c>
      <c r="AL31" s="21" t="str">
        <f>IFERROR(VLOOKUP(Crates_[[#This Row],[crate no.]],AN:AO,2,FALSE),"")</f>
        <v/>
      </c>
      <c r="AQ31" s="26" t="s">
        <v>251</v>
      </c>
      <c r="AR31" t="str" cm="1">
        <f t="array" ref="AR31:AS31">_xlfn.TEXTSPLIT(SUBSTITUTE(SUBSTITUTE(AQ31," ",""), """",""),",")</f>
        <v>300524871</v>
      </c>
      <c r="AS31" t="str">
        <v>2.01</v>
      </c>
      <c r="AU31">
        <f t="shared" si="4"/>
        <v>300524871</v>
      </c>
      <c r="AV31" t="str">
        <f t="shared" si="5"/>
        <v>2.01</v>
      </c>
    </row>
    <row r="32" spans="1:48" x14ac:dyDescent="0.25">
      <c r="A32">
        <v>2</v>
      </c>
      <c r="B32">
        <v>300521918</v>
      </c>
      <c r="C32">
        <v>2394172</v>
      </c>
      <c r="D32">
        <v>2</v>
      </c>
      <c r="E32" t="s">
        <v>82</v>
      </c>
      <c r="F32" t="s">
        <v>120</v>
      </c>
      <c r="G32">
        <v>2696</v>
      </c>
      <c r="H32">
        <v>2496</v>
      </c>
      <c r="I32">
        <v>106</v>
      </c>
      <c r="J32">
        <v>98</v>
      </c>
      <c r="K32">
        <v>370</v>
      </c>
      <c r="L32">
        <v>1</v>
      </c>
      <c r="M32" t="s">
        <v>13</v>
      </c>
      <c r="N32" t="s">
        <v>14</v>
      </c>
      <c r="O32" s="2">
        <v>815.71036939999999</v>
      </c>
      <c r="P32" s="15">
        <v>45736</v>
      </c>
      <c r="Q32" s="15">
        <v>45757</v>
      </c>
      <c r="R32" s="15">
        <v>45764</v>
      </c>
      <c r="S32" t="s">
        <v>21</v>
      </c>
      <c r="T32">
        <v>5</v>
      </c>
      <c r="U32" s="2">
        <v>473.99386329999999</v>
      </c>
      <c r="V32" s="2">
        <v>6613.8678599999994</v>
      </c>
      <c r="W32" s="2">
        <v>9.5800528000000007</v>
      </c>
      <c r="X32" s="2">
        <v>1.1942257599999999</v>
      </c>
      <c r="Y32" s="2">
        <v>8.7926511999999999</v>
      </c>
      <c r="Z32" s="6">
        <f>Crate_BOMs[[#This Row],[glass weight (lb)]]+Crate_BOMs[[#This Row],[Crate Weight (lb)]]/COUNTIF(Crate_BOMs[crate no.],Crate_BOMs[[#This Row],[crate no.]])</f>
        <v>910.50914205999993</v>
      </c>
      <c r="AA32" s="6" t="str">
        <f>IF(LEFT(Crate_BOMs[[#This Row],[glass code]],4)&lt;&gt;"1116","",IFERROR(MID(Crate_BOMs[[#This Row],[no]],FIND("ECN",Crate_BOMs[[#This Row],[no]]),200),MID(Crate_BOMs[[#This Row],[no]],39,200)))</f>
        <v>2.01 GLB01</v>
      </c>
      <c r="AB32" s="6" t="str">
        <f>SUBSTITUTE(IF(RIGHT(Crate_BOMs[[#This Row],[PO Sublot-GL]],6)="curved",RIGHT(Crate_BOMs[[#This Row],[PO Sublot-GL]],12),RIGHT(Crate_BOMs[[#This Row],[PO Sublot-GL]],5))," ","")</f>
        <v>GLB01</v>
      </c>
      <c r="AC32" s="6" t="str">
        <f>SUBSTITUTE(LEFT(Crate_BOMs[[#This Row],[PO Sublot-GL]],LEN(Crate_BOMs[[#This Row],[PO Sublot-GL]])-LEN(Crate_BOMs[[#This Row],[Glass Type]]))," ","")</f>
        <v>2.01</v>
      </c>
      <c r="AD32" s="6" t="str">
        <f>LEFT(Crate_BOMs[[#This Row],[no]],FIND(" ",Crate_BOMs[[#This Row],[no]],5)-1)</f>
        <v>PO 40535</v>
      </c>
      <c r="AE32" s="6" cm="1">
        <f t="array" ref="AE32">COUNTA(_xlfn.UNIQUE(_xlfn._xlws.FILTER(Crate_BOMs[PO],Crate_BOMs[crate no.]=Crate_BOMs[[#This Row],[crate no.]])))</f>
        <v>1</v>
      </c>
      <c r="AF32" s="10" t="str">
        <f>IF(Crate_BOMs[[#This Row],['# POs in Crate]]=1,"",IF(VLOOKUP(Crate_BOMs[[#This Row],[crate no.]],Crates_[[crate no.]:[New Sublot]],3,FALSE)="","",VLOOKUP(Crate_BOMs[[#This Row],[crate no.]],Crates_[[crate no.]:[New Sublot]],3,FALSE)))</f>
        <v/>
      </c>
      <c r="AG32" s="6" t="str">
        <f>IF(VLOOKUP(Crate_BOMs[[#This Row],[crate no.]],Crates_[[crate no.]:[New Sublot]],3,FALSE)="",VLOOKUP(Crate_BOMs[[#This Row],[crate no.]],Crates_[[crate no.]:[New Sublot]],2,FALSE),VLOOKUP(Crate_BOMs[[#This Row],[crate no.]],Crates_[[crate no.]:[New Sublot]],3,FALSE))</f>
        <v>2.01</v>
      </c>
      <c r="AI32">
        <v>5</v>
      </c>
      <c r="AJ32">
        <v>300521625</v>
      </c>
      <c r="AK32" s="22" t="str" cm="1">
        <f t="array" ref="AK32">IF(INDEX(Crate_BOMs['# POs in Crate],MATCH(Crates_[[#This Row],[crate no.]],Crate_BOMs[crate no.],0),)=1,INDEX(Crate_BOMs[PO Sublot],MATCH(Crates_[[#This Row],[crate no.]],Crate_BOMs[crate no.],0),),"")</f>
        <v/>
      </c>
      <c r="AL32" s="21" t="str">
        <f>IFERROR(VLOOKUP(Crates_[[#This Row],[crate no.]],AN:AO,2,FALSE),"")</f>
        <v>2.05&amp;2.09</v>
      </c>
    </row>
    <row r="33" spans="1:38" x14ac:dyDescent="0.25">
      <c r="A33">
        <v>2</v>
      </c>
      <c r="B33">
        <v>300521918</v>
      </c>
      <c r="C33">
        <v>2394172</v>
      </c>
      <c r="D33">
        <v>2</v>
      </c>
      <c r="E33" t="s">
        <v>82</v>
      </c>
      <c r="F33" t="s">
        <v>120</v>
      </c>
      <c r="G33">
        <v>2696</v>
      </c>
      <c r="H33">
        <v>2496</v>
      </c>
      <c r="I33">
        <v>106</v>
      </c>
      <c r="J33">
        <v>98</v>
      </c>
      <c r="K33">
        <v>370</v>
      </c>
      <c r="L33">
        <v>1</v>
      </c>
      <c r="M33" t="s">
        <v>13</v>
      </c>
      <c r="N33" t="s">
        <v>14</v>
      </c>
      <c r="O33" s="2">
        <v>815.71036939999999</v>
      </c>
      <c r="P33" s="15">
        <v>45736</v>
      </c>
      <c r="Q33" s="15">
        <v>45757</v>
      </c>
      <c r="R33" s="15">
        <v>45764</v>
      </c>
      <c r="S33" t="s">
        <v>21</v>
      </c>
      <c r="T33">
        <v>5</v>
      </c>
      <c r="U33" s="2">
        <v>473.99386329999999</v>
      </c>
      <c r="V33" s="2">
        <v>6613.8678599999994</v>
      </c>
      <c r="W33" s="2">
        <v>9.5800528000000007</v>
      </c>
      <c r="X33" s="2">
        <v>1.1942257599999999</v>
      </c>
      <c r="Y33" s="2">
        <v>8.7926511999999999</v>
      </c>
      <c r="Z33" s="6">
        <f>Crate_BOMs[[#This Row],[glass weight (lb)]]+Crate_BOMs[[#This Row],[Crate Weight (lb)]]/COUNTIF(Crate_BOMs[crate no.],Crate_BOMs[[#This Row],[crate no.]])</f>
        <v>910.50914205999993</v>
      </c>
      <c r="AA33" s="6" t="str">
        <f>IF(LEFT(Crate_BOMs[[#This Row],[glass code]],4)&lt;&gt;"1116","",IFERROR(MID(Crate_BOMs[[#This Row],[no]],FIND("ECN",Crate_BOMs[[#This Row],[no]]),200),MID(Crate_BOMs[[#This Row],[no]],39,200)))</f>
        <v>2.01 GLB01</v>
      </c>
      <c r="AB33" s="6" t="str">
        <f>SUBSTITUTE(IF(RIGHT(Crate_BOMs[[#This Row],[PO Sublot-GL]],6)="curved",RIGHT(Crate_BOMs[[#This Row],[PO Sublot-GL]],12),RIGHT(Crate_BOMs[[#This Row],[PO Sublot-GL]],5))," ","")</f>
        <v>GLB01</v>
      </c>
      <c r="AC33" s="6" t="str">
        <f>SUBSTITUTE(LEFT(Crate_BOMs[[#This Row],[PO Sublot-GL]],LEN(Crate_BOMs[[#This Row],[PO Sublot-GL]])-LEN(Crate_BOMs[[#This Row],[Glass Type]]))," ","")</f>
        <v>2.01</v>
      </c>
      <c r="AD33" s="6" t="str">
        <f>LEFT(Crate_BOMs[[#This Row],[no]],FIND(" ",Crate_BOMs[[#This Row],[no]],5)-1)</f>
        <v>PO 40535</v>
      </c>
      <c r="AE33" s="6" cm="1">
        <f t="array" ref="AE33">COUNTA(_xlfn.UNIQUE(_xlfn._xlws.FILTER(Crate_BOMs[PO],Crate_BOMs[crate no.]=Crate_BOMs[[#This Row],[crate no.]])))</f>
        <v>1</v>
      </c>
      <c r="AF33" s="10" t="str">
        <f>IF(Crate_BOMs[[#This Row],['# POs in Crate]]=1,"",IF(VLOOKUP(Crate_BOMs[[#This Row],[crate no.]],Crates_[[crate no.]:[New Sublot]],3,FALSE)="","",VLOOKUP(Crate_BOMs[[#This Row],[crate no.]],Crates_[[crate no.]:[New Sublot]],3,FALSE)))</f>
        <v/>
      </c>
      <c r="AG33" s="6" t="str">
        <f>IF(VLOOKUP(Crate_BOMs[[#This Row],[crate no.]],Crates_[[crate no.]:[New Sublot]],3,FALSE)="",VLOOKUP(Crate_BOMs[[#This Row],[crate no.]],Crates_[[crate no.]:[New Sublot]],2,FALSE),VLOOKUP(Crate_BOMs[[#This Row],[crate no.]],Crates_[[crate no.]:[New Sublot]],3,FALSE))</f>
        <v>2.01</v>
      </c>
      <c r="AI33">
        <v>5</v>
      </c>
      <c r="AJ33">
        <v>300522060</v>
      </c>
      <c r="AK33" s="22" t="str" cm="1">
        <f t="array" ref="AK33">IF(INDEX(Crate_BOMs['# POs in Crate],MATCH(Crates_[[#This Row],[crate no.]],Crate_BOMs[crate no.],0),)=1,INDEX(Crate_BOMs[PO Sublot],MATCH(Crates_[[#This Row],[crate no.]],Crate_BOMs[crate no.],0),),"")</f>
        <v>2.05&amp;2.09</v>
      </c>
      <c r="AL33" s="21" t="str">
        <f>IFERROR(VLOOKUP(Crates_[[#This Row],[crate no.]],AN:AO,2,FALSE),"")</f>
        <v/>
      </c>
    </row>
    <row r="34" spans="1:38" x14ac:dyDescent="0.25">
      <c r="A34">
        <v>2</v>
      </c>
      <c r="B34">
        <v>300521918</v>
      </c>
      <c r="C34">
        <v>2394172</v>
      </c>
      <c r="D34">
        <v>2</v>
      </c>
      <c r="E34" t="s">
        <v>82</v>
      </c>
      <c r="F34" t="s">
        <v>120</v>
      </c>
      <c r="G34">
        <v>2696</v>
      </c>
      <c r="H34">
        <v>2496</v>
      </c>
      <c r="I34">
        <v>106</v>
      </c>
      <c r="J34">
        <v>98</v>
      </c>
      <c r="K34">
        <v>370</v>
      </c>
      <c r="L34">
        <v>1</v>
      </c>
      <c r="M34" t="s">
        <v>13</v>
      </c>
      <c r="N34" t="s">
        <v>14</v>
      </c>
      <c r="O34" s="2">
        <v>815.71036939999999</v>
      </c>
      <c r="P34" s="15">
        <v>45736</v>
      </c>
      <c r="Q34" s="15">
        <v>45757</v>
      </c>
      <c r="R34" s="15">
        <v>45764</v>
      </c>
      <c r="S34" t="s">
        <v>21</v>
      </c>
      <c r="T34">
        <v>5</v>
      </c>
      <c r="U34" s="2">
        <v>473.99386329999999</v>
      </c>
      <c r="V34" s="2">
        <v>6613.8678599999994</v>
      </c>
      <c r="W34" s="2">
        <v>9.5800528000000007</v>
      </c>
      <c r="X34" s="2">
        <v>1.1942257599999999</v>
      </c>
      <c r="Y34" s="2">
        <v>8.7926511999999999</v>
      </c>
      <c r="Z34" s="6">
        <f>Crate_BOMs[[#This Row],[glass weight (lb)]]+Crate_BOMs[[#This Row],[Crate Weight (lb)]]/COUNTIF(Crate_BOMs[crate no.],Crate_BOMs[[#This Row],[crate no.]])</f>
        <v>910.50914205999993</v>
      </c>
      <c r="AA34" s="6" t="str">
        <f>IF(LEFT(Crate_BOMs[[#This Row],[glass code]],4)&lt;&gt;"1116","",IFERROR(MID(Crate_BOMs[[#This Row],[no]],FIND("ECN",Crate_BOMs[[#This Row],[no]]),200),MID(Crate_BOMs[[#This Row],[no]],39,200)))</f>
        <v>2.01 GLB01</v>
      </c>
      <c r="AB34" s="6" t="str">
        <f>SUBSTITUTE(IF(RIGHT(Crate_BOMs[[#This Row],[PO Sublot-GL]],6)="curved",RIGHT(Crate_BOMs[[#This Row],[PO Sublot-GL]],12),RIGHT(Crate_BOMs[[#This Row],[PO Sublot-GL]],5))," ","")</f>
        <v>GLB01</v>
      </c>
      <c r="AC34" s="6" t="str">
        <f>SUBSTITUTE(LEFT(Crate_BOMs[[#This Row],[PO Sublot-GL]],LEN(Crate_BOMs[[#This Row],[PO Sublot-GL]])-LEN(Crate_BOMs[[#This Row],[Glass Type]]))," ","")</f>
        <v>2.01</v>
      </c>
      <c r="AD34" s="6" t="str">
        <f>LEFT(Crate_BOMs[[#This Row],[no]],FIND(" ",Crate_BOMs[[#This Row],[no]],5)-1)</f>
        <v>PO 40535</v>
      </c>
      <c r="AE34" s="6" cm="1">
        <f t="array" ref="AE34">COUNTA(_xlfn.UNIQUE(_xlfn._xlws.FILTER(Crate_BOMs[PO],Crate_BOMs[crate no.]=Crate_BOMs[[#This Row],[crate no.]])))</f>
        <v>1</v>
      </c>
      <c r="AF34" s="10" t="str">
        <f>IF(Crate_BOMs[[#This Row],['# POs in Crate]]=1,"",IF(VLOOKUP(Crate_BOMs[[#This Row],[crate no.]],Crates_[[crate no.]:[New Sublot]],3,FALSE)="","",VLOOKUP(Crate_BOMs[[#This Row],[crate no.]],Crates_[[crate no.]:[New Sublot]],3,FALSE)))</f>
        <v/>
      </c>
      <c r="AG34" s="6" t="str">
        <f>IF(VLOOKUP(Crate_BOMs[[#This Row],[crate no.]],Crates_[[crate no.]:[New Sublot]],3,FALSE)="",VLOOKUP(Crate_BOMs[[#This Row],[crate no.]],Crates_[[crate no.]:[New Sublot]],2,FALSE),VLOOKUP(Crate_BOMs[[#This Row],[crate no.]],Crates_[[crate no.]:[New Sublot]],3,FALSE))</f>
        <v>2.01</v>
      </c>
      <c r="AI34">
        <v>5</v>
      </c>
      <c r="AJ34">
        <v>300522629</v>
      </c>
      <c r="AK34" s="22" t="str" cm="1">
        <f t="array" ref="AK34">IF(INDEX(Crate_BOMs['# POs in Crate],MATCH(Crates_[[#This Row],[crate no.]],Crate_BOMs[crate no.],0),)=1,INDEX(Crate_BOMs[PO Sublot],MATCH(Crates_[[#This Row],[crate no.]],Crate_BOMs[crate no.],0),),"")</f>
        <v/>
      </c>
      <c r="AL34" s="21" t="str">
        <f>IFERROR(VLOOKUP(Crates_[[#This Row],[crate no.]],AN:AO,2,FALSE),"")</f>
        <v>2.03</v>
      </c>
    </row>
    <row r="35" spans="1:38" x14ac:dyDescent="0.25">
      <c r="A35">
        <v>2</v>
      </c>
      <c r="B35">
        <v>300522029</v>
      </c>
      <c r="C35">
        <v>2394173</v>
      </c>
      <c r="D35">
        <v>1</v>
      </c>
      <c r="E35" t="s">
        <v>85</v>
      </c>
      <c r="F35" t="s">
        <v>121</v>
      </c>
      <c r="G35">
        <v>3743</v>
      </c>
      <c r="H35">
        <v>2496</v>
      </c>
      <c r="I35">
        <v>147</v>
      </c>
      <c r="J35">
        <v>98</v>
      </c>
      <c r="K35">
        <v>514</v>
      </c>
      <c r="L35">
        <v>1</v>
      </c>
      <c r="M35" t="s">
        <v>80</v>
      </c>
      <c r="N35" t="s">
        <v>81</v>
      </c>
      <c r="O35" s="2">
        <v>1133.1760266799999</v>
      </c>
      <c r="P35" s="15">
        <v>45736</v>
      </c>
      <c r="Q35" s="15">
        <v>45757</v>
      </c>
      <c r="R35" s="15">
        <v>45764</v>
      </c>
      <c r="S35" t="s">
        <v>21</v>
      </c>
      <c r="T35">
        <v>4</v>
      </c>
      <c r="U35" s="2">
        <v>582.02037167999993</v>
      </c>
      <c r="V35" s="2">
        <v>6613.8678599999994</v>
      </c>
      <c r="W35" s="2">
        <v>12.992126400000002</v>
      </c>
      <c r="X35" s="2">
        <v>1.09580056</v>
      </c>
      <c r="Y35" s="2">
        <v>8.7926511999999999</v>
      </c>
      <c r="Z35" s="6">
        <f>Crate_BOMs[[#This Row],[glass weight (lb)]]+Crate_BOMs[[#This Row],[Crate Weight (lb)]]/COUNTIF(Crate_BOMs[crate no.],Crate_BOMs[[#This Row],[crate no.]])</f>
        <v>1278.6811195999999</v>
      </c>
      <c r="AA35" s="6" t="str">
        <f>IF(LEFT(Crate_BOMs[[#This Row],[glass code]],4)&lt;&gt;"1116","",IFERROR(MID(Crate_BOMs[[#This Row],[no]],FIND("ECN",Crate_BOMs[[#This Row],[no]]),200),MID(Crate_BOMs[[#This Row],[no]],39,200)))</f>
        <v>2.01 GLT01</v>
      </c>
      <c r="AB35" s="6" t="str">
        <f>SUBSTITUTE(IF(RIGHT(Crate_BOMs[[#This Row],[PO Sublot-GL]],6)="curved",RIGHT(Crate_BOMs[[#This Row],[PO Sublot-GL]],12),RIGHT(Crate_BOMs[[#This Row],[PO Sublot-GL]],5))," ","")</f>
        <v>GLT01</v>
      </c>
      <c r="AC35" s="6" t="str">
        <f>SUBSTITUTE(LEFT(Crate_BOMs[[#This Row],[PO Sublot-GL]],LEN(Crate_BOMs[[#This Row],[PO Sublot-GL]])-LEN(Crate_BOMs[[#This Row],[Glass Type]]))," ","")</f>
        <v>2.01</v>
      </c>
      <c r="AD35" s="6" t="str">
        <f>LEFT(Crate_BOMs[[#This Row],[no]],FIND(" ",Crate_BOMs[[#This Row],[no]],5)-1)</f>
        <v>PO 40535</v>
      </c>
      <c r="AE35" s="6" cm="1">
        <f t="array" ref="AE35">COUNTA(_xlfn.UNIQUE(_xlfn._xlws.FILTER(Crate_BOMs[PO],Crate_BOMs[crate no.]=Crate_BOMs[[#This Row],[crate no.]])))</f>
        <v>1</v>
      </c>
      <c r="AF35" s="10" t="str">
        <f>IF(Crate_BOMs[[#This Row],['# POs in Crate]]=1,"",IF(VLOOKUP(Crate_BOMs[[#This Row],[crate no.]],Crates_[[crate no.]:[New Sublot]],3,FALSE)="","",VLOOKUP(Crate_BOMs[[#This Row],[crate no.]],Crates_[[crate no.]:[New Sublot]],3,FALSE)))</f>
        <v/>
      </c>
      <c r="AG35" s="6" t="str">
        <f>IF(VLOOKUP(Crate_BOMs[[#This Row],[crate no.]],Crates_[[crate no.]:[New Sublot]],3,FALSE)="",VLOOKUP(Crate_BOMs[[#This Row],[crate no.]],Crates_[[crate no.]:[New Sublot]],2,FALSE),VLOOKUP(Crate_BOMs[[#This Row],[crate no.]],Crates_[[crate no.]:[New Sublot]],3,FALSE))</f>
        <v>2.01</v>
      </c>
      <c r="AI35">
        <v>5</v>
      </c>
      <c r="AJ35">
        <v>300524179</v>
      </c>
      <c r="AK35" s="22" t="str" cm="1">
        <f t="array" ref="AK35">IF(INDEX(Crate_BOMs['# POs in Crate],MATCH(Crates_[[#This Row],[crate no.]],Crate_BOMs[crate no.],0),)=1,INDEX(Crate_BOMs[PO Sublot],MATCH(Crates_[[#This Row],[crate no.]],Crate_BOMs[crate no.],0),),"")</f>
        <v>2.02</v>
      </c>
      <c r="AL35" s="21" t="str">
        <f>IFERROR(VLOOKUP(Crates_[[#This Row],[crate no.]],AN:AO,2,FALSE),"")</f>
        <v/>
      </c>
    </row>
    <row r="36" spans="1:38" x14ac:dyDescent="0.25">
      <c r="A36">
        <v>2</v>
      </c>
      <c r="B36">
        <v>300522029</v>
      </c>
      <c r="C36">
        <v>2394173</v>
      </c>
      <c r="D36">
        <v>1</v>
      </c>
      <c r="E36" t="s">
        <v>85</v>
      </c>
      <c r="F36" t="s">
        <v>121</v>
      </c>
      <c r="G36">
        <v>3743</v>
      </c>
      <c r="H36">
        <v>2496</v>
      </c>
      <c r="I36">
        <v>147</v>
      </c>
      <c r="J36">
        <v>98</v>
      </c>
      <c r="K36">
        <v>514</v>
      </c>
      <c r="L36">
        <v>1</v>
      </c>
      <c r="M36" t="s">
        <v>80</v>
      </c>
      <c r="N36" t="s">
        <v>81</v>
      </c>
      <c r="O36" s="2">
        <v>1133.1760266799999</v>
      </c>
      <c r="P36" s="15">
        <v>45736</v>
      </c>
      <c r="Q36" s="15">
        <v>45757</v>
      </c>
      <c r="R36" s="15">
        <v>45764</v>
      </c>
      <c r="S36" t="s">
        <v>21</v>
      </c>
      <c r="T36">
        <v>4</v>
      </c>
      <c r="U36" s="2">
        <v>582.02037167999993</v>
      </c>
      <c r="V36" s="2">
        <v>6613.8678599999994</v>
      </c>
      <c r="W36" s="2">
        <v>12.992126400000002</v>
      </c>
      <c r="X36" s="2">
        <v>1.09580056</v>
      </c>
      <c r="Y36" s="2">
        <v>8.7926511999999999</v>
      </c>
      <c r="Z36" s="6">
        <f>Crate_BOMs[[#This Row],[glass weight (lb)]]+Crate_BOMs[[#This Row],[Crate Weight (lb)]]/COUNTIF(Crate_BOMs[crate no.],Crate_BOMs[[#This Row],[crate no.]])</f>
        <v>1278.6811195999999</v>
      </c>
      <c r="AA36" s="6" t="str">
        <f>IF(LEFT(Crate_BOMs[[#This Row],[glass code]],4)&lt;&gt;"1116","",IFERROR(MID(Crate_BOMs[[#This Row],[no]],FIND("ECN",Crate_BOMs[[#This Row],[no]]),200),MID(Crate_BOMs[[#This Row],[no]],39,200)))</f>
        <v>2.01 GLT01</v>
      </c>
      <c r="AB36" s="6" t="str">
        <f>SUBSTITUTE(IF(RIGHT(Crate_BOMs[[#This Row],[PO Sublot-GL]],6)="curved",RIGHT(Crate_BOMs[[#This Row],[PO Sublot-GL]],12),RIGHT(Crate_BOMs[[#This Row],[PO Sublot-GL]],5))," ","")</f>
        <v>GLT01</v>
      </c>
      <c r="AC36" s="6" t="str">
        <f>SUBSTITUTE(LEFT(Crate_BOMs[[#This Row],[PO Sublot-GL]],LEN(Crate_BOMs[[#This Row],[PO Sublot-GL]])-LEN(Crate_BOMs[[#This Row],[Glass Type]]))," ","")</f>
        <v>2.01</v>
      </c>
      <c r="AD36" s="6" t="str">
        <f>LEFT(Crate_BOMs[[#This Row],[no]],FIND(" ",Crate_BOMs[[#This Row],[no]],5)-1)</f>
        <v>PO 40535</v>
      </c>
      <c r="AE36" s="6" cm="1">
        <f t="array" ref="AE36">COUNTA(_xlfn.UNIQUE(_xlfn._xlws.FILTER(Crate_BOMs[PO],Crate_BOMs[crate no.]=Crate_BOMs[[#This Row],[crate no.]])))</f>
        <v>1</v>
      </c>
      <c r="AF36" s="10" t="str">
        <f>IF(Crate_BOMs[[#This Row],['# POs in Crate]]=1,"",IF(VLOOKUP(Crate_BOMs[[#This Row],[crate no.]],Crates_[[crate no.]:[New Sublot]],3,FALSE)="","",VLOOKUP(Crate_BOMs[[#This Row],[crate no.]],Crates_[[crate no.]:[New Sublot]],3,FALSE)))</f>
        <v/>
      </c>
      <c r="AG36" s="6" t="str">
        <f>IF(VLOOKUP(Crate_BOMs[[#This Row],[crate no.]],Crates_[[crate no.]:[New Sublot]],3,FALSE)="",VLOOKUP(Crate_BOMs[[#This Row],[crate no.]],Crates_[[crate no.]:[New Sublot]],2,FALSE),VLOOKUP(Crate_BOMs[[#This Row],[crate no.]],Crates_[[crate no.]:[New Sublot]],3,FALSE))</f>
        <v>2.01</v>
      </c>
      <c r="AI36">
        <v>6</v>
      </c>
      <c r="AJ36">
        <v>300521366</v>
      </c>
      <c r="AK36" s="22" t="str" cm="1">
        <f t="array" ref="AK36">IF(INDEX(Crate_BOMs['# POs in Crate],MATCH(Crates_[[#This Row],[crate no.]],Crate_BOMs[crate no.],0),)=1,INDEX(Crate_BOMs[PO Sublot],MATCH(Crates_[[#This Row],[crate no.]],Crate_BOMs[crate no.],0),),"")</f>
        <v>2.02</v>
      </c>
      <c r="AL36" s="21" t="str">
        <f>IFERROR(VLOOKUP(Crates_[[#This Row],[crate no.]],AN:AO,2,FALSE),"")</f>
        <v/>
      </c>
    </row>
    <row r="37" spans="1:38" x14ac:dyDescent="0.25">
      <c r="A37">
        <v>2</v>
      </c>
      <c r="B37">
        <v>300522029</v>
      </c>
      <c r="C37">
        <v>2394174</v>
      </c>
      <c r="D37">
        <v>1</v>
      </c>
      <c r="E37" t="s">
        <v>78</v>
      </c>
      <c r="F37" t="s">
        <v>119</v>
      </c>
      <c r="G37">
        <v>3743</v>
      </c>
      <c r="H37">
        <v>2496</v>
      </c>
      <c r="I37">
        <v>147</v>
      </c>
      <c r="J37">
        <v>98</v>
      </c>
      <c r="K37">
        <v>514</v>
      </c>
      <c r="L37">
        <v>1</v>
      </c>
      <c r="M37" t="s">
        <v>80</v>
      </c>
      <c r="N37" t="s">
        <v>81</v>
      </c>
      <c r="O37" s="2">
        <v>1133.1760266799999</v>
      </c>
      <c r="P37" s="15">
        <v>45736</v>
      </c>
      <c r="Q37" s="15">
        <v>45757</v>
      </c>
      <c r="R37" s="15">
        <v>45764</v>
      </c>
      <c r="S37" t="s">
        <v>21</v>
      </c>
      <c r="T37">
        <v>4</v>
      </c>
      <c r="U37" s="2">
        <v>582.02037167999993</v>
      </c>
      <c r="V37" s="2">
        <v>6613.8678599999994</v>
      </c>
      <c r="W37" s="2">
        <v>12.992126400000002</v>
      </c>
      <c r="X37" s="2">
        <v>1.09580056</v>
      </c>
      <c r="Y37" s="2">
        <v>8.7926511999999999</v>
      </c>
      <c r="Z37" s="6">
        <f>Crate_BOMs[[#This Row],[glass weight (lb)]]+Crate_BOMs[[#This Row],[Crate Weight (lb)]]/COUNTIF(Crate_BOMs[crate no.],Crate_BOMs[[#This Row],[crate no.]])</f>
        <v>1278.6811195999999</v>
      </c>
      <c r="AA37" s="6" t="str">
        <f>IF(LEFT(Crate_BOMs[[#This Row],[glass code]],4)&lt;&gt;"1116","",IFERROR(MID(Crate_BOMs[[#This Row],[no]],FIND("ECN",Crate_BOMs[[#This Row],[no]]),200),MID(Crate_BOMs[[#This Row],[no]],39,200)))</f>
        <v>2.01 GLZ01</v>
      </c>
      <c r="AB37" s="6" t="str">
        <f>SUBSTITUTE(IF(RIGHT(Crate_BOMs[[#This Row],[PO Sublot-GL]],6)="curved",RIGHT(Crate_BOMs[[#This Row],[PO Sublot-GL]],12),RIGHT(Crate_BOMs[[#This Row],[PO Sublot-GL]],5))," ","")</f>
        <v>GLZ01</v>
      </c>
      <c r="AC37" s="6" t="str">
        <f>SUBSTITUTE(LEFT(Crate_BOMs[[#This Row],[PO Sublot-GL]],LEN(Crate_BOMs[[#This Row],[PO Sublot-GL]])-LEN(Crate_BOMs[[#This Row],[Glass Type]]))," ","")</f>
        <v>2.01</v>
      </c>
      <c r="AD37" s="6" t="str">
        <f>LEFT(Crate_BOMs[[#This Row],[no]],FIND(" ",Crate_BOMs[[#This Row],[no]],5)-1)</f>
        <v>PO 40535</v>
      </c>
      <c r="AE37" s="6" cm="1">
        <f t="array" ref="AE37">COUNTA(_xlfn.UNIQUE(_xlfn._xlws.FILTER(Crate_BOMs[PO],Crate_BOMs[crate no.]=Crate_BOMs[[#This Row],[crate no.]])))</f>
        <v>1</v>
      </c>
      <c r="AF37" s="10" t="str">
        <f>IF(Crate_BOMs[[#This Row],['# POs in Crate]]=1,"",IF(VLOOKUP(Crate_BOMs[[#This Row],[crate no.]],Crates_[[crate no.]:[New Sublot]],3,FALSE)="","",VLOOKUP(Crate_BOMs[[#This Row],[crate no.]],Crates_[[crate no.]:[New Sublot]],3,FALSE)))</f>
        <v/>
      </c>
      <c r="AG37" s="6" t="str">
        <f>IF(VLOOKUP(Crate_BOMs[[#This Row],[crate no.]],Crates_[[crate no.]:[New Sublot]],3,FALSE)="",VLOOKUP(Crate_BOMs[[#This Row],[crate no.]],Crates_[[crate no.]:[New Sublot]],2,FALSE),VLOOKUP(Crate_BOMs[[#This Row],[crate no.]],Crates_[[crate no.]:[New Sublot]],3,FALSE))</f>
        <v>2.01</v>
      </c>
      <c r="AI37">
        <v>6</v>
      </c>
      <c r="AJ37">
        <v>300521373</v>
      </c>
      <c r="AK37" s="22" t="str" cm="1">
        <f t="array" ref="AK37">IF(INDEX(Crate_BOMs['# POs in Crate],MATCH(Crates_[[#This Row],[crate no.]],Crate_BOMs[crate no.],0),)=1,INDEX(Crate_BOMs[PO Sublot],MATCH(Crates_[[#This Row],[crate no.]],Crate_BOMs[crate no.],0),),"")</f>
        <v>2.02</v>
      </c>
      <c r="AL37" s="21" t="str">
        <f>IFERROR(VLOOKUP(Crates_[[#This Row],[crate no.]],AN:AO,2,FALSE),"")</f>
        <v/>
      </c>
    </row>
    <row r="38" spans="1:38" x14ac:dyDescent="0.25">
      <c r="A38">
        <v>2</v>
      </c>
      <c r="B38">
        <v>300522029</v>
      </c>
      <c r="C38">
        <v>2394174</v>
      </c>
      <c r="D38">
        <v>1</v>
      </c>
      <c r="E38" t="s">
        <v>78</v>
      </c>
      <c r="F38" t="s">
        <v>119</v>
      </c>
      <c r="G38">
        <v>3743</v>
      </c>
      <c r="H38">
        <v>2496</v>
      </c>
      <c r="I38">
        <v>147</v>
      </c>
      <c r="J38">
        <v>98</v>
      </c>
      <c r="K38">
        <v>514</v>
      </c>
      <c r="L38">
        <v>1</v>
      </c>
      <c r="M38" t="s">
        <v>80</v>
      </c>
      <c r="N38" t="s">
        <v>81</v>
      </c>
      <c r="O38" s="2">
        <v>1133.1760266799999</v>
      </c>
      <c r="P38" s="15">
        <v>45736</v>
      </c>
      <c r="Q38" s="15">
        <v>45757</v>
      </c>
      <c r="R38" s="15">
        <v>45764</v>
      </c>
      <c r="S38" t="s">
        <v>21</v>
      </c>
      <c r="T38">
        <v>4</v>
      </c>
      <c r="U38" s="2">
        <v>582.02037167999993</v>
      </c>
      <c r="V38" s="2">
        <v>6613.8678599999994</v>
      </c>
      <c r="W38" s="2">
        <v>12.992126400000002</v>
      </c>
      <c r="X38" s="2">
        <v>1.09580056</v>
      </c>
      <c r="Y38" s="2">
        <v>8.7926511999999999</v>
      </c>
      <c r="Z38" s="6">
        <f>Crate_BOMs[[#This Row],[glass weight (lb)]]+Crate_BOMs[[#This Row],[Crate Weight (lb)]]/COUNTIF(Crate_BOMs[crate no.],Crate_BOMs[[#This Row],[crate no.]])</f>
        <v>1278.6811195999999</v>
      </c>
      <c r="AA38" s="6" t="str">
        <f>IF(LEFT(Crate_BOMs[[#This Row],[glass code]],4)&lt;&gt;"1116","",IFERROR(MID(Crate_BOMs[[#This Row],[no]],FIND("ECN",Crate_BOMs[[#This Row],[no]]),200),MID(Crate_BOMs[[#This Row],[no]],39,200)))</f>
        <v>2.01 GLZ01</v>
      </c>
      <c r="AB38" s="6" t="str">
        <f>SUBSTITUTE(IF(RIGHT(Crate_BOMs[[#This Row],[PO Sublot-GL]],6)="curved",RIGHT(Crate_BOMs[[#This Row],[PO Sublot-GL]],12),RIGHT(Crate_BOMs[[#This Row],[PO Sublot-GL]],5))," ","")</f>
        <v>GLZ01</v>
      </c>
      <c r="AC38" s="6" t="str">
        <f>SUBSTITUTE(LEFT(Crate_BOMs[[#This Row],[PO Sublot-GL]],LEN(Crate_BOMs[[#This Row],[PO Sublot-GL]])-LEN(Crate_BOMs[[#This Row],[Glass Type]]))," ","")</f>
        <v>2.01</v>
      </c>
      <c r="AD38" s="6" t="str">
        <f>LEFT(Crate_BOMs[[#This Row],[no]],FIND(" ",Crate_BOMs[[#This Row],[no]],5)-1)</f>
        <v>PO 40535</v>
      </c>
      <c r="AE38" s="6" cm="1">
        <f t="array" ref="AE38">COUNTA(_xlfn.UNIQUE(_xlfn._xlws.FILTER(Crate_BOMs[PO],Crate_BOMs[crate no.]=Crate_BOMs[[#This Row],[crate no.]])))</f>
        <v>1</v>
      </c>
      <c r="AF38" s="10" t="str">
        <f>IF(Crate_BOMs[[#This Row],['# POs in Crate]]=1,"",IF(VLOOKUP(Crate_BOMs[[#This Row],[crate no.]],Crates_[[crate no.]:[New Sublot]],3,FALSE)="","",VLOOKUP(Crate_BOMs[[#This Row],[crate no.]],Crates_[[crate no.]:[New Sublot]],3,FALSE)))</f>
        <v/>
      </c>
      <c r="AG38" s="6" t="str">
        <f>IF(VLOOKUP(Crate_BOMs[[#This Row],[crate no.]],Crates_[[crate no.]:[New Sublot]],3,FALSE)="",VLOOKUP(Crate_BOMs[[#This Row],[crate no.]],Crates_[[crate no.]:[New Sublot]],2,FALSE),VLOOKUP(Crate_BOMs[[#This Row],[crate no.]],Crates_[[crate no.]:[New Sublot]],3,FALSE))</f>
        <v>2.01</v>
      </c>
      <c r="AI38">
        <v>6</v>
      </c>
      <c r="AJ38">
        <v>300521620</v>
      </c>
      <c r="AK38" s="22" t="str" cm="1">
        <f t="array" ref="AK38">IF(INDEX(Crate_BOMs['# POs in Crate],MATCH(Crates_[[#This Row],[crate no.]],Crate_BOMs[crate no.],0),)=1,INDEX(Crate_BOMs[PO Sublot],MATCH(Crates_[[#This Row],[crate no.]],Crate_BOMs[crate no.],0),),"")</f>
        <v>2.02</v>
      </c>
      <c r="AL38" s="21" t="str">
        <f>IFERROR(VLOOKUP(Crates_[[#This Row],[crate no.]],AN:AO,2,FALSE),"")</f>
        <v/>
      </c>
    </row>
    <row r="39" spans="1:38" x14ac:dyDescent="0.25">
      <c r="A39">
        <v>2</v>
      </c>
      <c r="B39">
        <v>300521821</v>
      </c>
      <c r="C39">
        <v>2394173</v>
      </c>
      <c r="D39">
        <v>1</v>
      </c>
      <c r="E39" t="s">
        <v>85</v>
      </c>
      <c r="F39" t="s">
        <v>121</v>
      </c>
      <c r="G39">
        <v>3743</v>
      </c>
      <c r="H39">
        <v>2496</v>
      </c>
      <c r="I39">
        <v>147</v>
      </c>
      <c r="J39">
        <v>98</v>
      </c>
      <c r="K39">
        <v>514</v>
      </c>
      <c r="L39">
        <v>1</v>
      </c>
      <c r="M39" t="s">
        <v>80</v>
      </c>
      <c r="N39" t="s">
        <v>81</v>
      </c>
      <c r="O39" s="2">
        <v>1133.1760266799999</v>
      </c>
      <c r="P39" s="15">
        <v>45736</v>
      </c>
      <c r="Q39" s="15">
        <v>45757</v>
      </c>
      <c r="R39" s="15">
        <v>45764</v>
      </c>
      <c r="S39" t="s">
        <v>21</v>
      </c>
      <c r="T39">
        <v>4</v>
      </c>
      <c r="U39" s="2">
        <v>582.02037167999993</v>
      </c>
      <c r="V39" s="2">
        <v>6613.8678599999994</v>
      </c>
      <c r="W39" s="2">
        <v>12.992126400000002</v>
      </c>
      <c r="X39" s="2">
        <v>1.09580056</v>
      </c>
      <c r="Y39" s="2">
        <v>8.7926511999999999</v>
      </c>
      <c r="Z39" s="6">
        <f>Crate_BOMs[[#This Row],[glass weight (lb)]]+Crate_BOMs[[#This Row],[Crate Weight (lb)]]/COUNTIF(Crate_BOMs[crate no.],Crate_BOMs[[#This Row],[crate no.]])</f>
        <v>1278.6811195999999</v>
      </c>
      <c r="AA39" s="6" t="str">
        <f>IF(LEFT(Crate_BOMs[[#This Row],[glass code]],4)&lt;&gt;"1116","",IFERROR(MID(Crate_BOMs[[#This Row],[no]],FIND("ECN",Crate_BOMs[[#This Row],[no]]),200),MID(Crate_BOMs[[#This Row],[no]],39,200)))</f>
        <v>2.01 GLT01</v>
      </c>
      <c r="AB39" s="6" t="str">
        <f>SUBSTITUTE(IF(RIGHT(Crate_BOMs[[#This Row],[PO Sublot-GL]],6)="curved",RIGHT(Crate_BOMs[[#This Row],[PO Sublot-GL]],12),RIGHT(Crate_BOMs[[#This Row],[PO Sublot-GL]],5))," ","")</f>
        <v>GLT01</v>
      </c>
      <c r="AC39" s="6" t="str">
        <f>SUBSTITUTE(LEFT(Crate_BOMs[[#This Row],[PO Sublot-GL]],LEN(Crate_BOMs[[#This Row],[PO Sublot-GL]])-LEN(Crate_BOMs[[#This Row],[Glass Type]]))," ","")</f>
        <v>2.01</v>
      </c>
      <c r="AD39" s="6" t="str">
        <f>LEFT(Crate_BOMs[[#This Row],[no]],FIND(" ",Crate_BOMs[[#This Row],[no]],5)-1)</f>
        <v>PO 40535</v>
      </c>
      <c r="AE39" s="6" cm="1">
        <f t="array" ref="AE39">COUNTA(_xlfn.UNIQUE(_xlfn._xlws.FILTER(Crate_BOMs[PO],Crate_BOMs[crate no.]=Crate_BOMs[[#This Row],[crate no.]])))</f>
        <v>1</v>
      </c>
      <c r="AF39" s="10" t="str">
        <f>IF(Crate_BOMs[[#This Row],['# POs in Crate]]=1,"",IF(VLOOKUP(Crate_BOMs[[#This Row],[crate no.]],Crates_[[crate no.]:[New Sublot]],3,FALSE)="","",VLOOKUP(Crate_BOMs[[#This Row],[crate no.]],Crates_[[crate no.]:[New Sublot]],3,FALSE)))</f>
        <v/>
      </c>
      <c r="AG39" s="6" t="str">
        <f>IF(VLOOKUP(Crate_BOMs[[#This Row],[crate no.]],Crates_[[crate no.]:[New Sublot]],3,FALSE)="",VLOOKUP(Crate_BOMs[[#This Row],[crate no.]],Crates_[[crate no.]:[New Sublot]],2,FALSE),VLOOKUP(Crate_BOMs[[#This Row],[crate no.]],Crates_[[crate no.]:[New Sublot]],3,FALSE))</f>
        <v>2.01</v>
      </c>
      <c r="AI39">
        <v>6</v>
      </c>
      <c r="AJ39">
        <v>300521697</v>
      </c>
      <c r="AK39" s="22" t="str" cm="1">
        <f t="array" ref="AK39">IF(INDEX(Crate_BOMs['# POs in Crate],MATCH(Crates_[[#This Row],[crate no.]],Crate_BOMs[crate no.],0),)=1,INDEX(Crate_BOMs[PO Sublot],MATCH(Crates_[[#This Row],[crate no.]],Crate_BOMs[crate no.],0),),"")</f>
        <v/>
      </c>
      <c r="AL39" s="21" t="str">
        <f>IFERROR(VLOOKUP(Crates_[[#This Row],[crate no.]],AN:AO,2,FALSE),"")</f>
        <v>2.03</v>
      </c>
    </row>
    <row r="40" spans="1:38" x14ac:dyDescent="0.25">
      <c r="A40">
        <v>2</v>
      </c>
      <c r="B40">
        <v>300521821</v>
      </c>
      <c r="C40">
        <v>2394173</v>
      </c>
      <c r="D40">
        <v>1</v>
      </c>
      <c r="E40" t="s">
        <v>85</v>
      </c>
      <c r="F40" t="s">
        <v>121</v>
      </c>
      <c r="G40">
        <v>3743</v>
      </c>
      <c r="H40">
        <v>2496</v>
      </c>
      <c r="I40">
        <v>147</v>
      </c>
      <c r="J40">
        <v>98</v>
      </c>
      <c r="K40">
        <v>514</v>
      </c>
      <c r="L40">
        <v>1</v>
      </c>
      <c r="M40" t="s">
        <v>80</v>
      </c>
      <c r="N40" t="s">
        <v>81</v>
      </c>
      <c r="O40" s="2">
        <v>1133.1760266799999</v>
      </c>
      <c r="P40" s="15">
        <v>45736</v>
      </c>
      <c r="Q40" s="15">
        <v>45757</v>
      </c>
      <c r="R40" s="15">
        <v>45764</v>
      </c>
      <c r="S40" t="s">
        <v>21</v>
      </c>
      <c r="T40">
        <v>4</v>
      </c>
      <c r="U40" s="2">
        <v>582.02037167999993</v>
      </c>
      <c r="V40" s="2">
        <v>6613.8678599999994</v>
      </c>
      <c r="W40" s="2">
        <v>12.992126400000002</v>
      </c>
      <c r="X40" s="2">
        <v>1.09580056</v>
      </c>
      <c r="Y40" s="2">
        <v>8.7926511999999999</v>
      </c>
      <c r="Z40" s="6">
        <f>Crate_BOMs[[#This Row],[glass weight (lb)]]+Crate_BOMs[[#This Row],[Crate Weight (lb)]]/COUNTIF(Crate_BOMs[crate no.],Crate_BOMs[[#This Row],[crate no.]])</f>
        <v>1278.6811195999999</v>
      </c>
      <c r="AA40" s="6" t="str">
        <f>IF(LEFT(Crate_BOMs[[#This Row],[glass code]],4)&lt;&gt;"1116","",IFERROR(MID(Crate_BOMs[[#This Row],[no]],FIND("ECN",Crate_BOMs[[#This Row],[no]]),200),MID(Crate_BOMs[[#This Row],[no]],39,200)))</f>
        <v>2.01 GLT01</v>
      </c>
      <c r="AB40" s="6" t="str">
        <f>SUBSTITUTE(IF(RIGHT(Crate_BOMs[[#This Row],[PO Sublot-GL]],6)="curved",RIGHT(Crate_BOMs[[#This Row],[PO Sublot-GL]],12),RIGHT(Crate_BOMs[[#This Row],[PO Sublot-GL]],5))," ","")</f>
        <v>GLT01</v>
      </c>
      <c r="AC40" s="6" t="str">
        <f>SUBSTITUTE(LEFT(Crate_BOMs[[#This Row],[PO Sublot-GL]],LEN(Crate_BOMs[[#This Row],[PO Sublot-GL]])-LEN(Crate_BOMs[[#This Row],[Glass Type]]))," ","")</f>
        <v>2.01</v>
      </c>
      <c r="AD40" s="6" t="str">
        <f>LEFT(Crate_BOMs[[#This Row],[no]],FIND(" ",Crate_BOMs[[#This Row],[no]],5)-1)</f>
        <v>PO 40535</v>
      </c>
      <c r="AE40" s="6" cm="1">
        <f t="array" ref="AE40">COUNTA(_xlfn.UNIQUE(_xlfn._xlws.FILTER(Crate_BOMs[PO],Crate_BOMs[crate no.]=Crate_BOMs[[#This Row],[crate no.]])))</f>
        <v>1</v>
      </c>
      <c r="AF40" s="10" t="str">
        <f>IF(Crate_BOMs[[#This Row],['# POs in Crate]]=1,"",IF(VLOOKUP(Crate_BOMs[[#This Row],[crate no.]],Crates_[[crate no.]:[New Sublot]],3,FALSE)="","",VLOOKUP(Crate_BOMs[[#This Row],[crate no.]],Crates_[[crate no.]:[New Sublot]],3,FALSE)))</f>
        <v/>
      </c>
      <c r="AG40" s="6" t="str">
        <f>IF(VLOOKUP(Crate_BOMs[[#This Row],[crate no.]],Crates_[[crate no.]:[New Sublot]],3,FALSE)="",VLOOKUP(Crate_BOMs[[#This Row],[crate no.]],Crates_[[crate no.]:[New Sublot]],2,FALSE),VLOOKUP(Crate_BOMs[[#This Row],[crate no.]],Crates_[[crate no.]:[New Sublot]],3,FALSE))</f>
        <v>2.01</v>
      </c>
      <c r="AI40">
        <v>6</v>
      </c>
      <c r="AJ40">
        <v>300521718</v>
      </c>
      <c r="AK40" s="22" t="str" cm="1">
        <f t="array" ref="AK40">IF(INDEX(Crate_BOMs['# POs in Crate],MATCH(Crates_[[#This Row],[crate no.]],Crate_BOMs[crate no.],0),)=1,INDEX(Crate_BOMs[PO Sublot],MATCH(Crates_[[#This Row],[crate no.]],Crate_BOMs[crate no.],0),),"")</f>
        <v/>
      </c>
      <c r="AL40" s="21" t="str">
        <f>IFERROR(VLOOKUP(Crates_[[#This Row],[crate no.]],AN:AO,2,FALSE),"")</f>
        <v>2.02</v>
      </c>
    </row>
    <row r="41" spans="1:38" x14ac:dyDescent="0.25">
      <c r="A41">
        <v>2</v>
      </c>
      <c r="B41">
        <v>300521821</v>
      </c>
      <c r="C41">
        <v>2394173</v>
      </c>
      <c r="D41">
        <v>1</v>
      </c>
      <c r="E41" t="s">
        <v>85</v>
      </c>
      <c r="F41" t="s">
        <v>121</v>
      </c>
      <c r="G41">
        <v>3743</v>
      </c>
      <c r="H41">
        <v>2496</v>
      </c>
      <c r="I41">
        <v>147</v>
      </c>
      <c r="J41">
        <v>98</v>
      </c>
      <c r="K41">
        <v>514</v>
      </c>
      <c r="L41">
        <v>1</v>
      </c>
      <c r="M41" t="s">
        <v>80</v>
      </c>
      <c r="N41" t="s">
        <v>81</v>
      </c>
      <c r="O41" s="2">
        <v>1133.1760266799999</v>
      </c>
      <c r="P41" s="15">
        <v>45736</v>
      </c>
      <c r="Q41" s="15">
        <v>45757</v>
      </c>
      <c r="R41" s="15">
        <v>45764</v>
      </c>
      <c r="S41" t="s">
        <v>21</v>
      </c>
      <c r="T41">
        <v>4</v>
      </c>
      <c r="U41" s="2">
        <v>582.02037167999993</v>
      </c>
      <c r="V41" s="2">
        <v>6613.8678599999994</v>
      </c>
      <c r="W41" s="2">
        <v>12.992126400000002</v>
      </c>
      <c r="X41" s="2">
        <v>1.09580056</v>
      </c>
      <c r="Y41" s="2">
        <v>8.7926511999999999</v>
      </c>
      <c r="Z41" s="6">
        <f>Crate_BOMs[[#This Row],[glass weight (lb)]]+Crate_BOMs[[#This Row],[Crate Weight (lb)]]/COUNTIF(Crate_BOMs[crate no.],Crate_BOMs[[#This Row],[crate no.]])</f>
        <v>1278.6811195999999</v>
      </c>
      <c r="AA41" s="6" t="str">
        <f>IF(LEFT(Crate_BOMs[[#This Row],[glass code]],4)&lt;&gt;"1116","",IFERROR(MID(Crate_BOMs[[#This Row],[no]],FIND("ECN",Crate_BOMs[[#This Row],[no]]),200),MID(Crate_BOMs[[#This Row],[no]],39,200)))</f>
        <v>2.01 GLT01</v>
      </c>
      <c r="AB41" s="6" t="str">
        <f>SUBSTITUTE(IF(RIGHT(Crate_BOMs[[#This Row],[PO Sublot-GL]],6)="curved",RIGHT(Crate_BOMs[[#This Row],[PO Sublot-GL]],12),RIGHT(Crate_BOMs[[#This Row],[PO Sublot-GL]],5))," ","")</f>
        <v>GLT01</v>
      </c>
      <c r="AC41" s="6" t="str">
        <f>SUBSTITUTE(LEFT(Crate_BOMs[[#This Row],[PO Sublot-GL]],LEN(Crate_BOMs[[#This Row],[PO Sublot-GL]])-LEN(Crate_BOMs[[#This Row],[Glass Type]]))," ","")</f>
        <v>2.01</v>
      </c>
      <c r="AD41" s="6" t="str">
        <f>LEFT(Crate_BOMs[[#This Row],[no]],FIND(" ",Crate_BOMs[[#This Row],[no]],5)-1)</f>
        <v>PO 40535</v>
      </c>
      <c r="AE41" s="6" cm="1">
        <f t="array" ref="AE41">COUNTA(_xlfn.UNIQUE(_xlfn._xlws.FILTER(Crate_BOMs[PO],Crate_BOMs[crate no.]=Crate_BOMs[[#This Row],[crate no.]])))</f>
        <v>1</v>
      </c>
      <c r="AF41" s="10" t="str">
        <f>IF(Crate_BOMs[[#This Row],['# POs in Crate]]=1,"",IF(VLOOKUP(Crate_BOMs[[#This Row],[crate no.]],Crates_[[crate no.]:[New Sublot]],3,FALSE)="","",VLOOKUP(Crate_BOMs[[#This Row],[crate no.]],Crates_[[crate no.]:[New Sublot]],3,FALSE)))</f>
        <v/>
      </c>
      <c r="AG41" s="6" t="str">
        <f>IF(VLOOKUP(Crate_BOMs[[#This Row],[crate no.]],Crates_[[crate no.]:[New Sublot]],3,FALSE)="",VLOOKUP(Crate_BOMs[[#This Row],[crate no.]],Crates_[[crate no.]:[New Sublot]],2,FALSE),VLOOKUP(Crate_BOMs[[#This Row],[crate no.]],Crates_[[crate no.]:[New Sublot]],3,FALSE))</f>
        <v>2.01</v>
      </c>
      <c r="AI41">
        <v>6</v>
      </c>
      <c r="AJ41">
        <v>300521808</v>
      </c>
      <c r="AK41" s="22" t="str" cm="1">
        <f t="array" ref="AK41">IF(INDEX(Crate_BOMs['# POs in Crate],MATCH(Crates_[[#This Row],[crate no.]],Crate_BOMs[crate no.],0),)=1,INDEX(Crate_BOMs[PO Sublot],MATCH(Crates_[[#This Row],[crate no.]],Crate_BOMs[crate no.],0),),"")</f>
        <v>2.02</v>
      </c>
      <c r="AL41" s="21" t="str">
        <f>IFERROR(VLOOKUP(Crates_[[#This Row],[crate no.]],AN:AO,2,FALSE),"")</f>
        <v/>
      </c>
    </row>
    <row r="42" spans="1:38" x14ac:dyDescent="0.25">
      <c r="A42">
        <v>2</v>
      </c>
      <c r="B42">
        <v>300521821</v>
      </c>
      <c r="C42">
        <v>2394173</v>
      </c>
      <c r="D42">
        <v>1</v>
      </c>
      <c r="E42" t="s">
        <v>85</v>
      </c>
      <c r="F42" t="s">
        <v>121</v>
      </c>
      <c r="G42">
        <v>3743</v>
      </c>
      <c r="H42">
        <v>2496</v>
      </c>
      <c r="I42">
        <v>147</v>
      </c>
      <c r="J42">
        <v>98</v>
      </c>
      <c r="K42">
        <v>514</v>
      </c>
      <c r="L42">
        <v>1</v>
      </c>
      <c r="M42" t="s">
        <v>80</v>
      </c>
      <c r="N42" t="s">
        <v>81</v>
      </c>
      <c r="O42" s="2">
        <v>1133.1760266799999</v>
      </c>
      <c r="P42" s="15">
        <v>45736</v>
      </c>
      <c r="Q42" s="15">
        <v>45757</v>
      </c>
      <c r="R42" s="15">
        <v>45764</v>
      </c>
      <c r="S42" t="s">
        <v>21</v>
      </c>
      <c r="T42">
        <v>4</v>
      </c>
      <c r="U42" s="2">
        <v>582.02037167999993</v>
      </c>
      <c r="V42" s="2">
        <v>6613.8678599999994</v>
      </c>
      <c r="W42" s="2">
        <v>12.992126400000002</v>
      </c>
      <c r="X42" s="2">
        <v>1.09580056</v>
      </c>
      <c r="Y42" s="2">
        <v>8.7926511999999999</v>
      </c>
      <c r="Z42" s="6">
        <f>Crate_BOMs[[#This Row],[glass weight (lb)]]+Crate_BOMs[[#This Row],[Crate Weight (lb)]]/COUNTIF(Crate_BOMs[crate no.],Crate_BOMs[[#This Row],[crate no.]])</f>
        <v>1278.6811195999999</v>
      </c>
      <c r="AA42" s="6" t="str">
        <f>IF(LEFT(Crate_BOMs[[#This Row],[glass code]],4)&lt;&gt;"1116","",IFERROR(MID(Crate_BOMs[[#This Row],[no]],FIND("ECN",Crate_BOMs[[#This Row],[no]]),200),MID(Crate_BOMs[[#This Row],[no]],39,200)))</f>
        <v>2.01 GLT01</v>
      </c>
      <c r="AB42" s="6" t="str">
        <f>SUBSTITUTE(IF(RIGHT(Crate_BOMs[[#This Row],[PO Sublot-GL]],6)="curved",RIGHT(Crate_BOMs[[#This Row],[PO Sublot-GL]],12),RIGHT(Crate_BOMs[[#This Row],[PO Sublot-GL]],5))," ","")</f>
        <v>GLT01</v>
      </c>
      <c r="AC42" s="6" t="str">
        <f>SUBSTITUTE(LEFT(Crate_BOMs[[#This Row],[PO Sublot-GL]],LEN(Crate_BOMs[[#This Row],[PO Sublot-GL]])-LEN(Crate_BOMs[[#This Row],[Glass Type]]))," ","")</f>
        <v>2.01</v>
      </c>
      <c r="AD42" s="6" t="str">
        <f>LEFT(Crate_BOMs[[#This Row],[no]],FIND(" ",Crate_BOMs[[#This Row],[no]],5)-1)</f>
        <v>PO 40535</v>
      </c>
      <c r="AE42" s="6" cm="1">
        <f t="array" ref="AE42">COUNTA(_xlfn.UNIQUE(_xlfn._xlws.FILTER(Crate_BOMs[PO],Crate_BOMs[crate no.]=Crate_BOMs[[#This Row],[crate no.]])))</f>
        <v>1</v>
      </c>
      <c r="AF42" s="10" t="str">
        <f>IF(Crate_BOMs[[#This Row],['# POs in Crate]]=1,"",IF(VLOOKUP(Crate_BOMs[[#This Row],[crate no.]],Crates_[[crate no.]:[New Sublot]],3,FALSE)="","",VLOOKUP(Crate_BOMs[[#This Row],[crate no.]],Crates_[[crate no.]:[New Sublot]],3,FALSE)))</f>
        <v/>
      </c>
      <c r="AG42" s="6" t="str">
        <f>IF(VLOOKUP(Crate_BOMs[[#This Row],[crate no.]],Crates_[[crate no.]:[New Sublot]],3,FALSE)="",VLOOKUP(Crate_BOMs[[#This Row],[crate no.]],Crates_[[crate no.]:[New Sublot]],2,FALSE),VLOOKUP(Crate_BOMs[[#This Row],[crate no.]],Crates_[[crate no.]:[New Sublot]],3,FALSE))</f>
        <v>2.01</v>
      </c>
      <c r="AI42">
        <v>6</v>
      </c>
      <c r="AJ42">
        <v>300521852</v>
      </c>
      <c r="AK42" s="22" t="str" cm="1">
        <f t="array" ref="AK42">IF(INDEX(Crate_BOMs['# POs in Crate],MATCH(Crates_[[#This Row],[crate no.]],Crate_BOMs[crate no.],0),)=1,INDEX(Crate_BOMs[PO Sublot],MATCH(Crates_[[#This Row],[crate no.]],Crate_BOMs[crate no.],0),),"")</f>
        <v/>
      </c>
      <c r="AL42" s="21" t="str">
        <f>IFERROR(VLOOKUP(Crates_[[#This Row],[crate no.]],AN:AO,2,FALSE),"")</f>
        <v>2.03</v>
      </c>
    </row>
    <row r="43" spans="1:38" x14ac:dyDescent="0.25">
      <c r="A43">
        <v>3</v>
      </c>
      <c r="B43">
        <v>300520170</v>
      </c>
      <c r="C43">
        <v>2394169</v>
      </c>
      <c r="D43">
        <v>2</v>
      </c>
      <c r="E43" t="s">
        <v>49</v>
      </c>
      <c r="F43" t="s">
        <v>68</v>
      </c>
      <c r="G43">
        <v>2181</v>
      </c>
      <c r="H43">
        <v>2496</v>
      </c>
      <c r="I43">
        <v>86</v>
      </c>
      <c r="J43">
        <v>98</v>
      </c>
      <c r="K43">
        <v>299</v>
      </c>
      <c r="L43">
        <v>1</v>
      </c>
      <c r="M43" t="s">
        <v>51</v>
      </c>
      <c r="N43" t="s">
        <v>52</v>
      </c>
      <c r="O43" s="2">
        <v>659.18216337999991</v>
      </c>
      <c r="P43" s="15">
        <v>45747</v>
      </c>
      <c r="Q43" s="15">
        <v>45770</v>
      </c>
      <c r="R43" s="15">
        <v>45777</v>
      </c>
      <c r="S43" t="s">
        <v>21</v>
      </c>
      <c r="T43">
        <v>7</v>
      </c>
      <c r="U43" s="2">
        <v>471.78924067999998</v>
      </c>
      <c r="V43" s="2">
        <v>6613.8678599999994</v>
      </c>
      <c r="W43" s="2">
        <v>9.0551183999999996</v>
      </c>
      <c r="X43" s="2">
        <v>1.5091863999999999</v>
      </c>
      <c r="Y43" s="2">
        <v>7.7427824000000003</v>
      </c>
      <c r="Z43" s="6">
        <f>Crate_BOMs[[#This Row],[glass weight (lb)]]+Crate_BOMs[[#This Row],[Crate Weight (lb)]]/COUNTIF(Crate_BOMs[crate no.],Crate_BOMs[[#This Row],[crate no.]])</f>
        <v>726.58062633428563</v>
      </c>
      <c r="AA43" s="6" t="str">
        <f>IF(LEFT(Crate_BOMs[[#This Row],[glass code]],4)&lt;&gt;"1116","",IFERROR(MID(Crate_BOMs[[#This Row],[no]],FIND("ECN",Crate_BOMs[[#This Row],[no]]),200),MID(Crate_BOMs[[#This Row],[no]],39,200)))</f>
        <v>2.01 GLA02</v>
      </c>
      <c r="AB43" s="6" t="str">
        <f>SUBSTITUTE(IF(RIGHT(Crate_BOMs[[#This Row],[PO Sublot-GL]],6)="curved",RIGHT(Crate_BOMs[[#This Row],[PO Sublot-GL]],12),RIGHT(Crate_BOMs[[#This Row],[PO Sublot-GL]],5))," ","")</f>
        <v>GLA02</v>
      </c>
      <c r="AC43" s="6" t="str">
        <f>SUBSTITUTE(LEFT(Crate_BOMs[[#This Row],[PO Sublot-GL]],LEN(Crate_BOMs[[#This Row],[PO Sublot-GL]])-LEN(Crate_BOMs[[#This Row],[Glass Type]]))," ","")</f>
        <v>2.01</v>
      </c>
      <c r="AD43" s="6" t="str">
        <f>LEFT(Crate_BOMs[[#This Row],[no]],FIND(" ",Crate_BOMs[[#This Row],[no]],5)-1)</f>
        <v>PO 40535</v>
      </c>
      <c r="AE43" s="6" cm="1">
        <f t="array" ref="AE43">COUNTA(_xlfn.UNIQUE(_xlfn._xlws.FILTER(Crate_BOMs[PO],Crate_BOMs[crate no.]=Crate_BOMs[[#This Row],[crate no.]])))</f>
        <v>1</v>
      </c>
      <c r="AF43" s="10" t="str">
        <f>IF(Crate_BOMs[[#This Row],['# POs in Crate]]=1,"",IF(VLOOKUP(Crate_BOMs[[#This Row],[crate no.]],Crates_[[crate no.]:[New Sublot]],3,FALSE)="","",VLOOKUP(Crate_BOMs[[#This Row],[crate no.]],Crates_[[crate no.]:[New Sublot]],3,FALSE)))</f>
        <v/>
      </c>
      <c r="AG43" s="6" t="str">
        <f>IF(VLOOKUP(Crate_BOMs[[#This Row],[crate no.]],Crates_[[crate no.]:[New Sublot]],3,FALSE)="",VLOOKUP(Crate_BOMs[[#This Row],[crate no.]],Crates_[[crate no.]:[New Sublot]],2,FALSE),VLOOKUP(Crate_BOMs[[#This Row],[crate no.]],Crates_[[crate no.]:[New Sublot]],3,FALSE))</f>
        <v>2.01</v>
      </c>
      <c r="AI43">
        <v>6</v>
      </c>
      <c r="AJ43">
        <v>300522149</v>
      </c>
      <c r="AK43" s="22" t="str" cm="1">
        <f t="array" ref="AK43">IF(INDEX(Crate_BOMs['# POs in Crate],MATCH(Crates_[[#This Row],[crate no.]],Crate_BOMs[crate no.],0),)=1,INDEX(Crate_BOMs[PO Sublot],MATCH(Crates_[[#This Row],[crate no.]],Crate_BOMs[crate no.],0),),"")</f>
        <v>2.02</v>
      </c>
      <c r="AL43" s="21" t="str">
        <f>IFERROR(VLOOKUP(Crates_[[#This Row],[crate no.]],AN:AO,2,FALSE),"")</f>
        <v/>
      </c>
    </row>
    <row r="44" spans="1:38" x14ac:dyDescent="0.25">
      <c r="A44">
        <v>3</v>
      </c>
      <c r="B44">
        <v>300520170</v>
      </c>
      <c r="C44">
        <v>2394169</v>
      </c>
      <c r="D44">
        <v>2</v>
      </c>
      <c r="E44" t="s">
        <v>49</v>
      </c>
      <c r="F44" t="s">
        <v>68</v>
      </c>
      <c r="G44">
        <v>2181</v>
      </c>
      <c r="H44">
        <v>2496</v>
      </c>
      <c r="I44">
        <v>86</v>
      </c>
      <c r="J44">
        <v>98</v>
      </c>
      <c r="K44">
        <v>299</v>
      </c>
      <c r="L44">
        <v>1</v>
      </c>
      <c r="M44" t="s">
        <v>51</v>
      </c>
      <c r="N44" t="s">
        <v>52</v>
      </c>
      <c r="O44" s="2">
        <v>659.18216337999991</v>
      </c>
      <c r="P44" s="15">
        <v>45747</v>
      </c>
      <c r="Q44" s="15">
        <v>45770</v>
      </c>
      <c r="R44" s="15">
        <v>45777</v>
      </c>
      <c r="S44" t="s">
        <v>21</v>
      </c>
      <c r="T44">
        <v>7</v>
      </c>
      <c r="U44" s="2">
        <v>471.78924067999998</v>
      </c>
      <c r="V44" s="2">
        <v>6613.8678599999994</v>
      </c>
      <c r="W44" s="2">
        <v>9.0551183999999996</v>
      </c>
      <c r="X44" s="2">
        <v>1.5091863999999999</v>
      </c>
      <c r="Y44" s="2">
        <v>7.7427824000000003</v>
      </c>
      <c r="Z44" s="6">
        <f>Crate_BOMs[[#This Row],[glass weight (lb)]]+Crate_BOMs[[#This Row],[Crate Weight (lb)]]/COUNTIF(Crate_BOMs[crate no.],Crate_BOMs[[#This Row],[crate no.]])</f>
        <v>726.58062633428563</v>
      </c>
      <c r="AA44" s="6" t="str">
        <f>IF(LEFT(Crate_BOMs[[#This Row],[glass code]],4)&lt;&gt;"1116","",IFERROR(MID(Crate_BOMs[[#This Row],[no]],FIND("ECN",Crate_BOMs[[#This Row],[no]]),200),MID(Crate_BOMs[[#This Row],[no]],39,200)))</f>
        <v>2.01 GLA02</v>
      </c>
      <c r="AB44" s="6" t="str">
        <f>SUBSTITUTE(IF(RIGHT(Crate_BOMs[[#This Row],[PO Sublot-GL]],6)="curved",RIGHT(Crate_BOMs[[#This Row],[PO Sublot-GL]],12),RIGHT(Crate_BOMs[[#This Row],[PO Sublot-GL]],5))," ","")</f>
        <v>GLA02</v>
      </c>
      <c r="AC44" s="6" t="str">
        <f>SUBSTITUTE(LEFT(Crate_BOMs[[#This Row],[PO Sublot-GL]],LEN(Crate_BOMs[[#This Row],[PO Sublot-GL]])-LEN(Crate_BOMs[[#This Row],[Glass Type]]))," ","")</f>
        <v>2.01</v>
      </c>
      <c r="AD44" s="6" t="str">
        <f>LEFT(Crate_BOMs[[#This Row],[no]],FIND(" ",Crate_BOMs[[#This Row],[no]],5)-1)</f>
        <v>PO 40535</v>
      </c>
      <c r="AE44" s="6" cm="1">
        <f t="array" ref="AE44">COUNTA(_xlfn.UNIQUE(_xlfn._xlws.FILTER(Crate_BOMs[PO],Crate_BOMs[crate no.]=Crate_BOMs[[#This Row],[crate no.]])))</f>
        <v>1</v>
      </c>
      <c r="AF44" s="10" t="str">
        <f>IF(Crate_BOMs[[#This Row],['# POs in Crate]]=1,"",IF(VLOOKUP(Crate_BOMs[[#This Row],[crate no.]],Crates_[[crate no.]:[New Sublot]],3,FALSE)="","",VLOOKUP(Crate_BOMs[[#This Row],[crate no.]],Crates_[[crate no.]:[New Sublot]],3,FALSE)))</f>
        <v/>
      </c>
      <c r="AG44" s="6" t="str">
        <f>IF(VLOOKUP(Crate_BOMs[[#This Row],[crate no.]],Crates_[[crate no.]:[New Sublot]],3,FALSE)="",VLOOKUP(Crate_BOMs[[#This Row],[crate no.]],Crates_[[crate no.]:[New Sublot]],2,FALSE),VLOOKUP(Crate_BOMs[[#This Row],[crate no.]],Crates_[[crate no.]:[New Sublot]],3,FALSE))</f>
        <v>2.01</v>
      </c>
      <c r="AI44">
        <v>7</v>
      </c>
      <c r="AJ44">
        <v>300520984</v>
      </c>
      <c r="AK44" s="22" t="str" cm="1">
        <f t="array" ref="AK44">IF(INDEX(Crate_BOMs['# POs in Crate],MATCH(Crates_[[#This Row],[crate no.]],Crate_BOMs[crate no.],0),)=1,INDEX(Crate_BOMs[PO Sublot],MATCH(Crates_[[#This Row],[crate no.]],Crate_BOMs[crate no.],0),),"")</f>
        <v>2.05&amp;2.09</v>
      </c>
      <c r="AL44" s="21" t="str">
        <f>IFERROR(VLOOKUP(Crates_[[#This Row],[crate no.]],AN:AO,2,FALSE),"")</f>
        <v/>
      </c>
    </row>
    <row r="45" spans="1:38" x14ac:dyDescent="0.25">
      <c r="A45">
        <v>3</v>
      </c>
      <c r="B45">
        <v>300520170</v>
      </c>
      <c r="C45">
        <v>2394169</v>
      </c>
      <c r="D45">
        <v>2</v>
      </c>
      <c r="E45" t="s">
        <v>49</v>
      </c>
      <c r="F45" t="s">
        <v>68</v>
      </c>
      <c r="G45">
        <v>2181</v>
      </c>
      <c r="H45">
        <v>2496</v>
      </c>
      <c r="I45">
        <v>86</v>
      </c>
      <c r="J45">
        <v>98</v>
      </c>
      <c r="K45">
        <v>299</v>
      </c>
      <c r="L45">
        <v>1</v>
      </c>
      <c r="M45" t="s">
        <v>51</v>
      </c>
      <c r="N45" t="s">
        <v>52</v>
      </c>
      <c r="O45" s="2">
        <v>659.18216337999991</v>
      </c>
      <c r="P45" s="15">
        <v>45747</v>
      </c>
      <c r="Q45" s="15">
        <v>45770</v>
      </c>
      <c r="R45" s="15">
        <v>45777</v>
      </c>
      <c r="S45" t="s">
        <v>21</v>
      </c>
      <c r="T45">
        <v>7</v>
      </c>
      <c r="U45" s="2">
        <v>471.78924067999998</v>
      </c>
      <c r="V45" s="2">
        <v>6613.8678599999994</v>
      </c>
      <c r="W45" s="2">
        <v>9.0551183999999996</v>
      </c>
      <c r="X45" s="2">
        <v>1.5091863999999999</v>
      </c>
      <c r="Y45" s="2">
        <v>7.7427824000000003</v>
      </c>
      <c r="Z45" s="6">
        <f>Crate_BOMs[[#This Row],[glass weight (lb)]]+Crate_BOMs[[#This Row],[Crate Weight (lb)]]/COUNTIF(Crate_BOMs[crate no.],Crate_BOMs[[#This Row],[crate no.]])</f>
        <v>726.58062633428563</v>
      </c>
      <c r="AA45" s="6" t="str">
        <f>IF(LEFT(Crate_BOMs[[#This Row],[glass code]],4)&lt;&gt;"1116","",IFERROR(MID(Crate_BOMs[[#This Row],[no]],FIND("ECN",Crate_BOMs[[#This Row],[no]]),200),MID(Crate_BOMs[[#This Row],[no]],39,200)))</f>
        <v>2.01 GLA02</v>
      </c>
      <c r="AB45" s="6" t="str">
        <f>SUBSTITUTE(IF(RIGHT(Crate_BOMs[[#This Row],[PO Sublot-GL]],6)="curved",RIGHT(Crate_BOMs[[#This Row],[PO Sublot-GL]],12),RIGHT(Crate_BOMs[[#This Row],[PO Sublot-GL]],5))," ","")</f>
        <v>GLA02</v>
      </c>
      <c r="AC45" s="6" t="str">
        <f>SUBSTITUTE(LEFT(Crate_BOMs[[#This Row],[PO Sublot-GL]],LEN(Crate_BOMs[[#This Row],[PO Sublot-GL]])-LEN(Crate_BOMs[[#This Row],[Glass Type]]))," ","")</f>
        <v>2.01</v>
      </c>
      <c r="AD45" s="6" t="str">
        <f>LEFT(Crate_BOMs[[#This Row],[no]],FIND(" ",Crate_BOMs[[#This Row],[no]],5)-1)</f>
        <v>PO 40535</v>
      </c>
      <c r="AE45" s="6" cm="1">
        <f t="array" ref="AE45">COUNTA(_xlfn.UNIQUE(_xlfn._xlws.FILTER(Crate_BOMs[PO],Crate_BOMs[crate no.]=Crate_BOMs[[#This Row],[crate no.]])))</f>
        <v>1</v>
      </c>
      <c r="AF45" s="10" t="str">
        <f>IF(Crate_BOMs[[#This Row],['# POs in Crate]]=1,"",IF(VLOOKUP(Crate_BOMs[[#This Row],[crate no.]],Crates_[[crate no.]:[New Sublot]],3,FALSE)="","",VLOOKUP(Crate_BOMs[[#This Row],[crate no.]],Crates_[[crate no.]:[New Sublot]],3,FALSE)))</f>
        <v/>
      </c>
      <c r="AG45" s="6" t="str">
        <f>IF(VLOOKUP(Crate_BOMs[[#This Row],[crate no.]],Crates_[[crate no.]:[New Sublot]],3,FALSE)="",VLOOKUP(Crate_BOMs[[#This Row],[crate no.]],Crates_[[crate no.]:[New Sublot]],2,FALSE),VLOOKUP(Crate_BOMs[[#This Row],[crate no.]],Crates_[[crate no.]:[New Sublot]],3,FALSE))</f>
        <v>2.01</v>
      </c>
      <c r="AI45">
        <v>7</v>
      </c>
      <c r="AJ45">
        <v>300521971</v>
      </c>
      <c r="AK45" s="22" t="str" cm="1">
        <f t="array" ref="AK45">IF(INDEX(Crate_BOMs['# POs in Crate],MATCH(Crates_[[#This Row],[crate no.]],Crate_BOMs[crate no.],0),)=1,INDEX(Crate_BOMs[PO Sublot],MATCH(Crates_[[#This Row],[crate no.]],Crate_BOMs[crate no.],0),),"")</f>
        <v/>
      </c>
      <c r="AL45" s="21" t="str">
        <f>IFERROR(VLOOKUP(Crates_[[#This Row],[crate no.]],AN:AO,2,FALSE),"")</f>
        <v>2.04</v>
      </c>
    </row>
    <row r="46" spans="1:38" x14ac:dyDescent="0.25">
      <c r="A46">
        <v>3</v>
      </c>
      <c r="B46">
        <v>300520170</v>
      </c>
      <c r="C46">
        <v>2394169</v>
      </c>
      <c r="D46">
        <v>2</v>
      </c>
      <c r="E46" t="s">
        <v>49</v>
      </c>
      <c r="F46" t="s">
        <v>68</v>
      </c>
      <c r="G46">
        <v>2181</v>
      </c>
      <c r="H46">
        <v>2496</v>
      </c>
      <c r="I46">
        <v>86</v>
      </c>
      <c r="J46">
        <v>98</v>
      </c>
      <c r="K46">
        <v>299</v>
      </c>
      <c r="L46">
        <v>1</v>
      </c>
      <c r="M46" t="s">
        <v>51</v>
      </c>
      <c r="N46" t="s">
        <v>52</v>
      </c>
      <c r="O46" s="2">
        <v>659.18216337999991</v>
      </c>
      <c r="P46" s="15">
        <v>45747</v>
      </c>
      <c r="Q46" s="15">
        <v>45770</v>
      </c>
      <c r="R46" s="15">
        <v>45777</v>
      </c>
      <c r="S46" t="s">
        <v>21</v>
      </c>
      <c r="T46">
        <v>7</v>
      </c>
      <c r="U46" s="2">
        <v>471.78924067999998</v>
      </c>
      <c r="V46" s="2">
        <v>6613.8678599999994</v>
      </c>
      <c r="W46" s="2">
        <v>9.0551183999999996</v>
      </c>
      <c r="X46" s="2">
        <v>1.5091863999999999</v>
      </c>
      <c r="Y46" s="2">
        <v>7.7427824000000003</v>
      </c>
      <c r="Z46" s="6">
        <f>Crate_BOMs[[#This Row],[glass weight (lb)]]+Crate_BOMs[[#This Row],[Crate Weight (lb)]]/COUNTIF(Crate_BOMs[crate no.],Crate_BOMs[[#This Row],[crate no.]])</f>
        <v>726.58062633428563</v>
      </c>
      <c r="AA46" s="6" t="str">
        <f>IF(LEFT(Crate_BOMs[[#This Row],[glass code]],4)&lt;&gt;"1116","",IFERROR(MID(Crate_BOMs[[#This Row],[no]],FIND("ECN",Crate_BOMs[[#This Row],[no]]),200),MID(Crate_BOMs[[#This Row],[no]],39,200)))</f>
        <v>2.01 GLA02</v>
      </c>
      <c r="AB46" s="6" t="str">
        <f>SUBSTITUTE(IF(RIGHT(Crate_BOMs[[#This Row],[PO Sublot-GL]],6)="curved",RIGHT(Crate_BOMs[[#This Row],[PO Sublot-GL]],12),RIGHT(Crate_BOMs[[#This Row],[PO Sublot-GL]],5))," ","")</f>
        <v>GLA02</v>
      </c>
      <c r="AC46" s="6" t="str">
        <f>SUBSTITUTE(LEFT(Crate_BOMs[[#This Row],[PO Sublot-GL]],LEN(Crate_BOMs[[#This Row],[PO Sublot-GL]])-LEN(Crate_BOMs[[#This Row],[Glass Type]]))," ","")</f>
        <v>2.01</v>
      </c>
      <c r="AD46" s="6" t="str">
        <f>LEFT(Crate_BOMs[[#This Row],[no]],FIND(" ",Crate_BOMs[[#This Row],[no]],5)-1)</f>
        <v>PO 40535</v>
      </c>
      <c r="AE46" s="6" cm="1">
        <f t="array" ref="AE46">COUNTA(_xlfn.UNIQUE(_xlfn._xlws.FILTER(Crate_BOMs[PO],Crate_BOMs[crate no.]=Crate_BOMs[[#This Row],[crate no.]])))</f>
        <v>1</v>
      </c>
      <c r="AF46" s="10" t="str">
        <f>IF(Crate_BOMs[[#This Row],['# POs in Crate]]=1,"",IF(VLOOKUP(Crate_BOMs[[#This Row],[crate no.]],Crates_[[crate no.]:[New Sublot]],3,FALSE)="","",VLOOKUP(Crate_BOMs[[#This Row],[crate no.]],Crates_[[crate no.]:[New Sublot]],3,FALSE)))</f>
        <v/>
      </c>
      <c r="AG46" s="6" t="str">
        <f>IF(VLOOKUP(Crate_BOMs[[#This Row],[crate no.]],Crates_[[crate no.]:[New Sublot]],3,FALSE)="",VLOOKUP(Crate_BOMs[[#This Row],[crate no.]],Crates_[[crate no.]:[New Sublot]],2,FALSE),VLOOKUP(Crate_BOMs[[#This Row],[crate no.]],Crates_[[crate no.]:[New Sublot]],3,FALSE))</f>
        <v>2.01</v>
      </c>
      <c r="AI46">
        <v>7</v>
      </c>
      <c r="AJ46">
        <v>300522034</v>
      </c>
      <c r="AK46" s="22" t="str" cm="1">
        <f t="array" ref="AK46">IF(INDEX(Crate_BOMs['# POs in Crate],MATCH(Crates_[[#This Row],[crate no.]],Crate_BOMs[crate no.],0),)=1,INDEX(Crate_BOMs[PO Sublot],MATCH(Crates_[[#This Row],[crate no.]],Crate_BOMs[crate no.],0),),"")</f>
        <v>2.05&amp;2.09</v>
      </c>
      <c r="AL46" s="21" t="str">
        <f>IFERROR(VLOOKUP(Crates_[[#This Row],[crate no.]],AN:AO,2,FALSE),"")</f>
        <v/>
      </c>
    </row>
    <row r="47" spans="1:38" x14ac:dyDescent="0.25">
      <c r="A47">
        <v>3</v>
      </c>
      <c r="B47">
        <v>300520170</v>
      </c>
      <c r="C47">
        <v>2394169</v>
      </c>
      <c r="D47">
        <v>2</v>
      </c>
      <c r="E47" t="s">
        <v>49</v>
      </c>
      <c r="F47" t="s">
        <v>68</v>
      </c>
      <c r="G47">
        <v>2181</v>
      </c>
      <c r="H47">
        <v>2496</v>
      </c>
      <c r="I47">
        <v>86</v>
      </c>
      <c r="J47">
        <v>98</v>
      </c>
      <c r="K47">
        <v>299</v>
      </c>
      <c r="L47">
        <v>1</v>
      </c>
      <c r="M47" t="s">
        <v>51</v>
      </c>
      <c r="N47" t="s">
        <v>52</v>
      </c>
      <c r="O47" s="2">
        <v>659.18216337999991</v>
      </c>
      <c r="P47" s="15">
        <v>45747</v>
      </c>
      <c r="Q47" s="15">
        <v>45770</v>
      </c>
      <c r="R47" s="15">
        <v>45777</v>
      </c>
      <c r="S47" t="s">
        <v>21</v>
      </c>
      <c r="T47">
        <v>7</v>
      </c>
      <c r="U47" s="2">
        <v>471.78924067999998</v>
      </c>
      <c r="V47" s="2">
        <v>6613.8678599999994</v>
      </c>
      <c r="W47" s="2">
        <v>9.0551183999999996</v>
      </c>
      <c r="X47" s="2">
        <v>1.5091863999999999</v>
      </c>
      <c r="Y47" s="2">
        <v>7.7427824000000003</v>
      </c>
      <c r="Z47" s="6">
        <f>Crate_BOMs[[#This Row],[glass weight (lb)]]+Crate_BOMs[[#This Row],[Crate Weight (lb)]]/COUNTIF(Crate_BOMs[crate no.],Crate_BOMs[[#This Row],[crate no.]])</f>
        <v>726.58062633428563</v>
      </c>
      <c r="AA47" s="6" t="str">
        <f>IF(LEFT(Crate_BOMs[[#This Row],[glass code]],4)&lt;&gt;"1116","",IFERROR(MID(Crate_BOMs[[#This Row],[no]],FIND("ECN",Crate_BOMs[[#This Row],[no]]),200),MID(Crate_BOMs[[#This Row],[no]],39,200)))</f>
        <v>2.01 GLA02</v>
      </c>
      <c r="AB47" s="6" t="str">
        <f>SUBSTITUTE(IF(RIGHT(Crate_BOMs[[#This Row],[PO Sublot-GL]],6)="curved",RIGHT(Crate_BOMs[[#This Row],[PO Sublot-GL]],12),RIGHT(Crate_BOMs[[#This Row],[PO Sublot-GL]],5))," ","")</f>
        <v>GLA02</v>
      </c>
      <c r="AC47" s="6" t="str">
        <f>SUBSTITUTE(LEFT(Crate_BOMs[[#This Row],[PO Sublot-GL]],LEN(Crate_BOMs[[#This Row],[PO Sublot-GL]])-LEN(Crate_BOMs[[#This Row],[Glass Type]]))," ","")</f>
        <v>2.01</v>
      </c>
      <c r="AD47" s="6" t="str">
        <f>LEFT(Crate_BOMs[[#This Row],[no]],FIND(" ",Crate_BOMs[[#This Row],[no]],5)-1)</f>
        <v>PO 40535</v>
      </c>
      <c r="AE47" s="6" cm="1">
        <f t="array" ref="AE47">COUNTA(_xlfn.UNIQUE(_xlfn._xlws.FILTER(Crate_BOMs[PO],Crate_BOMs[crate no.]=Crate_BOMs[[#This Row],[crate no.]])))</f>
        <v>1</v>
      </c>
      <c r="AF47" s="10" t="str">
        <f>IF(Crate_BOMs[[#This Row],['# POs in Crate]]=1,"",IF(VLOOKUP(Crate_BOMs[[#This Row],[crate no.]],Crates_[[crate no.]:[New Sublot]],3,FALSE)="","",VLOOKUP(Crate_BOMs[[#This Row],[crate no.]],Crates_[[crate no.]:[New Sublot]],3,FALSE)))</f>
        <v/>
      </c>
      <c r="AG47" s="6" t="str">
        <f>IF(VLOOKUP(Crate_BOMs[[#This Row],[crate no.]],Crates_[[crate no.]:[New Sublot]],3,FALSE)="",VLOOKUP(Crate_BOMs[[#This Row],[crate no.]],Crates_[[crate no.]:[New Sublot]],2,FALSE),VLOOKUP(Crate_BOMs[[#This Row],[crate no.]],Crates_[[crate no.]:[New Sublot]],3,FALSE))</f>
        <v>2.01</v>
      </c>
      <c r="AI47">
        <v>7</v>
      </c>
      <c r="AJ47">
        <v>300522174</v>
      </c>
      <c r="AK47" s="22" t="str" cm="1">
        <f t="array" ref="AK47">IF(INDEX(Crate_BOMs['# POs in Crate],MATCH(Crates_[[#This Row],[crate no.]],Crate_BOMs[crate no.],0),)=1,INDEX(Crate_BOMs[PO Sublot],MATCH(Crates_[[#This Row],[crate no.]],Crate_BOMs[crate no.],0),),"")</f>
        <v>2.02</v>
      </c>
      <c r="AL47" s="21" t="str">
        <f>IFERROR(VLOOKUP(Crates_[[#This Row],[crate no.]],AN:AO,2,FALSE),"")</f>
        <v/>
      </c>
    </row>
    <row r="48" spans="1:38" x14ac:dyDescent="0.25">
      <c r="A48">
        <v>3</v>
      </c>
      <c r="B48">
        <v>300520170</v>
      </c>
      <c r="C48">
        <v>2394169</v>
      </c>
      <c r="D48">
        <v>2</v>
      </c>
      <c r="E48" t="s">
        <v>49</v>
      </c>
      <c r="F48" t="s">
        <v>68</v>
      </c>
      <c r="G48">
        <v>2181</v>
      </c>
      <c r="H48">
        <v>2496</v>
      </c>
      <c r="I48">
        <v>86</v>
      </c>
      <c r="J48">
        <v>98</v>
      </c>
      <c r="K48">
        <v>299</v>
      </c>
      <c r="L48">
        <v>1</v>
      </c>
      <c r="M48" t="s">
        <v>51</v>
      </c>
      <c r="N48" t="s">
        <v>52</v>
      </c>
      <c r="O48" s="2">
        <v>659.18216337999991</v>
      </c>
      <c r="P48" s="15">
        <v>45747</v>
      </c>
      <c r="Q48" s="15">
        <v>45770</v>
      </c>
      <c r="R48" s="15">
        <v>45777</v>
      </c>
      <c r="S48" t="s">
        <v>21</v>
      </c>
      <c r="T48">
        <v>7</v>
      </c>
      <c r="U48" s="2">
        <v>471.78924067999998</v>
      </c>
      <c r="V48" s="2">
        <v>6613.8678599999994</v>
      </c>
      <c r="W48" s="2">
        <v>9.0551183999999996</v>
      </c>
      <c r="X48" s="2">
        <v>1.5091863999999999</v>
      </c>
      <c r="Y48" s="2">
        <v>7.7427824000000003</v>
      </c>
      <c r="Z48" s="6">
        <f>Crate_BOMs[[#This Row],[glass weight (lb)]]+Crate_BOMs[[#This Row],[Crate Weight (lb)]]/COUNTIF(Crate_BOMs[crate no.],Crate_BOMs[[#This Row],[crate no.]])</f>
        <v>726.58062633428563</v>
      </c>
      <c r="AA48" s="6" t="str">
        <f>IF(LEFT(Crate_BOMs[[#This Row],[glass code]],4)&lt;&gt;"1116","",IFERROR(MID(Crate_BOMs[[#This Row],[no]],FIND("ECN",Crate_BOMs[[#This Row],[no]]),200),MID(Crate_BOMs[[#This Row],[no]],39,200)))</f>
        <v>2.01 GLA02</v>
      </c>
      <c r="AB48" s="6" t="str">
        <f>SUBSTITUTE(IF(RIGHT(Crate_BOMs[[#This Row],[PO Sublot-GL]],6)="curved",RIGHT(Crate_BOMs[[#This Row],[PO Sublot-GL]],12),RIGHT(Crate_BOMs[[#This Row],[PO Sublot-GL]],5))," ","")</f>
        <v>GLA02</v>
      </c>
      <c r="AC48" s="6" t="str">
        <f>SUBSTITUTE(LEFT(Crate_BOMs[[#This Row],[PO Sublot-GL]],LEN(Crate_BOMs[[#This Row],[PO Sublot-GL]])-LEN(Crate_BOMs[[#This Row],[Glass Type]]))," ","")</f>
        <v>2.01</v>
      </c>
      <c r="AD48" s="6" t="str">
        <f>LEFT(Crate_BOMs[[#This Row],[no]],FIND(" ",Crate_BOMs[[#This Row],[no]],5)-1)</f>
        <v>PO 40535</v>
      </c>
      <c r="AE48" s="6" cm="1">
        <f t="array" ref="AE48">COUNTA(_xlfn.UNIQUE(_xlfn._xlws.FILTER(Crate_BOMs[PO],Crate_BOMs[crate no.]=Crate_BOMs[[#This Row],[crate no.]])))</f>
        <v>1</v>
      </c>
      <c r="AF48" s="10" t="str">
        <f>IF(Crate_BOMs[[#This Row],['# POs in Crate]]=1,"",IF(VLOOKUP(Crate_BOMs[[#This Row],[crate no.]],Crates_[[crate no.]:[New Sublot]],3,FALSE)="","",VLOOKUP(Crate_BOMs[[#This Row],[crate no.]],Crates_[[crate no.]:[New Sublot]],3,FALSE)))</f>
        <v/>
      </c>
      <c r="AG48" s="6" t="str">
        <f>IF(VLOOKUP(Crate_BOMs[[#This Row],[crate no.]],Crates_[[crate no.]:[New Sublot]],3,FALSE)="",VLOOKUP(Crate_BOMs[[#This Row],[crate no.]],Crates_[[crate no.]:[New Sublot]],2,FALSE),VLOOKUP(Crate_BOMs[[#This Row],[crate no.]],Crates_[[crate no.]:[New Sublot]],3,FALSE))</f>
        <v>2.01</v>
      </c>
      <c r="AI48">
        <v>7</v>
      </c>
      <c r="AJ48">
        <v>300522203</v>
      </c>
      <c r="AK48" s="22" t="str" cm="1">
        <f t="array" ref="AK48">IF(INDEX(Crate_BOMs['# POs in Crate],MATCH(Crates_[[#This Row],[crate no.]],Crate_BOMs[crate no.],0),)=1,INDEX(Crate_BOMs[PO Sublot],MATCH(Crates_[[#This Row],[crate no.]],Crate_BOMs[crate no.],0),),"")</f>
        <v>2.02</v>
      </c>
      <c r="AL48" s="21" t="str">
        <f>IFERROR(VLOOKUP(Crates_[[#This Row],[crate no.]],AN:AO,2,FALSE),"")</f>
        <v/>
      </c>
    </row>
    <row r="49" spans="1:38" x14ac:dyDescent="0.25">
      <c r="A49">
        <v>3</v>
      </c>
      <c r="B49">
        <v>300520170</v>
      </c>
      <c r="C49">
        <v>2394169</v>
      </c>
      <c r="D49">
        <v>2</v>
      </c>
      <c r="E49" t="s">
        <v>49</v>
      </c>
      <c r="F49" t="s">
        <v>68</v>
      </c>
      <c r="G49">
        <v>2181</v>
      </c>
      <c r="H49">
        <v>2496</v>
      </c>
      <c r="I49">
        <v>86</v>
      </c>
      <c r="J49">
        <v>98</v>
      </c>
      <c r="K49">
        <v>299</v>
      </c>
      <c r="L49">
        <v>1</v>
      </c>
      <c r="M49" t="s">
        <v>51</v>
      </c>
      <c r="N49" t="s">
        <v>52</v>
      </c>
      <c r="O49" s="2">
        <v>659.18216337999991</v>
      </c>
      <c r="P49" s="15">
        <v>45747</v>
      </c>
      <c r="Q49" s="15">
        <v>45770</v>
      </c>
      <c r="R49" s="15">
        <v>45777</v>
      </c>
      <c r="S49" t="s">
        <v>21</v>
      </c>
      <c r="T49">
        <v>7</v>
      </c>
      <c r="U49" s="2">
        <v>471.78924067999998</v>
      </c>
      <c r="V49" s="2">
        <v>6613.8678599999994</v>
      </c>
      <c r="W49" s="2">
        <v>9.0551183999999996</v>
      </c>
      <c r="X49" s="2">
        <v>1.5091863999999999</v>
      </c>
      <c r="Y49" s="2">
        <v>7.7427824000000003</v>
      </c>
      <c r="Z49" s="6">
        <f>Crate_BOMs[[#This Row],[glass weight (lb)]]+Crate_BOMs[[#This Row],[Crate Weight (lb)]]/COUNTIF(Crate_BOMs[crate no.],Crate_BOMs[[#This Row],[crate no.]])</f>
        <v>726.58062633428563</v>
      </c>
      <c r="AA49" s="6" t="str">
        <f>IF(LEFT(Crate_BOMs[[#This Row],[glass code]],4)&lt;&gt;"1116","",IFERROR(MID(Crate_BOMs[[#This Row],[no]],FIND("ECN",Crate_BOMs[[#This Row],[no]]),200),MID(Crate_BOMs[[#This Row],[no]],39,200)))</f>
        <v>2.01 GLA02</v>
      </c>
      <c r="AB49" s="6" t="str">
        <f>SUBSTITUTE(IF(RIGHT(Crate_BOMs[[#This Row],[PO Sublot-GL]],6)="curved",RIGHT(Crate_BOMs[[#This Row],[PO Sublot-GL]],12),RIGHT(Crate_BOMs[[#This Row],[PO Sublot-GL]],5))," ","")</f>
        <v>GLA02</v>
      </c>
      <c r="AC49" s="6" t="str">
        <f>SUBSTITUTE(LEFT(Crate_BOMs[[#This Row],[PO Sublot-GL]],LEN(Crate_BOMs[[#This Row],[PO Sublot-GL]])-LEN(Crate_BOMs[[#This Row],[Glass Type]]))," ","")</f>
        <v>2.01</v>
      </c>
      <c r="AD49" s="6" t="str">
        <f>LEFT(Crate_BOMs[[#This Row],[no]],FIND(" ",Crate_BOMs[[#This Row],[no]],5)-1)</f>
        <v>PO 40535</v>
      </c>
      <c r="AE49" s="6" cm="1">
        <f t="array" ref="AE49">COUNTA(_xlfn.UNIQUE(_xlfn._xlws.FILTER(Crate_BOMs[PO],Crate_BOMs[crate no.]=Crate_BOMs[[#This Row],[crate no.]])))</f>
        <v>1</v>
      </c>
      <c r="AF49" s="10" t="str">
        <f>IF(Crate_BOMs[[#This Row],['# POs in Crate]]=1,"",IF(VLOOKUP(Crate_BOMs[[#This Row],[crate no.]],Crates_[[crate no.]:[New Sublot]],3,FALSE)="","",VLOOKUP(Crate_BOMs[[#This Row],[crate no.]],Crates_[[crate no.]:[New Sublot]],3,FALSE)))</f>
        <v/>
      </c>
      <c r="AG49" s="6" t="str">
        <f>IF(VLOOKUP(Crate_BOMs[[#This Row],[crate no.]],Crates_[[crate no.]:[New Sublot]],3,FALSE)="",VLOOKUP(Crate_BOMs[[#This Row],[crate no.]],Crates_[[crate no.]:[New Sublot]],2,FALSE),VLOOKUP(Crate_BOMs[[#This Row],[crate no.]],Crates_[[crate no.]:[New Sublot]],3,FALSE))</f>
        <v>2.01</v>
      </c>
      <c r="AI49">
        <v>7</v>
      </c>
      <c r="AJ49">
        <v>300522228</v>
      </c>
      <c r="AK49" s="22" t="str" cm="1">
        <f t="array" ref="AK49">IF(INDEX(Crate_BOMs['# POs in Crate],MATCH(Crates_[[#This Row],[crate no.]],Crate_BOMs[crate no.],0),)=1,INDEX(Crate_BOMs[PO Sublot],MATCH(Crates_[[#This Row],[crate no.]],Crate_BOMs[crate no.],0),),"")</f>
        <v>2.02</v>
      </c>
      <c r="AL49" s="21" t="str">
        <f>IFERROR(VLOOKUP(Crates_[[#This Row],[crate no.]],AN:AO,2,FALSE),"")</f>
        <v/>
      </c>
    </row>
    <row r="50" spans="1:38" x14ac:dyDescent="0.25">
      <c r="A50">
        <v>3</v>
      </c>
      <c r="B50">
        <v>300521372</v>
      </c>
      <c r="C50">
        <v>2394169</v>
      </c>
      <c r="D50">
        <v>2</v>
      </c>
      <c r="E50" t="s">
        <v>49</v>
      </c>
      <c r="F50" t="s">
        <v>68</v>
      </c>
      <c r="G50">
        <v>2181</v>
      </c>
      <c r="H50">
        <v>2496</v>
      </c>
      <c r="I50">
        <v>86</v>
      </c>
      <c r="J50">
        <v>98</v>
      </c>
      <c r="K50">
        <v>299</v>
      </c>
      <c r="L50">
        <v>1</v>
      </c>
      <c r="M50" t="s">
        <v>51</v>
      </c>
      <c r="N50" t="s">
        <v>52</v>
      </c>
      <c r="O50" s="2">
        <v>659.18216337999991</v>
      </c>
      <c r="P50" s="15">
        <v>45747</v>
      </c>
      <c r="Q50" s="15">
        <v>45770</v>
      </c>
      <c r="R50" s="15">
        <v>45777</v>
      </c>
      <c r="S50" t="s">
        <v>21</v>
      </c>
      <c r="T50">
        <v>7</v>
      </c>
      <c r="U50" s="2">
        <v>471.78924067999998</v>
      </c>
      <c r="V50" s="2">
        <v>6613.8678599999994</v>
      </c>
      <c r="W50" s="2">
        <v>9.0551183999999996</v>
      </c>
      <c r="X50" s="2">
        <v>1.5091863999999999</v>
      </c>
      <c r="Y50" s="2">
        <v>7.7427824000000003</v>
      </c>
      <c r="Z50" s="6">
        <f>Crate_BOMs[[#This Row],[glass weight (lb)]]+Crate_BOMs[[#This Row],[Crate Weight (lb)]]/COUNTIF(Crate_BOMs[crate no.],Crate_BOMs[[#This Row],[crate no.]])</f>
        <v>726.58062633428563</v>
      </c>
      <c r="AA50" s="6" t="str">
        <f>IF(LEFT(Crate_BOMs[[#This Row],[glass code]],4)&lt;&gt;"1116","",IFERROR(MID(Crate_BOMs[[#This Row],[no]],FIND("ECN",Crate_BOMs[[#This Row],[no]]),200),MID(Crate_BOMs[[#This Row],[no]],39,200)))</f>
        <v>2.01 GLA02</v>
      </c>
      <c r="AB50" s="6" t="str">
        <f>SUBSTITUTE(IF(RIGHT(Crate_BOMs[[#This Row],[PO Sublot-GL]],6)="curved",RIGHT(Crate_BOMs[[#This Row],[PO Sublot-GL]],12),RIGHT(Crate_BOMs[[#This Row],[PO Sublot-GL]],5))," ","")</f>
        <v>GLA02</v>
      </c>
      <c r="AC50" s="6" t="str">
        <f>SUBSTITUTE(LEFT(Crate_BOMs[[#This Row],[PO Sublot-GL]],LEN(Crate_BOMs[[#This Row],[PO Sublot-GL]])-LEN(Crate_BOMs[[#This Row],[Glass Type]]))," ","")</f>
        <v>2.01</v>
      </c>
      <c r="AD50" s="6" t="str">
        <f>LEFT(Crate_BOMs[[#This Row],[no]],FIND(" ",Crate_BOMs[[#This Row],[no]],5)-1)</f>
        <v>PO 40535</v>
      </c>
      <c r="AE50" s="6" cm="1">
        <f t="array" ref="AE50">COUNTA(_xlfn.UNIQUE(_xlfn._xlws.FILTER(Crate_BOMs[PO],Crate_BOMs[crate no.]=Crate_BOMs[[#This Row],[crate no.]])))</f>
        <v>1</v>
      </c>
      <c r="AF50" s="10" t="str">
        <f>IF(Crate_BOMs[[#This Row],['# POs in Crate]]=1,"",IF(VLOOKUP(Crate_BOMs[[#This Row],[crate no.]],Crates_[[crate no.]:[New Sublot]],3,FALSE)="","",VLOOKUP(Crate_BOMs[[#This Row],[crate no.]],Crates_[[crate no.]:[New Sublot]],3,FALSE)))</f>
        <v/>
      </c>
      <c r="AG50" s="6" t="str">
        <f>IF(VLOOKUP(Crate_BOMs[[#This Row],[crate no.]],Crates_[[crate no.]:[New Sublot]],3,FALSE)="",VLOOKUP(Crate_BOMs[[#This Row],[crate no.]],Crates_[[crate no.]:[New Sublot]],2,FALSE),VLOOKUP(Crate_BOMs[[#This Row],[crate no.]],Crates_[[crate no.]:[New Sublot]],3,FALSE))</f>
        <v>2.01</v>
      </c>
      <c r="AI50">
        <v>7</v>
      </c>
      <c r="AJ50">
        <v>300522505</v>
      </c>
      <c r="AK50" s="22" t="str" cm="1">
        <f t="array" ref="AK50">IF(INDEX(Crate_BOMs['# POs in Crate],MATCH(Crates_[[#This Row],[crate no.]],Crate_BOMs[crate no.],0),)=1,INDEX(Crate_BOMs[PO Sublot],MATCH(Crates_[[#This Row],[crate no.]],Crate_BOMs[crate no.],0),),"")</f>
        <v>2.02</v>
      </c>
      <c r="AL50" s="21" t="str">
        <f>IFERROR(VLOOKUP(Crates_[[#This Row],[crate no.]],AN:AO,2,FALSE),"")</f>
        <v/>
      </c>
    </row>
    <row r="51" spans="1:38" x14ac:dyDescent="0.25">
      <c r="A51">
        <v>3</v>
      </c>
      <c r="B51">
        <v>300521372</v>
      </c>
      <c r="C51">
        <v>2394169</v>
      </c>
      <c r="D51">
        <v>2</v>
      </c>
      <c r="E51" t="s">
        <v>49</v>
      </c>
      <c r="F51" t="s">
        <v>68</v>
      </c>
      <c r="G51">
        <v>2181</v>
      </c>
      <c r="H51">
        <v>2496</v>
      </c>
      <c r="I51">
        <v>86</v>
      </c>
      <c r="J51">
        <v>98</v>
      </c>
      <c r="K51">
        <v>299</v>
      </c>
      <c r="L51">
        <v>1</v>
      </c>
      <c r="M51" t="s">
        <v>51</v>
      </c>
      <c r="N51" t="s">
        <v>52</v>
      </c>
      <c r="O51" s="2">
        <v>659.18216337999991</v>
      </c>
      <c r="P51" s="15">
        <v>45747</v>
      </c>
      <c r="Q51" s="15">
        <v>45770</v>
      </c>
      <c r="R51" s="15">
        <v>45777</v>
      </c>
      <c r="S51" t="s">
        <v>21</v>
      </c>
      <c r="T51">
        <v>7</v>
      </c>
      <c r="U51" s="2">
        <v>471.78924067999998</v>
      </c>
      <c r="V51" s="2">
        <v>6613.8678599999994</v>
      </c>
      <c r="W51" s="2">
        <v>9.0551183999999996</v>
      </c>
      <c r="X51" s="2">
        <v>1.5091863999999999</v>
      </c>
      <c r="Y51" s="2">
        <v>7.7427824000000003</v>
      </c>
      <c r="Z51" s="6">
        <f>Crate_BOMs[[#This Row],[glass weight (lb)]]+Crate_BOMs[[#This Row],[Crate Weight (lb)]]/COUNTIF(Crate_BOMs[crate no.],Crate_BOMs[[#This Row],[crate no.]])</f>
        <v>726.58062633428563</v>
      </c>
      <c r="AA51" s="6" t="str">
        <f>IF(LEFT(Crate_BOMs[[#This Row],[glass code]],4)&lt;&gt;"1116","",IFERROR(MID(Crate_BOMs[[#This Row],[no]],FIND("ECN",Crate_BOMs[[#This Row],[no]]),200),MID(Crate_BOMs[[#This Row],[no]],39,200)))</f>
        <v>2.01 GLA02</v>
      </c>
      <c r="AB51" s="6" t="str">
        <f>SUBSTITUTE(IF(RIGHT(Crate_BOMs[[#This Row],[PO Sublot-GL]],6)="curved",RIGHT(Crate_BOMs[[#This Row],[PO Sublot-GL]],12),RIGHT(Crate_BOMs[[#This Row],[PO Sublot-GL]],5))," ","")</f>
        <v>GLA02</v>
      </c>
      <c r="AC51" s="6" t="str">
        <f>SUBSTITUTE(LEFT(Crate_BOMs[[#This Row],[PO Sublot-GL]],LEN(Crate_BOMs[[#This Row],[PO Sublot-GL]])-LEN(Crate_BOMs[[#This Row],[Glass Type]]))," ","")</f>
        <v>2.01</v>
      </c>
      <c r="AD51" s="6" t="str">
        <f>LEFT(Crate_BOMs[[#This Row],[no]],FIND(" ",Crate_BOMs[[#This Row],[no]],5)-1)</f>
        <v>PO 40535</v>
      </c>
      <c r="AE51" s="6" cm="1">
        <f t="array" ref="AE51">COUNTA(_xlfn.UNIQUE(_xlfn._xlws.FILTER(Crate_BOMs[PO],Crate_BOMs[crate no.]=Crate_BOMs[[#This Row],[crate no.]])))</f>
        <v>1</v>
      </c>
      <c r="AF51" s="10" t="str">
        <f>IF(Crate_BOMs[[#This Row],['# POs in Crate]]=1,"",IF(VLOOKUP(Crate_BOMs[[#This Row],[crate no.]],Crates_[[crate no.]:[New Sublot]],3,FALSE)="","",VLOOKUP(Crate_BOMs[[#This Row],[crate no.]],Crates_[[crate no.]:[New Sublot]],3,FALSE)))</f>
        <v/>
      </c>
      <c r="AG51" s="6" t="str">
        <f>IF(VLOOKUP(Crate_BOMs[[#This Row],[crate no.]],Crates_[[crate no.]:[New Sublot]],3,FALSE)="",VLOOKUP(Crate_BOMs[[#This Row],[crate no.]],Crates_[[crate no.]:[New Sublot]],2,FALSE),VLOOKUP(Crate_BOMs[[#This Row],[crate no.]],Crates_[[crate no.]:[New Sublot]],3,FALSE))</f>
        <v>2.01</v>
      </c>
      <c r="AI51">
        <v>7</v>
      </c>
      <c r="AJ51">
        <v>300522778</v>
      </c>
      <c r="AK51" s="22" t="str" cm="1">
        <f t="array" ref="AK51">IF(INDEX(Crate_BOMs['# POs in Crate],MATCH(Crates_[[#This Row],[crate no.]],Crate_BOMs[crate no.],0),)=1,INDEX(Crate_BOMs[PO Sublot],MATCH(Crates_[[#This Row],[crate no.]],Crate_BOMs[crate no.],0),),"")</f>
        <v>2.02</v>
      </c>
      <c r="AL51" s="21" t="str">
        <f>IFERROR(VLOOKUP(Crates_[[#This Row],[crate no.]],AN:AO,2,FALSE),"")</f>
        <v/>
      </c>
    </row>
    <row r="52" spans="1:38" x14ac:dyDescent="0.25">
      <c r="A52">
        <v>3</v>
      </c>
      <c r="B52">
        <v>300521372</v>
      </c>
      <c r="C52">
        <v>2394169</v>
      </c>
      <c r="D52">
        <v>2</v>
      </c>
      <c r="E52" t="s">
        <v>49</v>
      </c>
      <c r="F52" t="s">
        <v>68</v>
      </c>
      <c r="G52">
        <v>2181</v>
      </c>
      <c r="H52">
        <v>2496</v>
      </c>
      <c r="I52">
        <v>86</v>
      </c>
      <c r="J52">
        <v>98</v>
      </c>
      <c r="K52">
        <v>299</v>
      </c>
      <c r="L52">
        <v>1</v>
      </c>
      <c r="M52" t="s">
        <v>51</v>
      </c>
      <c r="N52" t="s">
        <v>52</v>
      </c>
      <c r="O52" s="2">
        <v>659.18216337999991</v>
      </c>
      <c r="P52" s="15">
        <v>45747</v>
      </c>
      <c r="Q52" s="15">
        <v>45770</v>
      </c>
      <c r="R52" s="15">
        <v>45777</v>
      </c>
      <c r="S52" t="s">
        <v>21</v>
      </c>
      <c r="T52">
        <v>7</v>
      </c>
      <c r="U52" s="2">
        <v>471.78924067999998</v>
      </c>
      <c r="V52" s="2">
        <v>6613.8678599999994</v>
      </c>
      <c r="W52" s="2">
        <v>9.0551183999999996</v>
      </c>
      <c r="X52" s="2">
        <v>1.5091863999999999</v>
      </c>
      <c r="Y52" s="2">
        <v>7.7427824000000003</v>
      </c>
      <c r="Z52" s="6">
        <f>Crate_BOMs[[#This Row],[glass weight (lb)]]+Crate_BOMs[[#This Row],[Crate Weight (lb)]]/COUNTIF(Crate_BOMs[crate no.],Crate_BOMs[[#This Row],[crate no.]])</f>
        <v>726.58062633428563</v>
      </c>
      <c r="AA52" s="6" t="str">
        <f>IF(LEFT(Crate_BOMs[[#This Row],[glass code]],4)&lt;&gt;"1116","",IFERROR(MID(Crate_BOMs[[#This Row],[no]],FIND("ECN",Crate_BOMs[[#This Row],[no]]),200),MID(Crate_BOMs[[#This Row],[no]],39,200)))</f>
        <v>2.01 GLA02</v>
      </c>
      <c r="AB52" s="6" t="str">
        <f>SUBSTITUTE(IF(RIGHT(Crate_BOMs[[#This Row],[PO Sublot-GL]],6)="curved",RIGHT(Crate_BOMs[[#This Row],[PO Sublot-GL]],12),RIGHT(Crate_BOMs[[#This Row],[PO Sublot-GL]],5))," ","")</f>
        <v>GLA02</v>
      </c>
      <c r="AC52" s="6" t="str">
        <f>SUBSTITUTE(LEFT(Crate_BOMs[[#This Row],[PO Sublot-GL]],LEN(Crate_BOMs[[#This Row],[PO Sublot-GL]])-LEN(Crate_BOMs[[#This Row],[Glass Type]]))," ","")</f>
        <v>2.01</v>
      </c>
      <c r="AD52" s="6" t="str">
        <f>LEFT(Crate_BOMs[[#This Row],[no]],FIND(" ",Crate_BOMs[[#This Row],[no]],5)-1)</f>
        <v>PO 40535</v>
      </c>
      <c r="AE52" s="6" cm="1">
        <f t="array" ref="AE52">COUNTA(_xlfn.UNIQUE(_xlfn._xlws.FILTER(Crate_BOMs[PO],Crate_BOMs[crate no.]=Crate_BOMs[[#This Row],[crate no.]])))</f>
        <v>1</v>
      </c>
      <c r="AF52" s="10" t="str">
        <f>IF(Crate_BOMs[[#This Row],['# POs in Crate]]=1,"",IF(VLOOKUP(Crate_BOMs[[#This Row],[crate no.]],Crates_[[crate no.]:[New Sublot]],3,FALSE)="","",VLOOKUP(Crate_BOMs[[#This Row],[crate no.]],Crates_[[crate no.]:[New Sublot]],3,FALSE)))</f>
        <v/>
      </c>
      <c r="AG52" s="6" t="str">
        <f>IF(VLOOKUP(Crate_BOMs[[#This Row],[crate no.]],Crates_[[crate no.]:[New Sublot]],3,FALSE)="",VLOOKUP(Crate_BOMs[[#This Row],[crate no.]],Crates_[[crate no.]:[New Sublot]],2,FALSE),VLOOKUP(Crate_BOMs[[#This Row],[crate no.]],Crates_[[crate no.]:[New Sublot]],3,FALSE))</f>
        <v>2.01</v>
      </c>
      <c r="AI52">
        <v>8</v>
      </c>
      <c r="AJ52">
        <v>300520184</v>
      </c>
      <c r="AK52" s="22" t="str" cm="1">
        <f t="array" ref="AK52">IF(INDEX(Crate_BOMs['# POs in Crate],MATCH(Crates_[[#This Row],[crate no.]],Crate_BOMs[crate no.],0),)=1,INDEX(Crate_BOMs[PO Sublot],MATCH(Crates_[[#This Row],[crate no.]],Crate_BOMs[crate no.],0),),"")</f>
        <v>2.03</v>
      </c>
      <c r="AL52" s="21" t="str">
        <f>IFERROR(VLOOKUP(Crates_[[#This Row],[crate no.]],AN:AO,2,FALSE),"")</f>
        <v/>
      </c>
    </row>
    <row r="53" spans="1:38" x14ac:dyDescent="0.25">
      <c r="A53">
        <v>3</v>
      </c>
      <c r="B53">
        <v>300521372</v>
      </c>
      <c r="C53">
        <v>2394169</v>
      </c>
      <c r="D53">
        <v>2</v>
      </c>
      <c r="E53" t="s">
        <v>49</v>
      </c>
      <c r="F53" t="s">
        <v>68</v>
      </c>
      <c r="G53">
        <v>2181</v>
      </c>
      <c r="H53">
        <v>2496</v>
      </c>
      <c r="I53">
        <v>86</v>
      </c>
      <c r="J53">
        <v>98</v>
      </c>
      <c r="K53">
        <v>299</v>
      </c>
      <c r="L53">
        <v>1</v>
      </c>
      <c r="M53" t="s">
        <v>51</v>
      </c>
      <c r="N53" t="s">
        <v>52</v>
      </c>
      <c r="O53" s="2">
        <v>659.18216337999991</v>
      </c>
      <c r="P53" s="15">
        <v>45747</v>
      </c>
      <c r="Q53" s="15">
        <v>45770</v>
      </c>
      <c r="R53" s="15">
        <v>45777</v>
      </c>
      <c r="S53" t="s">
        <v>21</v>
      </c>
      <c r="T53">
        <v>7</v>
      </c>
      <c r="U53" s="2">
        <v>471.78924067999998</v>
      </c>
      <c r="V53" s="2">
        <v>6613.8678599999994</v>
      </c>
      <c r="W53" s="2">
        <v>9.0551183999999996</v>
      </c>
      <c r="X53" s="2">
        <v>1.5091863999999999</v>
      </c>
      <c r="Y53" s="2">
        <v>7.7427824000000003</v>
      </c>
      <c r="Z53" s="6">
        <f>Crate_BOMs[[#This Row],[glass weight (lb)]]+Crate_BOMs[[#This Row],[Crate Weight (lb)]]/COUNTIF(Crate_BOMs[crate no.],Crate_BOMs[[#This Row],[crate no.]])</f>
        <v>726.58062633428563</v>
      </c>
      <c r="AA53" s="6" t="str">
        <f>IF(LEFT(Crate_BOMs[[#This Row],[glass code]],4)&lt;&gt;"1116","",IFERROR(MID(Crate_BOMs[[#This Row],[no]],FIND("ECN",Crate_BOMs[[#This Row],[no]]),200),MID(Crate_BOMs[[#This Row],[no]],39,200)))</f>
        <v>2.01 GLA02</v>
      </c>
      <c r="AB53" s="6" t="str">
        <f>SUBSTITUTE(IF(RIGHT(Crate_BOMs[[#This Row],[PO Sublot-GL]],6)="curved",RIGHT(Crate_BOMs[[#This Row],[PO Sublot-GL]],12),RIGHT(Crate_BOMs[[#This Row],[PO Sublot-GL]],5))," ","")</f>
        <v>GLA02</v>
      </c>
      <c r="AC53" s="6" t="str">
        <f>SUBSTITUTE(LEFT(Crate_BOMs[[#This Row],[PO Sublot-GL]],LEN(Crate_BOMs[[#This Row],[PO Sublot-GL]])-LEN(Crate_BOMs[[#This Row],[Glass Type]]))," ","")</f>
        <v>2.01</v>
      </c>
      <c r="AD53" s="6" t="str">
        <f>LEFT(Crate_BOMs[[#This Row],[no]],FIND(" ",Crate_BOMs[[#This Row],[no]],5)-1)</f>
        <v>PO 40535</v>
      </c>
      <c r="AE53" s="6" cm="1">
        <f t="array" ref="AE53">COUNTA(_xlfn.UNIQUE(_xlfn._xlws.FILTER(Crate_BOMs[PO],Crate_BOMs[crate no.]=Crate_BOMs[[#This Row],[crate no.]])))</f>
        <v>1</v>
      </c>
      <c r="AF53" s="10" t="str">
        <f>IF(Crate_BOMs[[#This Row],['# POs in Crate]]=1,"",IF(VLOOKUP(Crate_BOMs[[#This Row],[crate no.]],Crates_[[crate no.]:[New Sublot]],3,FALSE)="","",VLOOKUP(Crate_BOMs[[#This Row],[crate no.]],Crates_[[crate no.]:[New Sublot]],3,FALSE)))</f>
        <v/>
      </c>
      <c r="AG53" s="6" t="str">
        <f>IF(VLOOKUP(Crate_BOMs[[#This Row],[crate no.]],Crates_[[crate no.]:[New Sublot]],3,FALSE)="",VLOOKUP(Crate_BOMs[[#This Row],[crate no.]],Crates_[[crate no.]:[New Sublot]],2,FALSE),VLOOKUP(Crate_BOMs[[#This Row],[crate no.]],Crates_[[crate no.]:[New Sublot]],3,FALSE))</f>
        <v>2.01</v>
      </c>
      <c r="AI53">
        <v>8</v>
      </c>
      <c r="AJ53">
        <v>300521290</v>
      </c>
      <c r="AK53" s="22" t="str" cm="1">
        <f t="array" ref="AK53">IF(INDEX(Crate_BOMs['# POs in Crate],MATCH(Crates_[[#This Row],[crate no.]],Crate_BOMs[crate no.],0),)=1,INDEX(Crate_BOMs[PO Sublot],MATCH(Crates_[[#This Row],[crate no.]],Crate_BOMs[crate no.],0),),"")</f>
        <v>2.02</v>
      </c>
      <c r="AL53" s="21" t="str">
        <f>IFERROR(VLOOKUP(Crates_[[#This Row],[crate no.]],AN:AO,2,FALSE),"")</f>
        <v/>
      </c>
    </row>
    <row r="54" spans="1:38" x14ac:dyDescent="0.25">
      <c r="A54">
        <v>3</v>
      </c>
      <c r="B54">
        <v>300521372</v>
      </c>
      <c r="C54">
        <v>2394169</v>
      </c>
      <c r="D54">
        <v>2</v>
      </c>
      <c r="E54" t="s">
        <v>49</v>
      </c>
      <c r="F54" t="s">
        <v>68</v>
      </c>
      <c r="G54">
        <v>2181</v>
      </c>
      <c r="H54">
        <v>2496</v>
      </c>
      <c r="I54">
        <v>86</v>
      </c>
      <c r="J54">
        <v>98</v>
      </c>
      <c r="K54">
        <v>299</v>
      </c>
      <c r="L54">
        <v>1</v>
      </c>
      <c r="M54" t="s">
        <v>51</v>
      </c>
      <c r="N54" t="s">
        <v>52</v>
      </c>
      <c r="O54" s="2">
        <v>659.18216337999991</v>
      </c>
      <c r="P54" s="15">
        <v>45747</v>
      </c>
      <c r="Q54" s="15">
        <v>45770</v>
      </c>
      <c r="R54" s="15">
        <v>45777</v>
      </c>
      <c r="S54" t="s">
        <v>21</v>
      </c>
      <c r="T54">
        <v>7</v>
      </c>
      <c r="U54" s="2">
        <v>471.78924067999998</v>
      </c>
      <c r="V54" s="2">
        <v>6613.8678599999994</v>
      </c>
      <c r="W54" s="2">
        <v>9.0551183999999996</v>
      </c>
      <c r="X54" s="2">
        <v>1.5091863999999999</v>
      </c>
      <c r="Y54" s="2">
        <v>7.7427824000000003</v>
      </c>
      <c r="Z54" s="6">
        <f>Crate_BOMs[[#This Row],[glass weight (lb)]]+Crate_BOMs[[#This Row],[Crate Weight (lb)]]/COUNTIF(Crate_BOMs[crate no.],Crate_BOMs[[#This Row],[crate no.]])</f>
        <v>726.58062633428563</v>
      </c>
      <c r="AA54" s="6" t="str">
        <f>IF(LEFT(Crate_BOMs[[#This Row],[glass code]],4)&lt;&gt;"1116","",IFERROR(MID(Crate_BOMs[[#This Row],[no]],FIND("ECN",Crate_BOMs[[#This Row],[no]]),200),MID(Crate_BOMs[[#This Row],[no]],39,200)))</f>
        <v>2.01 GLA02</v>
      </c>
      <c r="AB54" s="6" t="str">
        <f>SUBSTITUTE(IF(RIGHT(Crate_BOMs[[#This Row],[PO Sublot-GL]],6)="curved",RIGHT(Crate_BOMs[[#This Row],[PO Sublot-GL]],12),RIGHT(Crate_BOMs[[#This Row],[PO Sublot-GL]],5))," ","")</f>
        <v>GLA02</v>
      </c>
      <c r="AC54" s="6" t="str">
        <f>SUBSTITUTE(LEFT(Crate_BOMs[[#This Row],[PO Sublot-GL]],LEN(Crate_BOMs[[#This Row],[PO Sublot-GL]])-LEN(Crate_BOMs[[#This Row],[Glass Type]]))," ","")</f>
        <v>2.01</v>
      </c>
      <c r="AD54" s="6" t="str">
        <f>LEFT(Crate_BOMs[[#This Row],[no]],FIND(" ",Crate_BOMs[[#This Row],[no]],5)-1)</f>
        <v>PO 40535</v>
      </c>
      <c r="AE54" s="6" cm="1">
        <f t="array" ref="AE54">COUNTA(_xlfn.UNIQUE(_xlfn._xlws.FILTER(Crate_BOMs[PO],Crate_BOMs[crate no.]=Crate_BOMs[[#This Row],[crate no.]])))</f>
        <v>1</v>
      </c>
      <c r="AF54" s="10" t="str">
        <f>IF(Crate_BOMs[[#This Row],['# POs in Crate]]=1,"",IF(VLOOKUP(Crate_BOMs[[#This Row],[crate no.]],Crates_[[crate no.]:[New Sublot]],3,FALSE)="","",VLOOKUP(Crate_BOMs[[#This Row],[crate no.]],Crates_[[crate no.]:[New Sublot]],3,FALSE)))</f>
        <v/>
      </c>
      <c r="AG54" s="6" t="str">
        <f>IF(VLOOKUP(Crate_BOMs[[#This Row],[crate no.]],Crates_[[crate no.]:[New Sublot]],3,FALSE)="",VLOOKUP(Crate_BOMs[[#This Row],[crate no.]],Crates_[[crate no.]:[New Sublot]],2,FALSE),VLOOKUP(Crate_BOMs[[#This Row],[crate no.]],Crates_[[crate no.]:[New Sublot]],3,FALSE))</f>
        <v>2.01</v>
      </c>
      <c r="AI54">
        <v>8</v>
      </c>
      <c r="AJ54">
        <v>300521421</v>
      </c>
      <c r="AK54" s="22" t="str" cm="1">
        <f t="array" ref="AK54">IF(INDEX(Crate_BOMs['# POs in Crate],MATCH(Crates_[[#This Row],[crate no.]],Crate_BOMs[crate no.],0),)=1,INDEX(Crate_BOMs[PO Sublot],MATCH(Crates_[[#This Row],[crate no.]],Crate_BOMs[crate no.],0),),"")</f>
        <v>2.02</v>
      </c>
      <c r="AL54" s="21" t="str">
        <f>IFERROR(VLOOKUP(Crates_[[#This Row],[crate no.]],AN:AO,2,FALSE),"")</f>
        <v/>
      </c>
    </row>
    <row r="55" spans="1:38" x14ac:dyDescent="0.25">
      <c r="A55">
        <v>3</v>
      </c>
      <c r="B55">
        <v>300521372</v>
      </c>
      <c r="C55">
        <v>2394169</v>
      </c>
      <c r="D55">
        <v>2</v>
      </c>
      <c r="E55" t="s">
        <v>49</v>
      </c>
      <c r="F55" t="s">
        <v>68</v>
      </c>
      <c r="G55">
        <v>2181</v>
      </c>
      <c r="H55">
        <v>2496</v>
      </c>
      <c r="I55">
        <v>86</v>
      </c>
      <c r="J55">
        <v>98</v>
      </c>
      <c r="K55">
        <v>299</v>
      </c>
      <c r="L55">
        <v>1</v>
      </c>
      <c r="M55" t="s">
        <v>51</v>
      </c>
      <c r="N55" t="s">
        <v>52</v>
      </c>
      <c r="O55" s="2">
        <v>659.18216337999991</v>
      </c>
      <c r="P55" s="15">
        <v>45747</v>
      </c>
      <c r="Q55" s="15">
        <v>45770</v>
      </c>
      <c r="R55" s="15">
        <v>45777</v>
      </c>
      <c r="S55" t="s">
        <v>21</v>
      </c>
      <c r="T55">
        <v>7</v>
      </c>
      <c r="U55" s="2">
        <v>471.78924067999998</v>
      </c>
      <c r="V55" s="2">
        <v>6613.8678599999994</v>
      </c>
      <c r="W55" s="2">
        <v>9.0551183999999996</v>
      </c>
      <c r="X55" s="2">
        <v>1.5091863999999999</v>
      </c>
      <c r="Y55" s="2">
        <v>7.7427824000000003</v>
      </c>
      <c r="Z55" s="6">
        <f>Crate_BOMs[[#This Row],[glass weight (lb)]]+Crate_BOMs[[#This Row],[Crate Weight (lb)]]/COUNTIF(Crate_BOMs[crate no.],Crate_BOMs[[#This Row],[crate no.]])</f>
        <v>726.58062633428563</v>
      </c>
      <c r="AA55" s="6" t="str">
        <f>IF(LEFT(Crate_BOMs[[#This Row],[glass code]],4)&lt;&gt;"1116","",IFERROR(MID(Crate_BOMs[[#This Row],[no]],FIND("ECN",Crate_BOMs[[#This Row],[no]]),200),MID(Crate_BOMs[[#This Row],[no]],39,200)))</f>
        <v>2.01 GLA02</v>
      </c>
      <c r="AB55" s="6" t="str">
        <f>SUBSTITUTE(IF(RIGHT(Crate_BOMs[[#This Row],[PO Sublot-GL]],6)="curved",RIGHT(Crate_BOMs[[#This Row],[PO Sublot-GL]],12),RIGHT(Crate_BOMs[[#This Row],[PO Sublot-GL]],5))," ","")</f>
        <v>GLA02</v>
      </c>
      <c r="AC55" s="6" t="str">
        <f>SUBSTITUTE(LEFT(Crate_BOMs[[#This Row],[PO Sublot-GL]],LEN(Crate_BOMs[[#This Row],[PO Sublot-GL]])-LEN(Crate_BOMs[[#This Row],[Glass Type]]))," ","")</f>
        <v>2.01</v>
      </c>
      <c r="AD55" s="6" t="str">
        <f>LEFT(Crate_BOMs[[#This Row],[no]],FIND(" ",Crate_BOMs[[#This Row],[no]],5)-1)</f>
        <v>PO 40535</v>
      </c>
      <c r="AE55" s="6" cm="1">
        <f t="array" ref="AE55">COUNTA(_xlfn.UNIQUE(_xlfn._xlws.FILTER(Crate_BOMs[PO],Crate_BOMs[crate no.]=Crate_BOMs[[#This Row],[crate no.]])))</f>
        <v>1</v>
      </c>
      <c r="AF55" s="10" t="str">
        <f>IF(Crate_BOMs[[#This Row],['# POs in Crate]]=1,"",IF(VLOOKUP(Crate_BOMs[[#This Row],[crate no.]],Crates_[[crate no.]:[New Sublot]],3,FALSE)="","",VLOOKUP(Crate_BOMs[[#This Row],[crate no.]],Crates_[[crate no.]:[New Sublot]],3,FALSE)))</f>
        <v/>
      </c>
      <c r="AG55" s="6" t="str">
        <f>IF(VLOOKUP(Crate_BOMs[[#This Row],[crate no.]],Crates_[[crate no.]:[New Sublot]],3,FALSE)="",VLOOKUP(Crate_BOMs[[#This Row],[crate no.]],Crates_[[crate no.]:[New Sublot]],2,FALSE),VLOOKUP(Crate_BOMs[[#This Row],[crate no.]],Crates_[[crate no.]:[New Sublot]],3,FALSE))</f>
        <v>2.01</v>
      </c>
      <c r="AI55">
        <v>8</v>
      </c>
      <c r="AJ55">
        <v>300521604</v>
      </c>
      <c r="AK55" s="22" t="str" cm="1">
        <f t="array" ref="AK55">IF(INDEX(Crate_BOMs['# POs in Crate],MATCH(Crates_[[#This Row],[crate no.]],Crate_BOMs[crate no.],0),)=1,INDEX(Crate_BOMs[PO Sublot],MATCH(Crates_[[#This Row],[crate no.]],Crate_BOMs[crate no.],0),),"")</f>
        <v>2.02</v>
      </c>
      <c r="AL55" s="21" t="str">
        <f>IFERROR(VLOOKUP(Crates_[[#This Row],[crate no.]],AN:AO,2,FALSE),"")</f>
        <v/>
      </c>
    </row>
    <row r="56" spans="1:38" x14ac:dyDescent="0.25">
      <c r="A56">
        <v>3</v>
      </c>
      <c r="B56">
        <v>300521372</v>
      </c>
      <c r="C56">
        <v>2394169</v>
      </c>
      <c r="D56">
        <v>2</v>
      </c>
      <c r="E56" t="s">
        <v>49</v>
      </c>
      <c r="F56" t="s">
        <v>68</v>
      </c>
      <c r="G56">
        <v>2181</v>
      </c>
      <c r="H56">
        <v>2496</v>
      </c>
      <c r="I56">
        <v>86</v>
      </c>
      <c r="J56">
        <v>98</v>
      </c>
      <c r="K56">
        <v>299</v>
      </c>
      <c r="L56">
        <v>1</v>
      </c>
      <c r="M56" t="s">
        <v>51</v>
      </c>
      <c r="N56" t="s">
        <v>52</v>
      </c>
      <c r="O56" s="2">
        <v>659.18216337999991</v>
      </c>
      <c r="P56" s="15">
        <v>45747</v>
      </c>
      <c r="Q56" s="15">
        <v>45770</v>
      </c>
      <c r="R56" s="15">
        <v>45777</v>
      </c>
      <c r="S56" t="s">
        <v>21</v>
      </c>
      <c r="T56">
        <v>7</v>
      </c>
      <c r="U56" s="2">
        <v>471.78924067999998</v>
      </c>
      <c r="V56" s="2">
        <v>6613.8678599999994</v>
      </c>
      <c r="W56" s="2">
        <v>9.0551183999999996</v>
      </c>
      <c r="X56" s="2">
        <v>1.5091863999999999</v>
      </c>
      <c r="Y56" s="2">
        <v>7.7427824000000003</v>
      </c>
      <c r="Z56" s="6">
        <f>Crate_BOMs[[#This Row],[glass weight (lb)]]+Crate_BOMs[[#This Row],[Crate Weight (lb)]]/COUNTIF(Crate_BOMs[crate no.],Crate_BOMs[[#This Row],[crate no.]])</f>
        <v>726.58062633428563</v>
      </c>
      <c r="AA56" s="6" t="str">
        <f>IF(LEFT(Crate_BOMs[[#This Row],[glass code]],4)&lt;&gt;"1116","",IFERROR(MID(Crate_BOMs[[#This Row],[no]],FIND("ECN",Crate_BOMs[[#This Row],[no]]),200),MID(Crate_BOMs[[#This Row],[no]],39,200)))</f>
        <v>2.01 GLA02</v>
      </c>
      <c r="AB56" s="6" t="str">
        <f>SUBSTITUTE(IF(RIGHT(Crate_BOMs[[#This Row],[PO Sublot-GL]],6)="curved",RIGHT(Crate_BOMs[[#This Row],[PO Sublot-GL]],12),RIGHT(Crate_BOMs[[#This Row],[PO Sublot-GL]],5))," ","")</f>
        <v>GLA02</v>
      </c>
      <c r="AC56" s="6" t="str">
        <f>SUBSTITUTE(LEFT(Crate_BOMs[[#This Row],[PO Sublot-GL]],LEN(Crate_BOMs[[#This Row],[PO Sublot-GL]])-LEN(Crate_BOMs[[#This Row],[Glass Type]]))," ","")</f>
        <v>2.01</v>
      </c>
      <c r="AD56" s="6" t="str">
        <f>LEFT(Crate_BOMs[[#This Row],[no]],FIND(" ",Crate_BOMs[[#This Row],[no]],5)-1)</f>
        <v>PO 40535</v>
      </c>
      <c r="AE56" s="6" cm="1">
        <f t="array" ref="AE56">COUNTA(_xlfn.UNIQUE(_xlfn._xlws.FILTER(Crate_BOMs[PO],Crate_BOMs[crate no.]=Crate_BOMs[[#This Row],[crate no.]])))</f>
        <v>1</v>
      </c>
      <c r="AF56" s="10" t="str">
        <f>IF(Crate_BOMs[[#This Row],['# POs in Crate]]=1,"",IF(VLOOKUP(Crate_BOMs[[#This Row],[crate no.]],Crates_[[crate no.]:[New Sublot]],3,FALSE)="","",VLOOKUP(Crate_BOMs[[#This Row],[crate no.]],Crates_[[crate no.]:[New Sublot]],3,FALSE)))</f>
        <v/>
      </c>
      <c r="AG56" s="6" t="str">
        <f>IF(VLOOKUP(Crate_BOMs[[#This Row],[crate no.]],Crates_[[crate no.]:[New Sublot]],3,FALSE)="",VLOOKUP(Crate_BOMs[[#This Row],[crate no.]],Crates_[[crate no.]:[New Sublot]],2,FALSE),VLOOKUP(Crate_BOMs[[#This Row],[crate no.]],Crates_[[crate no.]:[New Sublot]],3,FALSE))</f>
        <v>2.01</v>
      </c>
      <c r="AI56">
        <v>8</v>
      </c>
      <c r="AJ56">
        <v>300521960</v>
      </c>
      <c r="AK56" s="22" t="str" cm="1">
        <f t="array" ref="AK56">IF(INDEX(Crate_BOMs['# POs in Crate],MATCH(Crates_[[#This Row],[crate no.]],Crate_BOMs[crate no.],0),)=1,INDEX(Crate_BOMs[PO Sublot],MATCH(Crates_[[#This Row],[crate no.]],Crate_BOMs[crate no.],0),),"")</f>
        <v>2.03</v>
      </c>
      <c r="AL56" s="21" t="str">
        <f>IFERROR(VLOOKUP(Crates_[[#This Row],[crate no.]],AN:AO,2,FALSE),"")</f>
        <v/>
      </c>
    </row>
    <row r="57" spans="1:38" x14ac:dyDescent="0.25">
      <c r="A57">
        <v>3</v>
      </c>
      <c r="B57">
        <v>300522568</v>
      </c>
      <c r="C57">
        <v>2394176</v>
      </c>
      <c r="D57">
        <v>1</v>
      </c>
      <c r="E57" t="s">
        <v>53</v>
      </c>
      <c r="F57" t="s">
        <v>69</v>
      </c>
      <c r="G57">
        <v>2892</v>
      </c>
      <c r="H57">
        <v>2496</v>
      </c>
      <c r="I57">
        <v>114</v>
      </c>
      <c r="J57">
        <v>98</v>
      </c>
      <c r="K57">
        <v>397</v>
      </c>
      <c r="L57">
        <v>1</v>
      </c>
      <c r="M57" t="s">
        <v>55</v>
      </c>
      <c r="N57" t="s">
        <v>56</v>
      </c>
      <c r="O57" s="2">
        <v>875.2351801399999</v>
      </c>
      <c r="P57" s="15">
        <v>45747</v>
      </c>
      <c r="Q57" s="15">
        <v>45770</v>
      </c>
      <c r="R57" s="15">
        <v>45777</v>
      </c>
      <c r="S57" t="s">
        <v>21</v>
      </c>
      <c r="T57">
        <v>5</v>
      </c>
      <c r="U57" s="2">
        <v>500.44933473999998</v>
      </c>
      <c r="V57" s="2">
        <v>6613.8678599999994</v>
      </c>
      <c r="W57" s="2">
        <v>10.367454400000002</v>
      </c>
      <c r="X57" s="2">
        <v>1.2139108000000001</v>
      </c>
      <c r="Y57" s="2">
        <v>8.7926511999999999</v>
      </c>
      <c r="Z57" s="6">
        <f>Crate_BOMs[[#This Row],[glass weight (lb)]]+Crate_BOMs[[#This Row],[Crate Weight (lb)]]/COUNTIF(Crate_BOMs[crate no.],Crate_BOMs[[#This Row],[crate no.]])</f>
        <v>975.32504708799991</v>
      </c>
      <c r="AA57" s="6" t="str">
        <f>IF(LEFT(Crate_BOMs[[#This Row],[glass code]],4)&lt;&gt;"1116","",IFERROR(MID(Crate_BOMs[[#This Row],[no]],FIND("ECN",Crate_BOMs[[#This Row],[no]]),200),MID(Crate_BOMs[[#This Row],[no]],39,200)))</f>
        <v>2.02 GLB01</v>
      </c>
      <c r="AB57" s="6" t="str">
        <f>SUBSTITUTE(IF(RIGHT(Crate_BOMs[[#This Row],[PO Sublot-GL]],6)="curved",RIGHT(Crate_BOMs[[#This Row],[PO Sublot-GL]],12),RIGHT(Crate_BOMs[[#This Row],[PO Sublot-GL]],5))," ","")</f>
        <v>GLB01</v>
      </c>
      <c r="AC57" s="6" t="str">
        <f>SUBSTITUTE(LEFT(Crate_BOMs[[#This Row],[PO Sublot-GL]],LEN(Crate_BOMs[[#This Row],[PO Sublot-GL]])-LEN(Crate_BOMs[[#This Row],[Glass Type]]))," ","")</f>
        <v>2.02</v>
      </c>
      <c r="AD57" s="6" t="str">
        <f>LEFT(Crate_BOMs[[#This Row],[no]],FIND(" ",Crate_BOMs[[#This Row],[no]],5)-1)</f>
        <v>PO 40538</v>
      </c>
      <c r="AE57" s="6" cm="1">
        <f t="array" ref="AE57">COUNTA(_xlfn.UNIQUE(_xlfn._xlws.FILTER(Crate_BOMs[PO],Crate_BOMs[crate no.]=Crate_BOMs[[#This Row],[crate no.]])))</f>
        <v>1</v>
      </c>
      <c r="AF57" s="10" t="str">
        <f>IF(Crate_BOMs[[#This Row],['# POs in Crate]]=1,"",IF(VLOOKUP(Crate_BOMs[[#This Row],[crate no.]],Crates_[[crate no.]:[New Sublot]],3,FALSE)="","",VLOOKUP(Crate_BOMs[[#This Row],[crate no.]],Crates_[[crate no.]:[New Sublot]],3,FALSE)))</f>
        <v/>
      </c>
      <c r="AG57" s="6" t="str">
        <f>IF(VLOOKUP(Crate_BOMs[[#This Row],[crate no.]],Crates_[[crate no.]:[New Sublot]],3,FALSE)="",VLOOKUP(Crate_BOMs[[#This Row],[crate no.]],Crates_[[crate no.]:[New Sublot]],2,FALSE),VLOOKUP(Crate_BOMs[[#This Row],[crate no.]],Crates_[[crate no.]:[New Sublot]],3,FALSE))</f>
        <v>2.02</v>
      </c>
      <c r="AI57">
        <v>8</v>
      </c>
      <c r="AJ57">
        <v>300522348</v>
      </c>
      <c r="AK57" s="22" t="str" cm="1">
        <f t="array" ref="AK57">IF(INDEX(Crate_BOMs['# POs in Crate],MATCH(Crates_[[#This Row],[crate no.]],Crate_BOMs[crate no.],0),)=1,INDEX(Crate_BOMs[PO Sublot],MATCH(Crates_[[#This Row],[crate no.]],Crate_BOMs[crate no.],0),),"")</f>
        <v>2.02</v>
      </c>
      <c r="AL57" s="21" t="str">
        <f>IFERROR(VLOOKUP(Crates_[[#This Row],[crate no.]],AN:AO,2,FALSE),"")</f>
        <v/>
      </c>
    </row>
    <row r="58" spans="1:38" x14ac:dyDescent="0.25">
      <c r="A58">
        <v>3</v>
      </c>
      <c r="B58">
        <v>300522568</v>
      </c>
      <c r="C58">
        <v>2394176</v>
      </c>
      <c r="D58">
        <v>1</v>
      </c>
      <c r="E58" t="s">
        <v>53</v>
      </c>
      <c r="F58" t="s">
        <v>69</v>
      </c>
      <c r="G58">
        <v>2892</v>
      </c>
      <c r="H58">
        <v>2496</v>
      </c>
      <c r="I58">
        <v>114</v>
      </c>
      <c r="J58">
        <v>98</v>
      </c>
      <c r="K58">
        <v>397</v>
      </c>
      <c r="L58">
        <v>1</v>
      </c>
      <c r="M58" t="s">
        <v>55</v>
      </c>
      <c r="N58" t="s">
        <v>56</v>
      </c>
      <c r="O58" s="2">
        <v>875.2351801399999</v>
      </c>
      <c r="P58" s="15">
        <v>45747</v>
      </c>
      <c r="Q58" s="15">
        <v>45770</v>
      </c>
      <c r="R58" s="15">
        <v>45777</v>
      </c>
      <c r="S58" t="s">
        <v>21</v>
      </c>
      <c r="T58">
        <v>5</v>
      </c>
      <c r="U58" s="2">
        <v>500.44933473999998</v>
      </c>
      <c r="V58" s="2">
        <v>6613.8678599999994</v>
      </c>
      <c r="W58" s="2">
        <v>10.367454400000002</v>
      </c>
      <c r="X58" s="2">
        <v>1.2139108000000001</v>
      </c>
      <c r="Y58" s="2">
        <v>8.7926511999999999</v>
      </c>
      <c r="Z58" s="6">
        <f>Crate_BOMs[[#This Row],[glass weight (lb)]]+Crate_BOMs[[#This Row],[Crate Weight (lb)]]/COUNTIF(Crate_BOMs[crate no.],Crate_BOMs[[#This Row],[crate no.]])</f>
        <v>975.32504708799991</v>
      </c>
      <c r="AA58" s="6" t="str">
        <f>IF(LEFT(Crate_BOMs[[#This Row],[glass code]],4)&lt;&gt;"1116","",IFERROR(MID(Crate_BOMs[[#This Row],[no]],FIND("ECN",Crate_BOMs[[#This Row],[no]]),200),MID(Crate_BOMs[[#This Row],[no]],39,200)))</f>
        <v>2.02 GLB01</v>
      </c>
      <c r="AB58" s="6" t="str">
        <f>SUBSTITUTE(IF(RIGHT(Crate_BOMs[[#This Row],[PO Sublot-GL]],6)="curved",RIGHT(Crate_BOMs[[#This Row],[PO Sublot-GL]],12),RIGHT(Crate_BOMs[[#This Row],[PO Sublot-GL]],5))," ","")</f>
        <v>GLB01</v>
      </c>
      <c r="AC58" s="6" t="str">
        <f>SUBSTITUTE(LEFT(Crate_BOMs[[#This Row],[PO Sublot-GL]],LEN(Crate_BOMs[[#This Row],[PO Sublot-GL]])-LEN(Crate_BOMs[[#This Row],[Glass Type]]))," ","")</f>
        <v>2.02</v>
      </c>
      <c r="AD58" s="6" t="str">
        <f>LEFT(Crate_BOMs[[#This Row],[no]],FIND(" ",Crate_BOMs[[#This Row],[no]],5)-1)</f>
        <v>PO 40538</v>
      </c>
      <c r="AE58" s="6" cm="1">
        <f t="array" ref="AE58">COUNTA(_xlfn.UNIQUE(_xlfn._xlws.FILTER(Crate_BOMs[PO],Crate_BOMs[crate no.]=Crate_BOMs[[#This Row],[crate no.]])))</f>
        <v>1</v>
      </c>
      <c r="AF58" s="10" t="str">
        <f>IF(Crate_BOMs[[#This Row],['# POs in Crate]]=1,"",IF(VLOOKUP(Crate_BOMs[[#This Row],[crate no.]],Crates_[[crate no.]:[New Sublot]],3,FALSE)="","",VLOOKUP(Crate_BOMs[[#This Row],[crate no.]],Crates_[[crate no.]:[New Sublot]],3,FALSE)))</f>
        <v/>
      </c>
      <c r="AG58" s="6" t="str">
        <f>IF(VLOOKUP(Crate_BOMs[[#This Row],[crate no.]],Crates_[[crate no.]:[New Sublot]],3,FALSE)="",VLOOKUP(Crate_BOMs[[#This Row],[crate no.]],Crates_[[crate no.]:[New Sublot]],2,FALSE),VLOOKUP(Crate_BOMs[[#This Row],[crate no.]],Crates_[[crate no.]:[New Sublot]],3,FALSE))</f>
        <v>2.02</v>
      </c>
      <c r="AI58">
        <v>8</v>
      </c>
      <c r="AJ58">
        <v>300522621</v>
      </c>
      <c r="AK58" s="22" t="str" cm="1">
        <f t="array" ref="AK58">IF(INDEX(Crate_BOMs['# POs in Crate],MATCH(Crates_[[#This Row],[crate no.]],Crate_BOMs[crate no.],0),)=1,INDEX(Crate_BOMs[PO Sublot],MATCH(Crates_[[#This Row],[crate no.]],Crate_BOMs[crate no.],0),),"")</f>
        <v>2.02</v>
      </c>
      <c r="AL58" s="21" t="str">
        <f>IFERROR(VLOOKUP(Crates_[[#This Row],[crate no.]],AN:AO,2,FALSE),"")</f>
        <v/>
      </c>
    </row>
    <row r="59" spans="1:38" x14ac:dyDescent="0.25">
      <c r="A59">
        <v>3</v>
      </c>
      <c r="B59">
        <v>300522568</v>
      </c>
      <c r="C59">
        <v>2394176</v>
      </c>
      <c r="D59">
        <v>1</v>
      </c>
      <c r="E59" t="s">
        <v>53</v>
      </c>
      <c r="F59" t="s">
        <v>69</v>
      </c>
      <c r="G59">
        <v>2892</v>
      </c>
      <c r="H59">
        <v>2496</v>
      </c>
      <c r="I59">
        <v>114</v>
      </c>
      <c r="J59">
        <v>98</v>
      </c>
      <c r="K59">
        <v>397</v>
      </c>
      <c r="L59">
        <v>1</v>
      </c>
      <c r="M59" t="s">
        <v>55</v>
      </c>
      <c r="N59" t="s">
        <v>56</v>
      </c>
      <c r="O59" s="2">
        <v>875.2351801399999</v>
      </c>
      <c r="P59" s="15">
        <v>45747</v>
      </c>
      <c r="Q59" s="15">
        <v>45770</v>
      </c>
      <c r="R59" s="15">
        <v>45777</v>
      </c>
      <c r="S59" t="s">
        <v>21</v>
      </c>
      <c r="T59">
        <v>5</v>
      </c>
      <c r="U59" s="2">
        <v>500.44933473999998</v>
      </c>
      <c r="V59" s="2">
        <v>6613.8678599999994</v>
      </c>
      <c r="W59" s="2">
        <v>10.367454400000002</v>
      </c>
      <c r="X59" s="2">
        <v>1.2139108000000001</v>
      </c>
      <c r="Y59" s="2">
        <v>8.7926511999999999</v>
      </c>
      <c r="Z59" s="6">
        <f>Crate_BOMs[[#This Row],[glass weight (lb)]]+Crate_BOMs[[#This Row],[Crate Weight (lb)]]/COUNTIF(Crate_BOMs[crate no.],Crate_BOMs[[#This Row],[crate no.]])</f>
        <v>975.32504708799991</v>
      </c>
      <c r="AA59" s="6" t="str">
        <f>IF(LEFT(Crate_BOMs[[#This Row],[glass code]],4)&lt;&gt;"1116","",IFERROR(MID(Crate_BOMs[[#This Row],[no]],FIND("ECN",Crate_BOMs[[#This Row],[no]]),200),MID(Crate_BOMs[[#This Row],[no]],39,200)))</f>
        <v>2.02 GLB01</v>
      </c>
      <c r="AB59" s="6" t="str">
        <f>SUBSTITUTE(IF(RIGHT(Crate_BOMs[[#This Row],[PO Sublot-GL]],6)="curved",RIGHT(Crate_BOMs[[#This Row],[PO Sublot-GL]],12),RIGHT(Crate_BOMs[[#This Row],[PO Sublot-GL]],5))," ","")</f>
        <v>GLB01</v>
      </c>
      <c r="AC59" s="6" t="str">
        <f>SUBSTITUTE(LEFT(Crate_BOMs[[#This Row],[PO Sublot-GL]],LEN(Crate_BOMs[[#This Row],[PO Sublot-GL]])-LEN(Crate_BOMs[[#This Row],[Glass Type]]))," ","")</f>
        <v>2.02</v>
      </c>
      <c r="AD59" s="6" t="str">
        <f>LEFT(Crate_BOMs[[#This Row],[no]],FIND(" ",Crate_BOMs[[#This Row],[no]],5)-1)</f>
        <v>PO 40538</v>
      </c>
      <c r="AE59" s="6" cm="1">
        <f t="array" ref="AE59">COUNTA(_xlfn.UNIQUE(_xlfn._xlws.FILTER(Crate_BOMs[PO],Crate_BOMs[crate no.]=Crate_BOMs[[#This Row],[crate no.]])))</f>
        <v>1</v>
      </c>
      <c r="AF59" s="10" t="str">
        <f>IF(Crate_BOMs[[#This Row],['# POs in Crate]]=1,"",IF(VLOOKUP(Crate_BOMs[[#This Row],[crate no.]],Crates_[[crate no.]:[New Sublot]],3,FALSE)="","",VLOOKUP(Crate_BOMs[[#This Row],[crate no.]],Crates_[[crate no.]:[New Sublot]],3,FALSE)))</f>
        <v/>
      </c>
      <c r="AG59" s="6" t="str">
        <f>IF(VLOOKUP(Crate_BOMs[[#This Row],[crate no.]],Crates_[[crate no.]:[New Sublot]],3,FALSE)="",VLOOKUP(Crate_BOMs[[#This Row],[crate no.]],Crates_[[crate no.]:[New Sublot]],2,FALSE),VLOOKUP(Crate_BOMs[[#This Row],[crate no.]],Crates_[[crate no.]:[New Sublot]],3,FALSE))</f>
        <v>2.02</v>
      </c>
      <c r="AI59">
        <v>8</v>
      </c>
      <c r="AJ59">
        <v>300524964</v>
      </c>
      <c r="AK59" s="22" t="str" cm="1">
        <f t="array" ref="AK59">IF(INDEX(Crate_BOMs['# POs in Crate],MATCH(Crates_[[#This Row],[crate no.]],Crate_BOMs[crate no.],0),)=1,INDEX(Crate_BOMs[PO Sublot],MATCH(Crates_[[#This Row],[crate no.]],Crate_BOMs[crate no.],0),),"")</f>
        <v>2.03</v>
      </c>
      <c r="AL59" s="21" t="str">
        <f>IFERROR(VLOOKUP(Crates_[[#This Row],[crate no.]],AN:AO,2,FALSE),"")</f>
        <v/>
      </c>
    </row>
    <row r="60" spans="1:38" x14ac:dyDescent="0.25">
      <c r="A60">
        <v>3</v>
      </c>
      <c r="B60">
        <v>300522568</v>
      </c>
      <c r="C60">
        <v>2394176</v>
      </c>
      <c r="D60">
        <v>1</v>
      </c>
      <c r="E60" t="s">
        <v>53</v>
      </c>
      <c r="F60" t="s">
        <v>69</v>
      </c>
      <c r="G60">
        <v>2892</v>
      </c>
      <c r="H60">
        <v>2496</v>
      </c>
      <c r="I60">
        <v>114</v>
      </c>
      <c r="J60">
        <v>98</v>
      </c>
      <c r="K60">
        <v>397</v>
      </c>
      <c r="L60">
        <v>1</v>
      </c>
      <c r="M60" t="s">
        <v>55</v>
      </c>
      <c r="N60" t="s">
        <v>56</v>
      </c>
      <c r="O60" s="2">
        <v>875.2351801399999</v>
      </c>
      <c r="P60" s="15">
        <v>45747</v>
      </c>
      <c r="Q60" s="15">
        <v>45770</v>
      </c>
      <c r="R60" s="15">
        <v>45777</v>
      </c>
      <c r="S60" t="s">
        <v>21</v>
      </c>
      <c r="T60">
        <v>5</v>
      </c>
      <c r="U60" s="2">
        <v>500.44933473999998</v>
      </c>
      <c r="V60" s="2">
        <v>6613.8678599999994</v>
      </c>
      <c r="W60" s="2">
        <v>10.367454400000002</v>
      </c>
      <c r="X60" s="2">
        <v>1.2139108000000001</v>
      </c>
      <c r="Y60" s="2">
        <v>8.7926511999999999</v>
      </c>
      <c r="Z60" s="6">
        <f>Crate_BOMs[[#This Row],[glass weight (lb)]]+Crate_BOMs[[#This Row],[Crate Weight (lb)]]/COUNTIF(Crate_BOMs[crate no.],Crate_BOMs[[#This Row],[crate no.]])</f>
        <v>975.32504708799991</v>
      </c>
      <c r="AA60" s="6" t="str">
        <f>IF(LEFT(Crate_BOMs[[#This Row],[glass code]],4)&lt;&gt;"1116","",IFERROR(MID(Crate_BOMs[[#This Row],[no]],FIND("ECN",Crate_BOMs[[#This Row],[no]]),200),MID(Crate_BOMs[[#This Row],[no]],39,200)))</f>
        <v>2.02 GLB01</v>
      </c>
      <c r="AB60" s="6" t="str">
        <f>SUBSTITUTE(IF(RIGHT(Crate_BOMs[[#This Row],[PO Sublot-GL]],6)="curved",RIGHT(Crate_BOMs[[#This Row],[PO Sublot-GL]],12),RIGHT(Crate_BOMs[[#This Row],[PO Sublot-GL]],5))," ","")</f>
        <v>GLB01</v>
      </c>
      <c r="AC60" s="6" t="str">
        <f>SUBSTITUTE(LEFT(Crate_BOMs[[#This Row],[PO Sublot-GL]],LEN(Crate_BOMs[[#This Row],[PO Sublot-GL]])-LEN(Crate_BOMs[[#This Row],[Glass Type]]))," ","")</f>
        <v>2.02</v>
      </c>
      <c r="AD60" s="6" t="str">
        <f>LEFT(Crate_BOMs[[#This Row],[no]],FIND(" ",Crate_BOMs[[#This Row],[no]],5)-1)</f>
        <v>PO 40538</v>
      </c>
      <c r="AE60" s="6" cm="1">
        <f t="array" ref="AE60">COUNTA(_xlfn.UNIQUE(_xlfn._xlws.FILTER(Crate_BOMs[PO],Crate_BOMs[crate no.]=Crate_BOMs[[#This Row],[crate no.]])))</f>
        <v>1</v>
      </c>
      <c r="AF60" s="10" t="str">
        <f>IF(Crate_BOMs[[#This Row],['# POs in Crate]]=1,"",IF(VLOOKUP(Crate_BOMs[[#This Row],[crate no.]],Crates_[[crate no.]:[New Sublot]],3,FALSE)="","",VLOOKUP(Crate_BOMs[[#This Row],[crate no.]],Crates_[[crate no.]:[New Sublot]],3,FALSE)))</f>
        <v/>
      </c>
      <c r="AG60" s="6" t="str">
        <f>IF(VLOOKUP(Crate_BOMs[[#This Row],[crate no.]],Crates_[[crate no.]:[New Sublot]],3,FALSE)="",VLOOKUP(Crate_BOMs[[#This Row],[crate no.]],Crates_[[crate no.]:[New Sublot]],2,FALSE),VLOOKUP(Crate_BOMs[[#This Row],[crate no.]],Crates_[[crate no.]:[New Sublot]],3,FALSE))</f>
        <v>2.02</v>
      </c>
      <c r="AI60">
        <v>9</v>
      </c>
      <c r="AJ60">
        <v>300521295</v>
      </c>
      <c r="AK60" s="22" t="str" cm="1">
        <f t="array" ref="AK60">IF(INDEX(Crate_BOMs['# POs in Crate],MATCH(Crates_[[#This Row],[crate no.]],Crate_BOMs[crate no.],0),)=1,INDEX(Crate_BOMs[PO Sublot],MATCH(Crates_[[#This Row],[crate no.]],Crate_BOMs[crate no.],0),),"")</f>
        <v>2.03</v>
      </c>
      <c r="AL60" s="21" t="str">
        <f>IFERROR(VLOOKUP(Crates_[[#This Row],[crate no.]],AN:AO,2,FALSE),"")</f>
        <v/>
      </c>
    </row>
    <row r="61" spans="1:38" x14ac:dyDescent="0.25">
      <c r="A61">
        <v>3</v>
      </c>
      <c r="B61">
        <v>300522568</v>
      </c>
      <c r="C61">
        <v>2394176</v>
      </c>
      <c r="D61">
        <v>1</v>
      </c>
      <c r="E61" t="s">
        <v>53</v>
      </c>
      <c r="F61" t="s">
        <v>69</v>
      </c>
      <c r="G61">
        <v>2892</v>
      </c>
      <c r="H61">
        <v>2496</v>
      </c>
      <c r="I61">
        <v>114</v>
      </c>
      <c r="J61">
        <v>98</v>
      </c>
      <c r="K61">
        <v>397</v>
      </c>
      <c r="L61">
        <v>1</v>
      </c>
      <c r="M61" t="s">
        <v>55</v>
      </c>
      <c r="N61" t="s">
        <v>56</v>
      </c>
      <c r="O61" s="2">
        <v>875.2351801399999</v>
      </c>
      <c r="P61" s="15">
        <v>45747</v>
      </c>
      <c r="Q61" s="15">
        <v>45770</v>
      </c>
      <c r="R61" s="15">
        <v>45777</v>
      </c>
      <c r="S61" t="s">
        <v>21</v>
      </c>
      <c r="T61">
        <v>5</v>
      </c>
      <c r="U61" s="2">
        <v>500.44933473999998</v>
      </c>
      <c r="V61" s="2">
        <v>6613.8678599999994</v>
      </c>
      <c r="W61" s="2">
        <v>10.367454400000002</v>
      </c>
      <c r="X61" s="2">
        <v>1.2139108000000001</v>
      </c>
      <c r="Y61" s="2">
        <v>8.7926511999999999</v>
      </c>
      <c r="Z61" s="6">
        <f>Crate_BOMs[[#This Row],[glass weight (lb)]]+Crate_BOMs[[#This Row],[Crate Weight (lb)]]/COUNTIF(Crate_BOMs[crate no.],Crate_BOMs[[#This Row],[crate no.]])</f>
        <v>975.32504708799991</v>
      </c>
      <c r="AA61" s="6" t="str">
        <f>IF(LEFT(Crate_BOMs[[#This Row],[glass code]],4)&lt;&gt;"1116","",IFERROR(MID(Crate_BOMs[[#This Row],[no]],FIND("ECN",Crate_BOMs[[#This Row],[no]]),200),MID(Crate_BOMs[[#This Row],[no]],39,200)))</f>
        <v>2.02 GLB01</v>
      </c>
      <c r="AB61" s="6" t="str">
        <f>SUBSTITUTE(IF(RIGHT(Crate_BOMs[[#This Row],[PO Sublot-GL]],6)="curved",RIGHT(Crate_BOMs[[#This Row],[PO Sublot-GL]],12),RIGHT(Crate_BOMs[[#This Row],[PO Sublot-GL]],5))," ","")</f>
        <v>GLB01</v>
      </c>
      <c r="AC61" s="6" t="str">
        <f>SUBSTITUTE(LEFT(Crate_BOMs[[#This Row],[PO Sublot-GL]],LEN(Crate_BOMs[[#This Row],[PO Sublot-GL]])-LEN(Crate_BOMs[[#This Row],[Glass Type]]))," ","")</f>
        <v>2.02</v>
      </c>
      <c r="AD61" s="6" t="str">
        <f>LEFT(Crate_BOMs[[#This Row],[no]],FIND(" ",Crate_BOMs[[#This Row],[no]],5)-1)</f>
        <v>PO 40538</v>
      </c>
      <c r="AE61" s="6" cm="1">
        <f t="array" ref="AE61">COUNTA(_xlfn.UNIQUE(_xlfn._xlws.FILTER(Crate_BOMs[PO],Crate_BOMs[crate no.]=Crate_BOMs[[#This Row],[crate no.]])))</f>
        <v>1</v>
      </c>
      <c r="AF61" s="10" t="str">
        <f>IF(Crate_BOMs[[#This Row],['# POs in Crate]]=1,"",IF(VLOOKUP(Crate_BOMs[[#This Row],[crate no.]],Crates_[[crate no.]:[New Sublot]],3,FALSE)="","",VLOOKUP(Crate_BOMs[[#This Row],[crate no.]],Crates_[[crate no.]:[New Sublot]],3,FALSE)))</f>
        <v/>
      </c>
      <c r="AG61" s="6" t="str">
        <f>IF(VLOOKUP(Crate_BOMs[[#This Row],[crate no.]],Crates_[[crate no.]:[New Sublot]],3,FALSE)="",VLOOKUP(Crate_BOMs[[#This Row],[crate no.]],Crates_[[crate no.]:[New Sublot]],2,FALSE),VLOOKUP(Crate_BOMs[[#This Row],[crate no.]],Crates_[[crate no.]:[New Sublot]],3,FALSE))</f>
        <v>2.02</v>
      </c>
      <c r="AI61">
        <v>9</v>
      </c>
      <c r="AJ61">
        <v>300521363</v>
      </c>
      <c r="AK61" s="22" t="str" cm="1">
        <f t="array" ref="AK61">IF(INDEX(Crate_BOMs['# POs in Crate],MATCH(Crates_[[#This Row],[crate no.]],Crate_BOMs[crate no.],0),)=1,INDEX(Crate_BOMs[PO Sublot],MATCH(Crates_[[#This Row],[crate no.]],Crate_BOMs[crate no.],0),),"")</f>
        <v>2.05&amp;2.09</v>
      </c>
      <c r="AL61" s="21" t="str">
        <f>IFERROR(VLOOKUP(Crates_[[#This Row],[crate no.]],AN:AO,2,FALSE),"")</f>
        <v/>
      </c>
    </row>
    <row r="62" spans="1:38" x14ac:dyDescent="0.25">
      <c r="A62">
        <v>3</v>
      </c>
      <c r="B62">
        <v>300521804</v>
      </c>
      <c r="C62">
        <v>2394176</v>
      </c>
      <c r="D62">
        <v>1</v>
      </c>
      <c r="E62" t="s">
        <v>53</v>
      </c>
      <c r="F62" t="s">
        <v>69</v>
      </c>
      <c r="G62">
        <v>2892</v>
      </c>
      <c r="H62">
        <v>2496</v>
      </c>
      <c r="I62">
        <v>114</v>
      </c>
      <c r="J62">
        <v>98</v>
      </c>
      <c r="K62">
        <v>397</v>
      </c>
      <c r="L62">
        <v>1</v>
      </c>
      <c r="M62" t="s">
        <v>55</v>
      </c>
      <c r="N62" t="s">
        <v>56</v>
      </c>
      <c r="O62" s="2">
        <v>875.2351801399999</v>
      </c>
      <c r="P62" s="15">
        <v>45747</v>
      </c>
      <c r="Q62" s="15">
        <v>45770</v>
      </c>
      <c r="R62" s="15">
        <v>45777</v>
      </c>
      <c r="S62" t="s">
        <v>21</v>
      </c>
      <c r="T62">
        <v>5</v>
      </c>
      <c r="U62" s="2">
        <v>500.44933473999998</v>
      </c>
      <c r="V62" s="2">
        <v>6613.8678599999994</v>
      </c>
      <c r="W62" s="2">
        <v>10.367454400000002</v>
      </c>
      <c r="X62" s="2">
        <v>1.2139108000000001</v>
      </c>
      <c r="Y62" s="2">
        <v>8.7926511999999999</v>
      </c>
      <c r="Z62" s="6">
        <f>Crate_BOMs[[#This Row],[glass weight (lb)]]+Crate_BOMs[[#This Row],[Crate Weight (lb)]]/COUNTIF(Crate_BOMs[crate no.],Crate_BOMs[[#This Row],[crate no.]])</f>
        <v>975.32504708799991</v>
      </c>
      <c r="AA62" s="6" t="str">
        <f>IF(LEFT(Crate_BOMs[[#This Row],[glass code]],4)&lt;&gt;"1116","",IFERROR(MID(Crate_BOMs[[#This Row],[no]],FIND("ECN",Crate_BOMs[[#This Row],[no]]),200),MID(Crate_BOMs[[#This Row],[no]],39,200)))</f>
        <v>2.02 GLB01</v>
      </c>
      <c r="AB62" s="6" t="str">
        <f>SUBSTITUTE(IF(RIGHT(Crate_BOMs[[#This Row],[PO Sublot-GL]],6)="curved",RIGHT(Crate_BOMs[[#This Row],[PO Sublot-GL]],12),RIGHT(Crate_BOMs[[#This Row],[PO Sublot-GL]],5))," ","")</f>
        <v>GLB01</v>
      </c>
      <c r="AC62" s="6" t="str">
        <f>SUBSTITUTE(LEFT(Crate_BOMs[[#This Row],[PO Sublot-GL]],LEN(Crate_BOMs[[#This Row],[PO Sublot-GL]])-LEN(Crate_BOMs[[#This Row],[Glass Type]]))," ","")</f>
        <v>2.02</v>
      </c>
      <c r="AD62" s="6" t="str">
        <f>LEFT(Crate_BOMs[[#This Row],[no]],FIND(" ",Crate_BOMs[[#This Row],[no]],5)-1)</f>
        <v>PO 40538</v>
      </c>
      <c r="AE62" s="6" cm="1">
        <f t="array" ref="AE62">COUNTA(_xlfn.UNIQUE(_xlfn._xlws.FILTER(Crate_BOMs[PO],Crate_BOMs[crate no.]=Crate_BOMs[[#This Row],[crate no.]])))</f>
        <v>1</v>
      </c>
      <c r="AF62" s="10" t="str">
        <f>IF(Crate_BOMs[[#This Row],['# POs in Crate]]=1,"",IF(VLOOKUP(Crate_BOMs[[#This Row],[crate no.]],Crates_[[crate no.]:[New Sublot]],3,FALSE)="","",VLOOKUP(Crate_BOMs[[#This Row],[crate no.]],Crates_[[crate no.]:[New Sublot]],3,FALSE)))</f>
        <v/>
      </c>
      <c r="AG62" s="6" t="str">
        <f>IF(VLOOKUP(Crate_BOMs[[#This Row],[crate no.]],Crates_[[crate no.]:[New Sublot]],3,FALSE)="",VLOOKUP(Crate_BOMs[[#This Row],[crate no.]],Crates_[[crate no.]:[New Sublot]],2,FALSE),VLOOKUP(Crate_BOMs[[#This Row],[crate no.]],Crates_[[crate no.]:[New Sublot]],3,FALSE))</f>
        <v>2.02</v>
      </c>
      <c r="AI62">
        <v>9</v>
      </c>
      <c r="AJ62">
        <v>300521630</v>
      </c>
      <c r="AK62" s="22" t="str" cm="1">
        <f t="array" ref="AK62">IF(INDEX(Crate_BOMs['# POs in Crate],MATCH(Crates_[[#This Row],[crate no.]],Crate_BOMs[crate no.],0),)=1,INDEX(Crate_BOMs[PO Sublot],MATCH(Crates_[[#This Row],[crate no.]],Crate_BOMs[crate no.],0),),"")</f>
        <v>2.05&amp;2.09</v>
      </c>
      <c r="AL62" s="21" t="str">
        <f>IFERROR(VLOOKUP(Crates_[[#This Row],[crate no.]],AN:AO,2,FALSE),"")</f>
        <v/>
      </c>
    </row>
    <row r="63" spans="1:38" x14ac:dyDescent="0.25">
      <c r="A63">
        <v>3</v>
      </c>
      <c r="B63">
        <v>300521804</v>
      </c>
      <c r="C63">
        <v>2394176</v>
      </c>
      <c r="D63">
        <v>1</v>
      </c>
      <c r="E63" t="s">
        <v>53</v>
      </c>
      <c r="F63" t="s">
        <v>69</v>
      </c>
      <c r="G63">
        <v>2892</v>
      </c>
      <c r="H63">
        <v>2496</v>
      </c>
      <c r="I63">
        <v>114</v>
      </c>
      <c r="J63">
        <v>98</v>
      </c>
      <c r="K63">
        <v>397</v>
      </c>
      <c r="L63">
        <v>1</v>
      </c>
      <c r="M63" t="s">
        <v>55</v>
      </c>
      <c r="N63" t="s">
        <v>56</v>
      </c>
      <c r="O63" s="2">
        <v>875.2351801399999</v>
      </c>
      <c r="P63" s="15">
        <v>45747</v>
      </c>
      <c r="Q63" s="15">
        <v>45770</v>
      </c>
      <c r="R63" s="15">
        <v>45777</v>
      </c>
      <c r="S63" t="s">
        <v>21</v>
      </c>
      <c r="T63">
        <v>5</v>
      </c>
      <c r="U63" s="2">
        <v>500.44933473999998</v>
      </c>
      <c r="V63" s="2">
        <v>6613.8678599999994</v>
      </c>
      <c r="W63" s="2">
        <v>10.367454400000002</v>
      </c>
      <c r="X63" s="2">
        <v>1.2139108000000001</v>
      </c>
      <c r="Y63" s="2">
        <v>8.7926511999999999</v>
      </c>
      <c r="Z63" s="6">
        <f>Crate_BOMs[[#This Row],[glass weight (lb)]]+Crate_BOMs[[#This Row],[Crate Weight (lb)]]/COUNTIF(Crate_BOMs[crate no.],Crate_BOMs[[#This Row],[crate no.]])</f>
        <v>975.32504708799991</v>
      </c>
      <c r="AA63" s="6" t="str">
        <f>IF(LEFT(Crate_BOMs[[#This Row],[glass code]],4)&lt;&gt;"1116","",IFERROR(MID(Crate_BOMs[[#This Row],[no]],FIND("ECN",Crate_BOMs[[#This Row],[no]]),200),MID(Crate_BOMs[[#This Row],[no]],39,200)))</f>
        <v>2.02 GLB01</v>
      </c>
      <c r="AB63" s="6" t="str">
        <f>SUBSTITUTE(IF(RIGHT(Crate_BOMs[[#This Row],[PO Sublot-GL]],6)="curved",RIGHT(Crate_BOMs[[#This Row],[PO Sublot-GL]],12),RIGHT(Crate_BOMs[[#This Row],[PO Sublot-GL]],5))," ","")</f>
        <v>GLB01</v>
      </c>
      <c r="AC63" s="6" t="str">
        <f>SUBSTITUTE(LEFT(Crate_BOMs[[#This Row],[PO Sublot-GL]],LEN(Crate_BOMs[[#This Row],[PO Sublot-GL]])-LEN(Crate_BOMs[[#This Row],[Glass Type]]))," ","")</f>
        <v>2.02</v>
      </c>
      <c r="AD63" s="6" t="str">
        <f>LEFT(Crate_BOMs[[#This Row],[no]],FIND(" ",Crate_BOMs[[#This Row],[no]],5)-1)</f>
        <v>PO 40538</v>
      </c>
      <c r="AE63" s="6" cm="1">
        <f t="array" ref="AE63">COUNTA(_xlfn.UNIQUE(_xlfn._xlws.FILTER(Crate_BOMs[PO],Crate_BOMs[crate no.]=Crate_BOMs[[#This Row],[crate no.]])))</f>
        <v>1</v>
      </c>
      <c r="AF63" s="10" t="str">
        <f>IF(Crate_BOMs[[#This Row],['# POs in Crate]]=1,"",IF(VLOOKUP(Crate_BOMs[[#This Row],[crate no.]],Crates_[[crate no.]:[New Sublot]],3,FALSE)="","",VLOOKUP(Crate_BOMs[[#This Row],[crate no.]],Crates_[[crate no.]:[New Sublot]],3,FALSE)))</f>
        <v/>
      </c>
      <c r="AG63" s="6" t="str">
        <f>IF(VLOOKUP(Crate_BOMs[[#This Row],[crate no.]],Crates_[[crate no.]:[New Sublot]],3,FALSE)="",VLOOKUP(Crate_BOMs[[#This Row],[crate no.]],Crates_[[crate no.]:[New Sublot]],2,FALSE),VLOOKUP(Crate_BOMs[[#This Row],[crate no.]],Crates_[[crate no.]:[New Sublot]],3,FALSE))</f>
        <v>2.02</v>
      </c>
      <c r="AI63">
        <v>9</v>
      </c>
      <c r="AJ63">
        <v>300521773</v>
      </c>
      <c r="AK63" s="22" t="str" cm="1">
        <f t="array" ref="AK63">IF(INDEX(Crate_BOMs['# POs in Crate],MATCH(Crates_[[#This Row],[crate no.]],Crate_BOMs[crate no.],0),)=1,INDEX(Crate_BOMs[PO Sublot],MATCH(Crates_[[#This Row],[crate no.]],Crate_BOMs[crate no.],0),),"")</f>
        <v>2.01</v>
      </c>
      <c r="AL63" s="21" t="str">
        <f>IFERROR(VLOOKUP(Crates_[[#This Row],[crate no.]],AN:AO,2,FALSE),"")</f>
        <v/>
      </c>
    </row>
    <row r="64" spans="1:38" x14ac:dyDescent="0.25">
      <c r="A64">
        <v>3</v>
      </c>
      <c r="B64">
        <v>300521804</v>
      </c>
      <c r="C64">
        <v>2394176</v>
      </c>
      <c r="D64">
        <v>1</v>
      </c>
      <c r="E64" t="s">
        <v>53</v>
      </c>
      <c r="F64" t="s">
        <v>69</v>
      </c>
      <c r="G64">
        <v>2892</v>
      </c>
      <c r="H64">
        <v>2496</v>
      </c>
      <c r="I64">
        <v>114</v>
      </c>
      <c r="J64">
        <v>98</v>
      </c>
      <c r="K64">
        <v>397</v>
      </c>
      <c r="L64">
        <v>1</v>
      </c>
      <c r="M64" t="s">
        <v>55</v>
      </c>
      <c r="N64" t="s">
        <v>56</v>
      </c>
      <c r="O64" s="2">
        <v>875.2351801399999</v>
      </c>
      <c r="P64" s="15">
        <v>45747</v>
      </c>
      <c r="Q64" s="15">
        <v>45770</v>
      </c>
      <c r="R64" s="15">
        <v>45777</v>
      </c>
      <c r="S64" t="s">
        <v>21</v>
      </c>
      <c r="T64">
        <v>5</v>
      </c>
      <c r="U64" s="2">
        <v>500.44933473999998</v>
      </c>
      <c r="V64" s="2">
        <v>6613.8678599999994</v>
      </c>
      <c r="W64" s="2">
        <v>10.367454400000002</v>
      </c>
      <c r="X64" s="2">
        <v>1.2139108000000001</v>
      </c>
      <c r="Y64" s="2">
        <v>8.7926511999999999</v>
      </c>
      <c r="Z64" s="6">
        <f>Crate_BOMs[[#This Row],[glass weight (lb)]]+Crate_BOMs[[#This Row],[Crate Weight (lb)]]/COUNTIF(Crate_BOMs[crate no.],Crate_BOMs[[#This Row],[crate no.]])</f>
        <v>975.32504708799991</v>
      </c>
      <c r="AA64" s="6" t="str">
        <f>IF(LEFT(Crate_BOMs[[#This Row],[glass code]],4)&lt;&gt;"1116","",IFERROR(MID(Crate_BOMs[[#This Row],[no]],FIND("ECN",Crate_BOMs[[#This Row],[no]]),200),MID(Crate_BOMs[[#This Row],[no]],39,200)))</f>
        <v>2.02 GLB01</v>
      </c>
      <c r="AB64" s="6" t="str">
        <f>SUBSTITUTE(IF(RIGHT(Crate_BOMs[[#This Row],[PO Sublot-GL]],6)="curved",RIGHT(Crate_BOMs[[#This Row],[PO Sublot-GL]],12),RIGHT(Crate_BOMs[[#This Row],[PO Sublot-GL]],5))," ","")</f>
        <v>GLB01</v>
      </c>
      <c r="AC64" s="6" t="str">
        <f>SUBSTITUTE(LEFT(Crate_BOMs[[#This Row],[PO Sublot-GL]],LEN(Crate_BOMs[[#This Row],[PO Sublot-GL]])-LEN(Crate_BOMs[[#This Row],[Glass Type]]))," ","")</f>
        <v>2.02</v>
      </c>
      <c r="AD64" s="6" t="str">
        <f>LEFT(Crate_BOMs[[#This Row],[no]],FIND(" ",Crate_BOMs[[#This Row],[no]],5)-1)</f>
        <v>PO 40538</v>
      </c>
      <c r="AE64" s="6" cm="1">
        <f t="array" ref="AE64">COUNTA(_xlfn.UNIQUE(_xlfn._xlws.FILTER(Crate_BOMs[PO],Crate_BOMs[crate no.]=Crate_BOMs[[#This Row],[crate no.]])))</f>
        <v>1</v>
      </c>
      <c r="AF64" s="10" t="str">
        <f>IF(Crate_BOMs[[#This Row],['# POs in Crate]]=1,"",IF(VLOOKUP(Crate_BOMs[[#This Row],[crate no.]],Crates_[[crate no.]:[New Sublot]],3,FALSE)="","",VLOOKUP(Crate_BOMs[[#This Row],[crate no.]],Crates_[[crate no.]:[New Sublot]],3,FALSE)))</f>
        <v/>
      </c>
      <c r="AG64" s="6" t="str">
        <f>IF(VLOOKUP(Crate_BOMs[[#This Row],[crate no.]],Crates_[[crate no.]:[New Sublot]],3,FALSE)="",VLOOKUP(Crate_BOMs[[#This Row],[crate no.]],Crates_[[crate no.]:[New Sublot]],2,FALSE),VLOOKUP(Crate_BOMs[[#This Row],[crate no.]],Crates_[[crate no.]:[New Sublot]],3,FALSE))</f>
        <v>2.02</v>
      </c>
      <c r="AI64">
        <v>9</v>
      </c>
      <c r="AJ64">
        <v>300521810</v>
      </c>
      <c r="AK64" s="22" t="str" cm="1">
        <f t="array" ref="AK64">IF(INDEX(Crate_BOMs['# POs in Crate],MATCH(Crates_[[#This Row],[crate no.]],Crate_BOMs[crate no.],0),)=1,INDEX(Crate_BOMs[PO Sublot],MATCH(Crates_[[#This Row],[crate no.]],Crate_BOMs[crate no.],0),),"")</f>
        <v/>
      </c>
      <c r="AL64" s="21" t="str">
        <f>IFERROR(VLOOKUP(Crates_[[#This Row],[crate no.]],AN:AO,2,FALSE),"")</f>
        <v>2.04</v>
      </c>
    </row>
    <row r="65" spans="1:38" x14ac:dyDescent="0.25">
      <c r="A65">
        <v>3</v>
      </c>
      <c r="B65">
        <v>300521804</v>
      </c>
      <c r="C65">
        <v>2394176</v>
      </c>
      <c r="D65">
        <v>1</v>
      </c>
      <c r="E65" t="s">
        <v>53</v>
      </c>
      <c r="F65" t="s">
        <v>69</v>
      </c>
      <c r="G65">
        <v>2892</v>
      </c>
      <c r="H65">
        <v>2496</v>
      </c>
      <c r="I65">
        <v>114</v>
      </c>
      <c r="J65">
        <v>98</v>
      </c>
      <c r="K65">
        <v>397</v>
      </c>
      <c r="L65">
        <v>1</v>
      </c>
      <c r="M65" t="s">
        <v>55</v>
      </c>
      <c r="N65" t="s">
        <v>56</v>
      </c>
      <c r="O65" s="2">
        <v>875.2351801399999</v>
      </c>
      <c r="P65" s="15">
        <v>45747</v>
      </c>
      <c r="Q65" s="15">
        <v>45770</v>
      </c>
      <c r="R65" s="15">
        <v>45777</v>
      </c>
      <c r="S65" t="s">
        <v>21</v>
      </c>
      <c r="T65">
        <v>5</v>
      </c>
      <c r="U65" s="2">
        <v>500.44933473999998</v>
      </c>
      <c r="V65" s="2">
        <v>6613.8678599999994</v>
      </c>
      <c r="W65" s="2">
        <v>10.367454400000002</v>
      </c>
      <c r="X65" s="2">
        <v>1.2139108000000001</v>
      </c>
      <c r="Y65" s="2">
        <v>8.7926511999999999</v>
      </c>
      <c r="Z65" s="6">
        <f>Crate_BOMs[[#This Row],[glass weight (lb)]]+Crate_BOMs[[#This Row],[Crate Weight (lb)]]/COUNTIF(Crate_BOMs[crate no.],Crate_BOMs[[#This Row],[crate no.]])</f>
        <v>975.32504708799991</v>
      </c>
      <c r="AA65" s="6" t="str">
        <f>IF(LEFT(Crate_BOMs[[#This Row],[glass code]],4)&lt;&gt;"1116","",IFERROR(MID(Crate_BOMs[[#This Row],[no]],FIND("ECN",Crate_BOMs[[#This Row],[no]]),200),MID(Crate_BOMs[[#This Row],[no]],39,200)))</f>
        <v>2.02 GLB01</v>
      </c>
      <c r="AB65" s="6" t="str">
        <f>SUBSTITUTE(IF(RIGHT(Crate_BOMs[[#This Row],[PO Sublot-GL]],6)="curved",RIGHT(Crate_BOMs[[#This Row],[PO Sublot-GL]],12),RIGHT(Crate_BOMs[[#This Row],[PO Sublot-GL]],5))," ","")</f>
        <v>GLB01</v>
      </c>
      <c r="AC65" s="6" t="str">
        <f>SUBSTITUTE(LEFT(Crate_BOMs[[#This Row],[PO Sublot-GL]],LEN(Crate_BOMs[[#This Row],[PO Sublot-GL]])-LEN(Crate_BOMs[[#This Row],[Glass Type]]))," ","")</f>
        <v>2.02</v>
      </c>
      <c r="AD65" s="6" t="str">
        <f>LEFT(Crate_BOMs[[#This Row],[no]],FIND(" ",Crate_BOMs[[#This Row],[no]],5)-1)</f>
        <v>PO 40538</v>
      </c>
      <c r="AE65" s="6" cm="1">
        <f t="array" ref="AE65">COUNTA(_xlfn.UNIQUE(_xlfn._xlws.FILTER(Crate_BOMs[PO],Crate_BOMs[crate no.]=Crate_BOMs[[#This Row],[crate no.]])))</f>
        <v>1</v>
      </c>
      <c r="AF65" s="10" t="str">
        <f>IF(Crate_BOMs[[#This Row],['# POs in Crate]]=1,"",IF(VLOOKUP(Crate_BOMs[[#This Row],[crate no.]],Crates_[[crate no.]:[New Sublot]],3,FALSE)="","",VLOOKUP(Crate_BOMs[[#This Row],[crate no.]],Crates_[[crate no.]:[New Sublot]],3,FALSE)))</f>
        <v/>
      </c>
      <c r="AG65" s="6" t="str">
        <f>IF(VLOOKUP(Crate_BOMs[[#This Row],[crate no.]],Crates_[[crate no.]:[New Sublot]],3,FALSE)="",VLOOKUP(Crate_BOMs[[#This Row],[crate no.]],Crates_[[crate no.]:[New Sublot]],2,FALSE),VLOOKUP(Crate_BOMs[[#This Row],[crate no.]],Crates_[[crate no.]:[New Sublot]],3,FALSE))</f>
        <v>2.02</v>
      </c>
      <c r="AI65">
        <v>9</v>
      </c>
      <c r="AJ65">
        <v>300521872</v>
      </c>
      <c r="AK65" s="22" t="str" cm="1">
        <f t="array" ref="AK65">IF(INDEX(Crate_BOMs['# POs in Crate],MATCH(Crates_[[#This Row],[crate no.]],Crate_BOMs[crate no.],0),)=1,INDEX(Crate_BOMs[PO Sublot],MATCH(Crates_[[#This Row],[crate no.]],Crate_BOMs[crate no.],0),),"")</f>
        <v/>
      </c>
      <c r="AL65" s="21" t="str">
        <f>IFERROR(VLOOKUP(Crates_[[#This Row],[crate no.]],AN:AO,2,FALSE),"")</f>
        <v>2.04</v>
      </c>
    </row>
    <row r="66" spans="1:38" x14ac:dyDescent="0.25">
      <c r="A66">
        <v>3</v>
      </c>
      <c r="B66">
        <v>300521804</v>
      </c>
      <c r="C66">
        <v>2394176</v>
      </c>
      <c r="D66">
        <v>1</v>
      </c>
      <c r="E66" t="s">
        <v>53</v>
      </c>
      <c r="F66" t="s">
        <v>69</v>
      </c>
      <c r="G66">
        <v>2892</v>
      </c>
      <c r="H66">
        <v>2496</v>
      </c>
      <c r="I66">
        <v>114</v>
      </c>
      <c r="J66">
        <v>98</v>
      </c>
      <c r="K66">
        <v>397</v>
      </c>
      <c r="L66">
        <v>1</v>
      </c>
      <c r="M66" t="s">
        <v>55</v>
      </c>
      <c r="N66" t="s">
        <v>56</v>
      </c>
      <c r="O66" s="2">
        <v>875.2351801399999</v>
      </c>
      <c r="P66" s="15">
        <v>45747</v>
      </c>
      <c r="Q66" s="15">
        <v>45770</v>
      </c>
      <c r="R66" s="15">
        <v>45777</v>
      </c>
      <c r="S66" t="s">
        <v>21</v>
      </c>
      <c r="T66">
        <v>5</v>
      </c>
      <c r="U66" s="2">
        <v>500.44933473999998</v>
      </c>
      <c r="V66" s="2">
        <v>6613.8678599999994</v>
      </c>
      <c r="W66" s="2">
        <v>10.367454400000002</v>
      </c>
      <c r="X66" s="2">
        <v>1.2139108000000001</v>
      </c>
      <c r="Y66" s="2">
        <v>8.7926511999999999</v>
      </c>
      <c r="Z66" s="6">
        <f>Crate_BOMs[[#This Row],[glass weight (lb)]]+Crate_BOMs[[#This Row],[Crate Weight (lb)]]/COUNTIF(Crate_BOMs[crate no.],Crate_BOMs[[#This Row],[crate no.]])</f>
        <v>975.32504708799991</v>
      </c>
      <c r="AA66" s="6" t="str">
        <f>IF(LEFT(Crate_BOMs[[#This Row],[glass code]],4)&lt;&gt;"1116","",IFERROR(MID(Crate_BOMs[[#This Row],[no]],FIND("ECN",Crate_BOMs[[#This Row],[no]]),200),MID(Crate_BOMs[[#This Row],[no]],39,200)))</f>
        <v>2.02 GLB01</v>
      </c>
      <c r="AB66" s="6" t="str">
        <f>SUBSTITUTE(IF(RIGHT(Crate_BOMs[[#This Row],[PO Sublot-GL]],6)="curved",RIGHT(Crate_BOMs[[#This Row],[PO Sublot-GL]],12),RIGHT(Crate_BOMs[[#This Row],[PO Sublot-GL]],5))," ","")</f>
        <v>GLB01</v>
      </c>
      <c r="AC66" s="6" t="str">
        <f>SUBSTITUTE(LEFT(Crate_BOMs[[#This Row],[PO Sublot-GL]],LEN(Crate_BOMs[[#This Row],[PO Sublot-GL]])-LEN(Crate_BOMs[[#This Row],[Glass Type]]))," ","")</f>
        <v>2.02</v>
      </c>
      <c r="AD66" s="6" t="str">
        <f>LEFT(Crate_BOMs[[#This Row],[no]],FIND(" ",Crate_BOMs[[#This Row],[no]],5)-1)</f>
        <v>PO 40538</v>
      </c>
      <c r="AE66" s="6" cm="1">
        <f t="array" ref="AE66">COUNTA(_xlfn.UNIQUE(_xlfn._xlws.FILTER(Crate_BOMs[PO],Crate_BOMs[crate no.]=Crate_BOMs[[#This Row],[crate no.]])))</f>
        <v>1</v>
      </c>
      <c r="AF66" s="10" t="str">
        <f>IF(Crate_BOMs[[#This Row],['# POs in Crate]]=1,"",IF(VLOOKUP(Crate_BOMs[[#This Row],[crate no.]],Crates_[[crate no.]:[New Sublot]],3,FALSE)="","",VLOOKUP(Crate_BOMs[[#This Row],[crate no.]],Crates_[[crate no.]:[New Sublot]],3,FALSE)))</f>
        <v/>
      </c>
      <c r="AG66" s="6" t="str">
        <f>IF(VLOOKUP(Crate_BOMs[[#This Row],[crate no.]],Crates_[[crate no.]:[New Sublot]],3,FALSE)="",VLOOKUP(Crate_BOMs[[#This Row],[crate no.]],Crates_[[crate no.]:[New Sublot]],2,FALSE),VLOOKUP(Crate_BOMs[[#This Row],[crate no.]],Crates_[[crate no.]:[New Sublot]],3,FALSE))</f>
        <v>2.02</v>
      </c>
      <c r="AI66">
        <v>9</v>
      </c>
      <c r="AJ66">
        <v>300522121</v>
      </c>
      <c r="AK66" s="22" t="str" cm="1">
        <f t="array" ref="AK66">IF(INDEX(Crate_BOMs['# POs in Crate],MATCH(Crates_[[#This Row],[crate no.]],Crate_BOMs[crate no.],0),)=1,INDEX(Crate_BOMs[PO Sublot],MATCH(Crates_[[#This Row],[crate no.]],Crate_BOMs[crate no.],0),),"")</f>
        <v>2.03</v>
      </c>
      <c r="AL66" s="21" t="str">
        <f>IFERROR(VLOOKUP(Crates_[[#This Row],[crate no.]],AN:AO,2,FALSE),"")</f>
        <v/>
      </c>
    </row>
    <row r="67" spans="1:38" x14ac:dyDescent="0.25">
      <c r="A67">
        <v>3</v>
      </c>
      <c r="B67">
        <v>300520896</v>
      </c>
      <c r="C67">
        <v>2394733</v>
      </c>
      <c r="D67">
        <v>1</v>
      </c>
      <c r="E67" t="s">
        <v>57</v>
      </c>
      <c r="F67" t="s">
        <v>58</v>
      </c>
      <c r="G67">
        <v>2892</v>
      </c>
      <c r="H67">
        <v>2496</v>
      </c>
      <c r="I67">
        <v>114</v>
      </c>
      <c r="J67">
        <v>98</v>
      </c>
      <c r="K67">
        <v>397</v>
      </c>
      <c r="L67">
        <v>1</v>
      </c>
      <c r="M67" t="s">
        <v>55</v>
      </c>
      <c r="N67" t="s">
        <v>56</v>
      </c>
      <c r="O67" s="2">
        <v>875.2351801399999</v>
      </c>
      <c r="P67" s="15">
        <v>45747</v>
      </c>
      <c r="Q67" s="15">
        <v>45770</v>
      </c>
      <c r="R67" s="15">
        <v>45777</v>
      </c>
      <c r="S67" t="s">
        <v>21</v>
      </c>
      <c r="T67">
        <v>5</v>
      </c>
      <c r="U67" s="2">
        <v>500.44933473999998</v>
      </c>
      <c r="V67" s="2">
        <v>6613.8678599999994</v>
      </c>
      <c r="W67" s="2">
        <v>10.367454400000002</v>
      </c>
      <c r="X67" s="2">
        <v>1.2139108000000001</v>
      </c>
      <c r="Y67" s="2">
        <v>8.7926511999999999</v>
      </c>
      <c r="Z67" s="6">
        <f>Crate_BOMs[[#This Row],[glass weight (lb)]]+Crate_BOMs[[#This Row],[Crate Weight (lb)]]/COUNTIF(Crate_BOMs[crate no.],Crate_BOMs[[#This Row],[crate no.]])</f>
        <v>975.32504708799991</v>
      </c>
      <c r="AA67" s="6" t="str">
        <f>IF(LEFT(Crate_BOMs[[#This Row],[glass code]],4)&lt;&gt;"1116","",IFERROR(MID(Crate_BOMs[[#This Row],[no]],FIND("ECN",Crate_BOMs[[#This Row],[no]]),200),MID(Crate_BOMs[[#This Row],[no]],39,200)))</f>
        <v>2.05 &amp; 2.09 GLZ01</v>
      </c>
      <c r="AB67" s="6" t="str">
        <f>SUBSTITUTE(IF(RIGHT(Crate_BOMs[[#This Row],[PO Sublot-GL]],6)="curved",RIGHT(Crate_BOMs[[#This Row],[PO Sublot-GL]],12),RIGHT(Crate_BOMs[[#This Row],[PO Sublot-GL]],5))," ","")</f>
        <v>GLZ01</v>
      </c>
      <c r="AC67" s="6" t="str">
        <f>SUBSTITUTE(LEFT(Crate_BOMs[[#This Row],[PO Sublot-GL]],LEN(Crate_BOMs[[#This Row],[PO Sublot-GL]])-LEN(Crate_BOMs[[#This Row],[Glass Type]]))," ","")</f>
        <v>2.05&amp;2.09</v>
      </c>
      <c r="AD67" s="6" t="str">
        <f>LEFT(Crate_BOMs[[#This Row],[no]],FIND(" ",Crate_BOMs[[#This Row],[no]],5)-1)</f>
        <v>PO 40536</v>
      </c>
      <c r="AE67" s="6" cm="1">
        <f t="array" ref="AE67">COUNTA(_xlfn.UNIQUE(_xlfn._xlws.FILTER(Crate_BOMs[PO],Crate_BOMs[crate no.]=Crate_BOMs[[#This Row],[crate no.]])))</f>
        <v>2</v>
      </c>
      <c r="AF67" s="10" t="str">
        <f>IF(Crate_BOMs[[#This Row],['# POs in Crate]]=1,"",IF(VLOOKUP(Crate_BOMs[[#This Row],[crate no.]],Crates_[[crate no.]:[New Sublot]],3,FALSE)="","",VLOOKUP(Crate_BOMs[[#This Row],[crate no.]],Crates_[[crate no.]:[New Sublot]],3,FALSE)))</f>
        <v>2.02</v>
      </c>
      <c r="AG67" s="6" t="str">
        <f>IF(VLOOKUP(Crate_BOMs[[#This Row],[crate no.]],Crates_[[crate no.]:[New Sublot]],3,FALSE)="",VLOOKUP(Crate_BOMs[[#This Row],[crate no.]],Crates_[[crate no.]:[New Sublot]],2,FALSE),VLOOKUP(Crate_BOMs[[#This Row],[crate no.]],Crates_[[crate no.]:[New Sublot]],3,FALSE))</f>
        <v>2.02</v>
      </c>
      <c r="AI67">
        <v>9</v>
      </c>
      <c r="AJ67">
        <v>300522130</v>
      </c>
      <c r="AK67" s="22" t="str" cm="1">
        <f t="array" ref="AK67">IF(INDEX(Crate_BOMs['# POs in Crate],MATCH(Crates_[[#This Row],[crate no.]],Crate_BOMs[crate no.],0),)=1,INDEX(Crate_BOMs[PO Sublot],MATCH(Crates_[[#This Row],[crate no.]],Crate_BOMs[crate no.],0),),"")</f>
        <v>2.03</v>
      </c>
      <c r="AL67" s="21" t="str">
        <f>IFERROR(VLOOKUP(Crates_[[#This Row],[crate no.]],AN:AO,2,FALSE),"")</f>
        <v/>
      </c>
    </row>
    <row r="68" spans="1:38" x14ac:dyDescent="0.25">
      <c r="A68">
        <v>3</v>
      </c>
      <c r="B68">
        <v>300520896</v>
      </c>
      <c r="C68">
        <v>2394733</v>
      </c>
      <c r="D68">
        <v>1</v>
      </c>
      <c r="E68" t="s">
        <v>57</v>
      </c>
      <c r="F68" t="s">
        <v>58</v>
      </c>
      <c r="G68">
        <v>2892</v>
      </c>
      <c r="H68">
        <v>2496</v>
      </c>
      <c r="I68">
        <v>114</v>
      </c>
      <c r="J68">
        <v>98</v>
      </c>
      <c r="K68">
        <v>397</v>
      </c>
      <c r="L68">
        <v>1</v>
      </c>
      <c r="M68" t="s">
        <v>55</v>
      </c>
      <c r="N68" t="s">
        <v>56</v>
      </c>
      <c r="O68" s="2">
        <v>875.2351801399999</v>
      </c>
      <c r="P68" s="15">
        <v>45747</v>
      </c>
      <c r="Q68" s="15">
        <v>45770</v>
      </c>
      <c r="R68" s="15">
        <v>45777</v>
      </c>
      <c r="S68" t="s">
        <v>21</v>
      </c>
      <c r="T68">
        <v>5</v>
      </c>
      <c r="U68" s="2">
        <v>500.44933473999998</v>
      </c>
      <c r="V68" s="2">
        <v>6613.8678599999994</v>
      </c>
      <c r="W68" s="2">
        <v>10.367454400000002</v>
      </c>
      <c r="X68" s="2">
        <v>1.2139108000000001</v>
      </c>
      <c r="Y68" s="2">
        <v>8.7926511999999999</v>
      </c>
      <c r="Z68" s="6">
        <f>Crate_BOMs[[#This Row],[glass weight (lb)]]+Crate_BOMs[[#This Row],[Crate Weight (lb)]]/COUNTIF(Crate_BOMs[crate no.],Crate_BOMs[[#This Row],[crate no.]])</f>
        <v>975.32504708799991</v>
      </c>
      <c r="AA68" s="6" t="str">
        <f>IF(LEFT(Crate_BOMs[[#This Row],[glass code]],4)&lt;&gt;"1116","",IFERROR(MID(Crate_BOMs[[#This Row],[no]],FIND("ECN",Crate_BOMs[[#This Row],[no]]),200),MID(Crate_BOMs[[#This Row],[no]],39,200)))</f>
        <v>2.05 &amp; 2.09 GLZ01</v>
      </c>
      <c r="AB68" s="6" t="str">
        <f>SUBSTITUTE(IF(RIGHT(Crate_BOMs[[#This Row],[PO Sublot-GL]],6)="curved",RIGHT(Crate_BOMs[[#This Row],[PO Sublot-GL]],12),RIGHT(Crate_BOMs[[#This Row],[PO Sublot-GL]],5))," ","")</f>
        <v>GLZ01</v>
      </c>
      <c r="AC68" s="6" t="str">
        <f>SUBSTITUTE(LEFT(Crate_BOMs[[#This Row],[PO Sublot-GL]],LEN(Crate_BOMs[[#This Row],[PO Sublot-GL]])-LEN(Crate_BOMs[[#This Row],[Glass Type]]))," ","")</f>
        <v>2.05&amp;2.09</v>
      </c>
      <c r="AD68" s="6" t="str">
        <f>LEFT(Crate_BOMs[[#This Row],[no]],FIND(" ",Crate_BOMs[[#This Row],[no]],5)-1)</f>
        <v>PO 40536</v>
      </c>
      <c r="AE68" s="6" cm="1">
        <f t="array" ref="AE68">COUNTA(_xlfn.UNIQUE(_xlfn._xlws.FILTER(Crate_BOMs[PO],Crate_BOMs[crate no.]=Crate_BOMs[[#This Row],[crate no.]])))</f>
        <v>2</v>
      </c>
      <c r="AF68" s="10" t="str">
        <f>IF(Crate_BOMs[[#This Row],['# POs in Crate]]=1,"",IF(VLOOKUP(Crate_BOMs[[#This Row],[crate no.]],Crates_[[crate no.]:[New Sublot]],3,FALSE)="","",VLOOKUP(Crate_BOMs[[#This Row],[crate no.]],Crates_[[crate no.]:[New Sublot]],3,FALSE)))</f>
        <v>2.02</v>
      </c>
      <c r="AG68" s="6" t="str">
        <f>IF(VLOOKUP(Crate_BOMs[[#This Row],[crate no.]],Crates_[[crate no.]:[New Sublot]],3,FALSE)="",VLOOKUP(Crate_BOMs[[#This Row],[crate no.]],Crates_[[crate no.]:[New Sublot]],2,FALSE),VLOOKUP(Crate_BOMs[[#This Row],[crate no.]],Crates_[[crate no.]:[New Sublot]],3,FALSE))</f>
        <v>2.02</v>
      </c>
      <c r="AI68">
        <v>9</v>
      </c>
      <c r="AJ68">
        <v>300522188</v>
      </c>
      <c r="AK68" s="22" t="str" cm="1">
        <f t="array" ref="AK68">IF(INDEX(Crate_BOMs['# POs in Crate],MATCH(Crates_[[#This Row],[crate no.]],Crate_BOMs[crate no.],0),)=1,INDEX(Crate_BOMs[PO Sublot],MATCH(Crates_[[#This Row],[crate no.]],Crate_BOMs[crate no.],0),),"")</f>
        <v/>
      </c>
      <c r="AL68" s="21" t="str">
        <f>IFERROR(VLOOKUP(Crates_[[#This Row],[crate no.]],AN:AO,2,FALSE),"")</f>
        <v>2.03</v>
      </c>
    </row>
    <row r="69" spans="1:38" x14ac:dyDescent="0.25">
      <c r="A69">
        <v>3</v>
      </c>
      <c r="B69">
        <v>300520896</v>
      </c>
      <c r="C69">
        <v>2394176</v>
      </c>
      <c r="D69">
        <v>1</v>
      </c>
      <c r="E69" t="s">
        <v>53</v>
      </c>
      <c r="F69" t="s">
        <v>69</v>
      </c>
      <c r="G69">
        <v>2892</v>
      </c>
      <c r="H69">
        <v>2496</v>
      </c>
      <c r="I69">
        <v>114</v>
      </c>
      <c r="J69">
        <v>98</v>
      </c>
      <c r="K69">
        <v>397</v>
      </c>
      <c r="L69">
        <v>1</v>
      </c>
      <c r="M69" t="s">
        <v>55</v>
      </c>
      <c r="N69" t="s">
        <v>56</v>
      </c>
      <c r="O69" s="2">
        <v>875.2351801399999</v>
      </c>
      <c r="P69" s="15">
        <v>45747</v>
      </c>
      <c r="Q69" s="15">
        <v>45770</v>
      </c>
      <c r="R69" s="15">
        <v>45777</v>
      </c>
      <c r="S69" t="s">
        <v>21</v>
      </c>
      <c r="T69">
        <v>5</v>
      </c>
      <c r="U69" s="2">
        <v>500.44933473999998</v>
      </c>
      <c r="V69" s="2">
        <v>6613.8678599999994</v>
      </c>
      <c r="W69" s="2">
        <v>10.367454400000002</v>
      </c>
      <c r="X69" s="2">
        <v>1.2139108000000001</v>
      </c>
      <c r="Y69" s="2">
        <v>8.7926511999999999</v>
      </c>
      <c r="Z69" s="6">
        <f>Crate_BOMs[[#This Row],[glass weight (lb)]]+Crate_BOMs[[#This Row],[Crate Weight (lb)]]/COUNTIF(Crate_BOMs[crate no.],Crate_BOMs[[#This Row],[crate no.]])</f>
        <v>975.32504708799991</v>
      </c>
      <c r="AA69" s="6" t="str">
        <f>IF(LEFT(Crate_BOMs[[#This Row],[glass code]],4)&lt;&gt;"1116","",IFERROR(MID(Crate_BOMs[[#This Row],[no]],FIND("ECN",Crate_BOMs[[#This Row],[no]]),200),MID(Crate_BOMs[[#This Row],[no]],39,200)))</f>
        <v>2.02 GLB01</v>
      </c>
      <c r="AB69" s="6" t="str">
        <f>SUBSTITUTE(IF(RIGHT(Crate_BOMs[[#This Row],[PO Sublot-GL]],6)="curved",RIGHT(Crate_BOMs[[#This Row],[PO Sublot-GL]],12),RIGHT(Crate_BOMs[[#This Row],[PO Sublot-GL]],5))," ","")</f>
        <v>GLB01</v>
      </c>
      <c r="AC69" s="6" t="str">
        <f>SUBSTITUTE(LEFT(Crate_BOMs[[#This Row],[PO Sublot-GL]],LEN(Crate_BOMs[[#This Row],[PO Sublot-GL]])-LEN(Crate_BOMs[[#This Row],[Glass Type]]))," ","")</f>
        <v>2.02</v>
      </c>
      <c r="AD69" s="6" t="str">
        <f>LEFT(Crate_BOMs[[#This Row],[no]],FIND(" ",Crate_BOMs[[#This Row],[no]],5)-1)</f>
        <v>PO 40538</v>
      </c>
      <c r="AE69" s="6" cm="1">
        <f t="array" ref="AE69">COUNTA(_xlfn.UNIQUE(_xlfn._xlws.FILTER(Crate_BOMs[PO],Crate_BOMs[crate no.]=Crate_BOMs[[#This Row],[crate no.]])))</f>
        <v>2</v>
      </c>
      <c r="AF69" s="10" t="str">
        <f>IF(Crate_BOMs[[#This Row],['# POs in Crate]]=1,"",IF(VLOOKUP(Crate_BOMs[[#This Row],[crate no.]],Crates_[[crate no.]:[New Sublot]],3,FALSE)="","",VLOOKUP(Crate_BOMs[[#This Row],[crate no.]],Crates_[[crate no.]:[New Sublot]],3,FALSE)))</f>
        <v>2.02</v>
      </c>
      <c r="AG69" s="6" t="str">
        <f>IF(VLOOKUP(Crate_BOMs[[#This Row],[crate no.]],Crates_[[crate no.]:[New Sublot]],3,FALSE)="",VLOOKUP(Crate_BOMs[[#This Row],[crate no.]],Crates_[[crate no.]:[New Sublot]],2,FALSE),VLOOKUP(Crate_BOMs[[#This Row],[crate no.]],Crates_[[crate no.]:[New Sublot]],3,FALSE))</f>
        <v>2.02</v>
      </c>
      <c r="AI69">
        <v>9</v>
      </c>
      <c r="AJ69">
        <v>300524871</v>
      </c>
      <c r="AK69" s="22" t="str" cm="1">
        <f t="array" ref="AK69">IF(INDEX(Crate_BOMs['# POs in Crate],MATCH(Crates_[[#This Row],[crate no.]],Crate_BOMs[crate no.],0),)=1,INDEX(Crate_BOMs[PO Sublot],MATCH(Crates_[[#This Row],[crate no.]],Crate_BOMs[crate no.],0),),"")</f>
        <v/>
      </c>
      <c r="AL69" s="21" t="str">
        <f>IFERROR(VLOOKUP(Crates_[[#This Row],[crate no.]],AN:AO,2,FALSE),"")</f>
        <v>2.01</v>
      </c>
    </row>
    <row r="70" spans="1:38" x14ac:dyDescent="0.25">
      <c r="A70">
        <v>3</v>
      </c>
      <c r="B70">
        <v>300520896</v>
      </c>
      <c r="C70">
        <v>2394176</v>
      </c>
      <c r="D70">
        <v>1</v>
      </c>
      <c r="E70" t="s">
        <v>53</v>
      </c>
      <c r="F70" t="s">
        <v>69</v>
      </c>
      <c r="G70">
        <v>2892</v>
      </c>
      <c r="H70">
        <v>2496</v>
      </c>
      <c r="I70">
        <v>114</v>
      </c>
      <c r="J70">
        <v>98</v>
      </c>
      <c r="K70">
        <v>397</v>
      </c>
      <c r="L70">
        <v>1</v>
      </c>
      <c r="M70" t="s">
        <v>55</v>
      </c>
      <c r="N70" t="s">
        <v>56</v>
      </c>
      <c r="O70" s="2">
        <v>875.2351801399999</v>
      </c>
      <c r="P70" s="15">
        <v>45747</v>
      </c>
      <c r="Q70" s="15">
        <v>45770</v>
      </c>
      <c r="R70" s="15">
        <v>45777</v>
      </c>
      <c r="S70" t="s">
        <v>21</v>
      </c>
      <c r="T70">
        <v>5</v>
      </c>
      <c r="U70" s="2">
        <v>500.44933473999998</v>
      </c>
      <c r="V70" s="2">
        <v>6613.8678599999994</v>
      </c>
      <c r="W70" s="2">
        <v>10.367454400000002</v>
      </c>
      <c r="X70" s="2">
        <v>1.2139108000000001</v>
      </c>
      <c r="Y70" s="2">
        <v>8.7926511999999999</v>
      </c>
      <c r="Z70" s="6">
        <f>Crate_BOMs[[#This Row],[glass weight (lb)]]+Crate_BOMs[[#This Row],[Crate Weight (lb)]]/COUNTIF(Crate_BOMs[crate no.],Crate_BOMs[[#This Row],[crate no.]])</f>
        <v>975.32504708799991</v>
      </c>
      <c r="AA70" s="6" t="str">
        <f>IF(LEFT(Crate_BOMs[[#This Row],[glass code]],4)&lt;&gt;"1116","",IFERROR(MID(Crate_BOMs[[#This Row],[no]],FIND("ECN",Crate_BOMs[[#This Row],[no]]),200),MID(Crate_BOMs[[#This Row],[no]],39,200)))</f>
        <v>2.02 GLB01</v>
      </c>
      <c r="AB70" s="6" t="str">
        <f>SUBSTITUTE(IF(RIGHT(Crate_BOMs[[#This Row],[PO Sublot-GL]],6)="curved",RIGHT(Crate_BOMs[[#This Row],[PO Sublot-GL]],12),RIGHT(Crate_BOMs[[#This Row],[PO Sublot-GL]],5))," ","")</f>
        <v>GLB01</v>
      </c>
      <c r="AC70" s="6" t="str">
        <f>SUBSTITUTE(LEFT(Crate_BOMs[[#This Row],[PO Sublot-GL]],LEN(Crate_BOMs[[#This Row],[PO Sublot-GL]])-LEN(Crate_BOMs[[#This Row],[Glass Type]]))," ","")</f>
        <v>2.02</v>
      </c>
      <c r="AD70" s="6" t="str">
        <f>LEFT(Crate_BOMs[[#This Row],[no]],FIND(" ",Crate_BOMs[[#This Row],[no]],5)-1)</f>
        <v>PO 40538</v>
      </c>
      <c r="AE70" s="6" cm="1">
        <f t="array" ref="AE70">COUNTA(_xlfn.UNIQUE(_xlfn._xlws.FILTER(Crate_BOMs[PO],Crate_BOMs[crate no.]=Crate_BOMs[[#This Row],[crate no.]])))</f>
        <v>2</v>
      </c>
      <c r="AF70" s="10" t="str">
        <f>IF(Crate_BOMs[[#This Row],['# POs in Crate]]=1,"",IF(VLOOKUP(Crate_BOMs[[#This Row],[crate no.]],Crates_[[crate no.]:[New Sublot]],3,FALSE)="","",VLOOKUP(Crate_BOMs[[#This Row],[crate no.]],Crates_[[crate no.]:[New Sublot]],3,FALSE)))</f>
        <v>2.02</v>
      </c>
      <c r="AG70" s="6" t="str">
        <f>IF(VLOOKUP(Crate_BOMs[[#This Row],[crate no.]],Crates_[[crate no.]:[New Sublot]],3,FALSE)="",VLOOKUP(Crate_BOMs[[#This Row],[crate no.]],Crates_[[crate no.]:[New Sublot]],2,FALSE),VLOOKUP(Crate_BOMs[[#This Row],[crate no.]],Crates_[[crate no.]:[New Sublot]],3,FALSE))</f>
        <v>2.02</v>
      </c>
      <c r="AI70">
        <v>10</v>
      </c>
      <c r="AJ70">
        <v>300521712</v>
      </c>
      <c r="AK70" s="22" t="str" cm="1">
        <f t="array" ref="AK70">IF(INDEX(Crate_BOMs['# POs in Crate],MATCH(Crates_[[#This Row],[crate no.]],Crate_BOMs[crate no.],0),)=1,INDEX(Crate_BOMs[PO Sublot],MATCH(Crates_[[#This Row],[crate no.]],Crate_BOMs[crate no.],0),),"")</f>
        <v>2.04</v>
      </c>
      <c r="AL70" s="21" t="str">
        <f>IFERROR(VLOOKUP(Crates_[[#This Row],[crate no.]],AN:AO,2,FALSE),"")</f>
        <v/>
      </c>
    </row>
    <row r="71" spans="1:38" x14ac:dyDescent="0.25">
      <c r="A71">
        <v>3</v>
      </c>
      <c r="B71">
        <v>300520896</v>
      </c>
      <c r="C71">
        <v>2394178</v>
      </c>
      <c r="D71">
        <v>1</v>
      </c>
      <c r="E71" t="s">
        <v>57</v>
      </c>
      <c r="F71" t="s">
        <v>70</v>
      </c>
      <c r="G71">
        <v>2892</v>
      </c>
      <c r="H71">
        <v>2496</v>
      </c>
      <c r="I71">
        <v>114</v>
      </c>
      <c r="J71">
        <v>98</v>
      </c>
      <c r="K71">
        <v>397</v>
      </c>
      <c r="L71">
        <v>1</v>
      </c>
      <c r="M71" t="s">
        <v>55</v>
      </c>
      <c r="N71" t="s">
        <v>56</v>
      </c>
      <c r="O71" s="2">
        <v>875.2351801399999</v>
      </c>
      <c r="P71" s="15">
        <v>45747</v>
      </c>
      <c r="Q71" s="15">
        <v>45770</v>
      </c>
      <c r="R71" s="15">
        <v>45777</v>
      </c>
      <c r="S71" t="s">
        <v>21</v>
      </c>
      <c r="T71">
        <v>5</v>
      </c>
      <c r="U71" s="2">
        <v>500.44933473999998</v>
      </c>
      <c r="V71" s="2">
        <v>6613.8678599999994</v>
      </c>
      <c r="W71" s="2">
        <v>10.367454400000002</v>
      </c>
      <c r="X71" s="2">
        <v>1.2139108000000001</v>
      </c>
      <c r="Y71" s="2">
        <v>8.7926511999999999</v>
      </c>
      <c r="Z71" s="6">
        <f>Crate_BOMs[[#This Row],[glass weight (lb)]]+Crate_BOMs[[#This Row],[Crate Weight (lb)]]/COUNTIF(Crate_BOMs[crate no.],Crate_BOMs[[#This Row],[crate no.]])</f>
        <v>975.32504708799991</v>
      </c>
      <c r="AA71" s="6" t="str">
        <f>IF(LEFT(Crate_BOMs[[#This Row],[glass code]],4)&lt;&gt;"1116","",IFERROR(MID(Crate_BOMs[[#This Row],[no]],FIND("ECN",Crate_BOMs[[#This Row],[no]]),200),MID(Crate_BOMs[[#This Row],[no]],39,200)))</f>
        <v>2.02 GLZ01</v>
      </c>
      <c r="AB71" s="6" t="str">
        <f>SUBSTITUTE(IF(RIGHT(Crate_BOMs[[#This Row],[PO Sublot-GL]],6)="curved",RIGHT(Crate_BOMs[[#This Row],[PO Sublot-GL]],12),RIGHT(Crate_BOMs[[#This Row],[PO Sublot-GL]],5))," ","")</f>
        <v>GLZ01</v>
      </c>
      <c r="AC71" s="6" t="str">
        <f>SUBSTITUTE(LEFT(Crate_BOMs[[#This Row],[PO Sublot-GL]],LEN(Crate_BOMs[[#This Row],[PO Sublot-GL]])-LEN(Crate_BOMs[[#This Row],[Glass Type]]))," ","")</f>
        <v>2.02</v>
      </c>
      <c r="AD71" s="6" t="str">
        <f>LEFT(Crate_BOMs[[#This Row],[no]],FIND(" ",Crate_BOMs[[#This Row],[no]],5)-1)</f>
        <v>PO 40538</v>
      </c>
      <c r="AE71" s="6" cm="1">
        <f t="array" ref="AE71">COUNTA(_xlfn.UNIQUE(_xlfn._xlws.FILTER(Crate_BOMs[PO],Crate_BOMs[crate no.]=Crate_BOMs[[#This Row],[crate no.]])))</f>
        <v>2</v>
      </c>
      <c r="AF71" s="10" t="str">
        <f>IF(Crate_BOMs[[#This Row],['# POs in Crate]]=1,"",IF(VLOOKUP(Crate_BOMs[[#This Row],[crate no.]],Crates_[[crate no.]:[New Sublot]],3,FALSE)="","",VLOOKUP(Crate_BOMs[[#This Row],[crate no.]],Crates_[[crate no.]:[New Sublot]],3,FALSE)))</f>
        <v>2.02</v>
      </c>
      <c r="AG71" s="6" t="str">
        <f>IF(VLOOKUP(Crate_BOMs[[#This Row],[crate no.]],Crates_[[crate no.]:[New Sublot]],3,FALSE)="",VLOOKUP(Crate_BOMs[[#This Row],[crate no.]],Crates_[[crate no.]:[New Sublot]],2,FALSE),VLOOKUP(Crate_BOMs[[#This Row],[crate no.]],Crates_[[crate no.]:[New Sublot]],3,FALSE))</f>
        <v>2.02</v>
      </c>
      <c r="AI71">
        <v>10</v>
      </c>
      <c r="AJ71">
        <v>300521966</v>
      </c>
      <c r="AK71" s="22" t="str" cm="1">
        <f t="array" ref="AK71">IF(INDEX(Crate_BOMs['# POs in Crate],MATCH(Crates_[[#This Row],[crate no.]],Crate_BOMs[crate no.],0),)=1,INDEX(Crate_BOMs[PO Sublot],MATCH(Crates_[[#This Row],[crate no.]],Crate_BOMs[crate no.],0),),"")</f>
        <v>2.04</v>
      </c>
      <c r="AL71" s="21" t="str">
        <f>IFERROR(VLOOKUP(Crates_[[#This Row],[crate no.]],AN:AO,2,FALSE),"")</f>
        <v/>
      </c>
    </row>
    <row r="72" spans="1:38" x14ac:dyDescent="0.25">
      <c r="A72">
        <v>3</v>
      </c>
      <c r="B72">
        <v>300521576</v>
      </c>
      <c r="C72">
        <v>2394728</v>
      </c>
      <c r="D72">
        <v>9</v>
      </c>
      <c r="E72" t="s">
        <v>60</v>
      </c>
      <c r="F72" t="s">
        <v>61</v>
      </c>
      <c r="G72">
        <v>2645</v>
      </c>
      <c r="H72">
        <v>2496</v>
      </c>
      <c r="I72">
        <v>104</v>
      </c>
      <c r="J72">
        <v>98</v>
      </c>
      <c r="K72">
        <v>363</v>
      </c>
      <c r="L72">
        <v>1</v>
      </c>
      <c r="M72" t="s">
        <v>13</v>
      </c>
      <c r="N72" t="s">
        <v>14</v>
      </c>
      <c r="O72" s="2">
        <v>800.27801105999993</v>
      </c>
      <c r="P72" s="15">
        <v>45747</v>
      </c>
      <c r="Q72" s="15">
        <v>45770</v>
      </c>
      <c r="R72" s="15">
        <v>45777</v>
      </c>
      <c r="S72" t="s">
        <v>21</v>
      </c>
      <c r="T72">
        <v>5</v>
      </c>
      <c r="U72" s="2">
        <v>473.99386329999999</v>
      </c>
      <c r="V72" s="2">
        <v>6613.8678599999994</v>
      </c>
      <c r="W72" s="2">
        <v>9.5800528000000007</v>
      </c>
      <c r="X72" s="2">
        <v>1.1942257599999999</v>
      </c>
      <c r="Y72" s="2">
        <v>8.7926511999999999</v>
      </c>
      <c r="Z72" s="6">
        <f>Crate_BOMs[[#This Row],[glass weight (lb)]]+Crate_BOMs[[#This Row],[Crate Weight (lb)]]/COUNTIF(Crate_BOMs[crate no.],Crate_BOMs[[#This Row],[crate no.]])</f>
        <v>895.07678371999987</v>
      </c>
      <c r="AA72" s="6" t="str">
        <f>IF(LEFT(Crate_BOMs[[#This Row],[glass code]],4)&lt;&gt;"1116","",IFERROR(MID(Crate_BOMs[[#This Row],[no]],FIND("ECN",Crate_BOMs[[#This Row],[no]]),200),MID(Crate_BOMs[[#This Row],[no]],39,200)))</f>
        <v>2.05 &amp; 2.09 GLA02</v>
      </c>
      <c r="AB72" s="6" t="str">
        <f>SUBSTITUTE(IF(RIGHT(Crate_BOMs[[#This Row],[PO Sublot-GL]],6)="curved",RIGHT(Crate_BOMs[[#This Row],[PO Sublot-GL]],12),RIGHT(Crate_BOMs[[#This Row],[PO Sublot-GL]],5))," ","")</f>
        <v>GLA02</v>
      </c>
      <c r="AC72" s="6" t="str">
        <f>SUBSTITUTE(LEFT(Crate_BOMs[[#This Row],[PO Sublot-GL]],LEN(Crate_BOMs[[#This Row],[PO Sublot-GL]])-LEN(Crate_BOMs[[#This Row],[Glass Type]]))," ","")</f>
        <v>2.05&amp;2.09</v>
      </c>
      <c r="AD72" s="6" t="str">
        <f>LEFT(Crate_BOMs[[#This Row],[no]],FIND(" ",Crate_BOMs[[#This Row],[no]],5)-1)</f>
        <v>PO 40536</v>
      </c>
      <c r="AE72" s="6" cm="1">
        <f t="array" ref="AE72">COUNTA(_xlfn.UNIQUE(_xlfn._xlws.FILTER(Crate_BOMs[PO],Crate_BOMs[crate no.]=Crate_BOMs[[#This Row],[crate no.]])))</f>
        <v>1</v>
      </c>
      <c r="AF72" s="10" t="str">
        <f>IF(Crate_BOMs[[#This Row],['# POs in Crate]]=1,"",IF(VLOOKUP(Crate_BOMs[[#This Row],[crate no.]],Crates_[[crate no.]:[New Sublot]],3,FALSE)="","",VLOOKUP(Crate_BOMs[[#This Row],[crate no.]],Crates_[[crate no.]:[New Sublot]],3,FALSE)))</f>
        <v/>
      </c>
      <c r="AG72" s="6" t="str">
        <f>IF(VLOOKUP(Crate_BOMs[[#This Row],[crate no.]],Crates_[[crate no.]:[New Sublot]],3,FALSE)="",VLOOKUP(Crate_BOMs[[#This Row],[crate no.]],Crates_[[crate no.]:[New Sublot]],2,FALSE),VLOOKUP(Crate_BOMs[[#This Row],[crate no.]],Crates_[[crate no.]:[New Sublot]],3,FALSE))</f>
        <v>2.05&amp;2.09</v>
      </c>
      <c r="AI72">
        <v>10</v>
      </c>
      <c r="AJ72">
        <v>300522200</v>
      </c>
      <c r="AK72" s="22" t="str" cm="1">
        <f t="array" ref="AK72">IF(INDEX(Crate_BOMs['# POs in Crate],MATCH(Crates_[[#This Row],[crate no.]],Crate_BOMs[crate no.],0),)=1,INDEX(Crate_BOMs[PO Sublot],MATCH(Crates_[[#This Row],[crate no.]],Crate_BOMs[crate no.],0),),"")</f>
        <v>2.04</v>
      </c>
      <c r="AL72" s="21" t="str">
        <f>IFERROR(VLOOKUP(Crates_[[#This Row],[crate no.]],AN:AO,2,FALSE),"")</f>
        <v/>
      </c>
    </row>
    <row r="73" spans="1:38" x14ac:dyDescent="0.25">
      <c r="A73">
        <v>3</v>
      </c>
      <c r="B73">
        <v>300521576</v>
      </c>
      <c r="C73">
        <v>2394728</v>
      </c>
      <c r="D73">
        <v>9</v>
      </c>
      <c r="E73" t="s">
        <v>60</v>
      </c>
      <c r="F73" t="s">
        <v>61</v>
      </c>
      <c r="G73">
        <v>2645</v>
      </c>
      <c r="H73">
        <v>2496</v>
      </c>
      <c r="I73">
        <v>104</v>
      </c>
      <c r="J73">
        <v>98</v>
      </c>
      <c r="K73">
        <v>363</v>
      </c>
      <c r="L73">
        <v>1</v>
      </c>
      <c r="M73" t="s">
        <v>13</v>
      </c>
      <c r="N73" t="s">
        <v>14</v>
      </c>
      <c r="O73" s="2">
        <v>800.27801105999993</v>
      </c>
      <c r="P73" s="15">
        <v>45747</v>
      </c>
      <c r="Q73" s="15">
        <v>45770</v>
      </c>
      <c r="R73" s="15">
        <v>45777</v>
      </c>
      <c r="S73" t="s">
        <v>21</v>
      </c>
      <c r="T73">
        <v>5</v>
      </c>
      <c r="U73" s="2">
        <v>473.99386329999999</v>
      </c>
      <c r="V73" s="2">
        <v>6613.8678599999994</v>
      </c>
      <c r="W73" s="2">
        <v>9.5800528000000007</v>
      </c>
      <c r="X73" s="2">
        <v>1.1942257599999999</v>
      </c>
      <c r="Y73" s="2">
        <v>8.7926511999999999</v>
      </c>
      <c r="Z73" s="6">
        <f>Crate_BOMs[[#This Row],[glass weight (lb)]]+Crate_BOMs[[#This Row],[Crate Weight (lb)]]/COUNTIF(Crate_BOMs[crate no.],Crate_BOMs[[#This Row],[crate no.]])</f>
        <v>895.07678371999987</v>
      </c>
      <c r="AA73" s="6" t="str">
        <f>IF(LEFT(Crate_BOMs[[#This Row],[glass code]],4)&lt;&gt;"1116","",IFERROR(MID(Crate_BOMs[[#This Row],[no]],FIND("ECN",Crate_BOMs[[#This Row],[no]]),200),MID(Crate_BOMs[[#This Row],[no]],39,200)))</f>
        <v>2.05 &amp; 2.09 GLA02</v>
      </c>
      <c r="AB73" s="6" t="str">
        <f>SUBSTITUTE(IF(RIGHT(Crate_BOMs[[#This Row],[PO Sublot-GL]],6)="curved",RIGHT(Crate_BOMs[[#This Row],[PO Sublot-GL]],12),RIGHT(Crate_BOMs[[#This Row],[PO Sublot-GL]],5))," ","")</f>
        <v>GLA02</v>
      </c>
      <c r="AC73" s="6" t="str">
        <f>SUBSTITUTE(LEFT(Crate_BOMs[[#This Row],[PO Sublot-GL]],LEN(Crate_BOMs[[#This Row],[PO Sublot-GL]])-LEN(Crate_BOMs[[#This Row],[Glass Type]]))," ","")</f>
        <v>2.05&amp;2.09</v>
      </c>
      <c r="AD73" s="6" t="str">
        <f>LEFT(Crate_BOMs[[#This Row],[no]],FIND(" ",Crate_BOMs[[#This Row],[no]],5)-1)</f>
        <v>PO 40536</v>
      </c>
      <c r="AE73" s="6" cm="1">
        <f t="array" ref="AE73">COUNTA(_xlfn.UNIQUE(_xlfn._xlws.FILTER(Crate_BOMs[PO],Crate_BOMs[crate no.]=Crate_BOMs[[#This Row],[crate no.]])))</f>
        <v>1</v>
      </c>
      <c r="AF73" s="10" t="str">
        <f>IF(Crate_BOMs[[#This Row],['# POs in Crate]]=1,"",IF(VLOOKUP(Crate_BOMs[[#This Row],[crate no.]],Crates_[[crate no.]:[New Sublot]],3,FALSE)="","",VLOOKUP(Crate_BOMs[[#This Row],[crate no.]],Crates_[[crate no.]:[New Sublot]],3,FALSE)))</f>
        <v/>
      </c>
      <c r="AG73" s="6" t="str">
        <f>IF(VLOOKUP(Crate_BOMs[[#This Row],[crate no.]],Crates_[[crate no.]:[New Sublot]],3,FALSE)="",VLOOKUP(Crate_BOMs[[#This Row],[crate no.]],Crates_[[crate no.]:[New Sublot]],2,FALSE),VLOOKUP(Crate_BOMs[[#This Row],[crate no.]],Crates_[[crate no.]:[New Sublot]],3,FALSE))</f>
        <v>2.05&amp;2.09</v>
      </c>
      <c r="AI73">
        <v>10</v>
      </c>
      <c r="AJ73">
        <v>300522559</v>
      </c>
      <c r="AK73" s="22" t="str" cm="1">
        <f t="array" ref="AK73">IF(INDEX(Crate_BOMs['# POs in Crate],MATCH(Crates_[[#This Row],[crate no.]],Crate_BOMs[crate no.],0),)=1,INDEX(Crate_BOMs[PO Sublot],MATCH(Crates_[[#This Row],[crate no.]],Crate_BOMs[crate no.],0),),"")</f>
        <v>2.03</v>
      </c>
      <c r="AL73" s="21" t="str">
        <f>IFERROR(VLOOKUP(Crates_[[#This Row],[crate no.]],AN:AO,2,FALSE),"")</f>
        <v>2.02</v>
      </c>
    </row>
    <row r="74" spans="1:38" x14ac:dyDescent="0.25">
      <c r="A74">
        <v>3</v>
      </c>
      <c r="B74">
        <v>300521576</v>
      </c>
      <c r="C74">
        <v>2394728</v>
      </c>
      <c r="D74">
        <v>9</v>
      </c>
      <c r="E74" t="s">
        <v>60</v>
      </c>
      <c r="F74" t="s">
        <v>61</v>
      </c>
      <c r="G74">
        <v>2645</v>
      </c>
      <c r="H74">
        <v>2496</v>
      </c>
      <c r="I74">
        <v>104</v>
      </c>
      <c r="J74">
        <v>98</v>
      </c>
      <c r="K74">
        <v>363</v>
      </c>
      <c r="L74">
        <v>1</v>
      </c>
      <c r="M74" t="s">
        <v>13</v>
      </c>
      <c r="N74" t="s">
        <v>14</v>
      </c>
      <c r="O74" s="2">
        <v>800.27801105999993</v>
      </c>
      <c r="P74" s="15">
        <v>45747</v>
      </c>
      <c r="Q74" s="15">
        <v>45770</v>
      </c>
      <c r="R74" s="15">
        <v>45777</v>
      </c>
      <c r="S74" t="s">
        <v>21</v>
      </c>
      <c r="T74">
        <v>5</v>
      </c>
      <c r="U74" s="2">
        <v>473.99386329999999</v>
      </c>
      <c r="V74" s="2">
        <v>6613.8678599999994</v>
      </c>
      <c r="W74" s="2">
        <v>9.5800528000000007</v>
      </c>
      <c r="X74" s="2">
        <v>1.1942257599999999</v>
      </c>
      <c r="Y74" s="2">
        <v>8.7926511999999999</v>
      </c>
      <c r="Z74" s="6">
        <f>Crate_BOMs[[#This Row],[glass weight (lb)]]+Crate_BOMs[[#This Row],[Crate Weight (lb)]]/COUNTIF(Crate_BOMs[crate no.],Crate_BOMs[[#This Row],[crate no.]])</f>
        <v>895.07678371999987</v>
      </c>
      <c r="AA74" s="6" t="str">
        <f>IF(LEFT(Crate_BOMs[[#This Row],[glass code]],4)&lt;&gt;"1116","",IFERROR(MID(Crate_BOMs[[#This Row],[no]],FIND("ECN",Crate_BOMs[[#This Row],[no]]),200),MID(Crate_BOMs[[#This Row],[no]],39,200)))</f>
        <v>2.05 &amp; 2.09 GLA02</v>
      </c>
      <c r="AB74" s="6" t="str">
        <f>SUBSTITUTE(IF(RIGHT(Crate_BOMs[[#This Row],[PO Sublot-GL]],6)="curved",RIGHT(Crate_BOMs[[#This Row],[PO Sublot-GL]],12),RIGHT(Crate_BOMs[[#This Row],[PO Sublot-GL]],5))," ","")</f>
        <v>GLA02</v>
      </c>
      <c r="AC74" s="6" t="str">
        <f>SUBSTITUTE(LEFT(Crate_BOMs[[#This Row],[PO Sublot-GL]],LEN(Crate_BOMs[[#This Row],[PO Sublot-GL]])-LEN(Crate_BOMs[[#This Row],[Glass Type]]))," ","")</f>
        <v>2.05&amp;2.09</v>
      </c>
      <c r="AD74" s="6" t="str">
        <f>LEFT(Crate_BOMs[[#This Row],[no]],FIND(" ",Crate_BOMs[[#This Row],[no]],5)-1)</f>
        <v>PO 40536</v>
      </c>
      <c r="AE74" s="6" cm="1">
        <f t="array" ref="AE74">COUNTA(_xlfn.UNIQUE(_xlfn._xlws.FILTER(Crate_BOMs[PO],Crate_BOMs[crate no.]=Crate_BOMs[[#This Row],[crate no.]])))</f>
        <v>1</v>
      </c>
      <c r="AF74" s="10" t="str">
        <f>IF(Crate_BOMs[[#This Row],['# POs in Crate]]=1,"",IF(VLOOKUP(Crate_BOMs[[#This Row],[crate no.]],Crates_[[crate no.]:[New Sublot]],3,FALSE)="","",VLOOKUP(Crate_BOMs[[#This Row],[crate no.]],Crates_[[crate no.]:[New Sublot]],3,FALSE)))</f>
        <v/>
      </c>
      <c r="AG74" s="6" t="str">
        <f>IF(VLOOKUP(Crate_BOMs[[#This Row],[crate no.]],Crates_[[crate no.]:[New Sublot]],3,FALSE)="",VLOOKUP(Crate_BOMs[[#This Row],[crate no.]],Crates_[[crate no.]:[New Sublot]],2,FALSE),VLOOKUP(Crate_BOMs[[#This Row],[crate no.]],Crates_[[crate no.]:[New Sublot]],3,FALSE))</f>
        <v>2.05&amp;2.09</v>
      </c>
      <c r="AI74">
        <v>10</v>
      </c>
      <c r="AJ74">
        <v>300522662</v>
      </c>
      <c r="AK74" s="22" t="str" cm="1">
        <f t="array" ref="AK74">IF(INDEX(Crate_BOMs['# POs in Crate],MATCH(Crates_[[#This Row],[crate no.]],Crate_BOMs[crate no.],0),)=1,INDEX(Crate_BOMs[PO Sublot],MATCH(Crates_[[#This Row],[crate no.]],Crate_BOMs[crate no.],0),),"")</f>
        <v>2.03</v>
      </c>
      <c r="AL74" s="21" t="str">
        <f>IFERROR(VLOOKUP(Crates_[[#This Row],[crate no.]],AN:AO,2,FALSE),"")</f>
        <v>2.02</v>
      </c>
    </row>
    <row r="75" spans="1:38" x14ac:dyDescent="0.25">
      <c r="A75">
        <v>3</v>
      </c>
      <c r="B75">
        <v>300521576</v>
      </c>
      <c r="C75">
        <v>2394728</v>
      </c>
      <c r="D75">
        <v>9</v>
      </c>
      <c r="E75" t="s">
        <v>60</v>
      </c>
      <c r="F75" t="s">
        <v>61</v>
      </c>
      <c r="G75">
        <v>2645</v>
      </c>
      <c r="H75">
        <v>2496</v>
      </c>
      <c r="I75">
        <v>104</v>
      </c>
      <c r="J75">
        <v>98</v>
      </c>
      <c r="K75">
        <v>363</v>
      </c>
      <c r="L75">
        <v>1</v>
      </c>
      <c r="M75" t="s">
        <v>13</v>
      </c>
      <c r="N75" t="s">
        <v>14</v>
      </c>
      <c r="O75" s="2">
        <v>800.27801105999993</v>
      </c>
      <c r="P75" s="15">
        <v>45747</v>
      </c>
      <c r="Q75" s="15">
        <v>45770</v>
      </c>
      <c r="R75" s="15">
        <v>45777</v>
      </c>
      <c r="S75" t="s">
        <v>21</v>
      </c>
      <c r="T75">
        <v>5</v>
      </c>
      <c r="U75" s="2">
        <v>473.99386329999999</v>
      </c>
      <c r="V75" s="2">
        <v>6613.8678599999994</v>
      </c>
      <c r="W75" s="2">
        <v>9.5800528000000007</v>
      </c>
      <c r="X75" s="2">
        <v>1.1942257599999999</v>
      </c>
      <c r="Y75" s="2">
        <v>8.7926511999999999</v>
      </c>
      <c r="Z75" s="6">
        <f>Crate_BOMs[[#This Row],[glass weight (lb)]]+Crate_BOMs[[#This Row],[Crate Weight (lb)]]/COUNTIF(Crate_BOMs[crate no.],Crate_BOMs[[#This Row],[crate no.]])</f>
        <v>895.07678371999987</v>
      </c>
      <c r="AA75" s="6" t="str">
        <f>IF(LEFT(Crate_BOMs[[#This Row],[glass code]],4)&lt;&gt;"1116","",IFERROR(MID(Crate_BOMs[[#This Row],[no]],FIND("ECN",Crate_BOMs[[#This Row],[no]]),200),MID(Crate_BOMs[[#This Row],[no]],39,200)))</f>
        <v>2.05 &amp; 2.09 GLA02</v>
      </c>
      <c r="AB75" s="6" t="str">
        <f>SUBSTITUTE(IF(RIGHT(Crate_BOMs[[#This Row],[PO Sublot-GL]],6)="curved",RIGHT(Crate_BOMs[[#This Row],[PO Sublot-GL]],12),RIGHT(Crate_BOMs[[#This Row],[PO Sublot-GL]],5))," ","")</f>
        <v>GLA02</v>
      </c>
      <c r="AC75" s="6" t="str">
        <f>SUBSTITUTE(LEFT(Crate_BOMs[[#This Row],[PO Sublot-GL]],LEN(Crate_BOMs[[#This Row],[PO Sublot-GL]])-LEN(Crate_BOMs[[#This Row],[Glass Type]]))," ","")</f>
        <v>2.05&amp;2.09</v>
      </c>
      <c r="AD75" s="6" t="str">
        <f>LEFT(Crate_BOMs[[#This Row],[no]],FIND(" ",Crate_BOMs[[#This Row],[no]],5)-1)</f>
        <v>PO 40536</v>
      </c>
      <c r="AE75" s="6" cm="1">
        <f t="array" ref="AE75">COUNTA(_xlfn.UNIQUE(_xlfn._xlws.FILTER(Crate_BOMs[PO],Crate_BOMs[crate no.]=Crate_BOMs[[#This Row],[crate no.]])))</f>
        <v>1</v>
      </c>
      <c r="AF75" s="10" t="str">
        <f>IF(Crate_BOMs[[#This Row],['# POs in Crate]]=1,"",IF(VLOOKUP(Crate_BOMs[[#This Row],[crate no.]],Crates_[[crate no.]:[New Sublot]],3,FALSE)="","",VLOOKUP(Crate_BOMs[[#This Row],[crate no.]],Crates_[[crate no.]:[New Sublot]],3,FALSE)))</f>
        <v/>
      </c>
      <c r="AG75" s="6" t="str">
        <f>IF(VLOOKUP(Crate_BOMs[[#This Row],[crate no.]],Crates_[[crate no.]:[New Sublot]],3,FALSE)="",VLOOKUP(Crate_BOMs[[#This Row],[crate no.]],Crates_[[crate no.]:[New Sublot]],2,FALSE),VLOOKUP(Crate_BOMs[[#This Row],[crate no.]],Crates_[[crate no.]:[New Sublot]],3,FALSE))</f>
        <v>2.05&amp;2.09</v>
      </c>
      <c r="AI75">
        <v>10</v>
      </c>
      <c r="AJ75">
        <v>300523363</v>
      </c>
      <c r="AK75" s="22" t="str" cm="1">
        <f t="array" ref="AK75">IF(INDEX(Crate_BOMs['# POs in Crate],MATCH(Crates_[[#This Row],[crate no.]],Crate_BOMs[crate no.],0),)=1,INDEX(Crate_BOMs[PO Sublot],MATCH(Crates_[[#This Row],[crate no.]],Crate_BOMs[crate no.],0),),"")</f>
        <v>2.03</v>
      </c>
      <c r="AL75" s="21" t="str">
        <f>IFERROR(VLOOKUP(Crates_[[#This Row],[crate no.]],AN:AO,2,FALSE),"")</f>
        <v/>
      </c>
    </row>
    <row r="76" spans="1:38" x14ac:dyDescent="0.25">
      <c r="A76">
        <v>3</v>
      </c>
      <c r="B76">
        <v>300521576</v>
      </c>
      <c r="C76">
        <v>2394727</v>
      </c>
      <c r="D76">
        <v>3</v>
      </c>
      <c r="E76" t="s">
        <v>62</v>
      </c>
      <c r="F76" t="s">
        <v>71</v>
      </c>
      <c r="G76">
        <v>2551</v>
      </c>
      <c r="H76">
        <v>2496</v>
      </c>
      <c r="I76">
        <v>100</v>
      </c>
      <c r="J76">
        <v>98</v>
      </c>
      <c r="K76">
        <v>350</v>
      </c>
      <c r="L76">
        <v>1</v>
      </c>
      <c r="M76" t="s">
        <v>13</v>
      </c>
      <c r="N76" t="s">
        <v>14</v>
      </c>
      <c r="O76" s="2">
        <v>771.61791699999992</v>
      </c>
      <c r="P76" s="15">
        <v>45747</v>
      </c>
      <c r="Q76" s="15">
        <v>45770</v>
      </c>
      <c r="R76" s="15">
        <v>45777</v>
      </c>
      <c r="S76" t="s">
        <v>21</v>
      </c>
      <c r="T76">
        <v>5</v>
      </c>
      <c r="U76" s="2">
        <v>473.99386329999999</v>
      </c>
      <c r="V76" s="2">
        <v>6613.8678599999994</v>
      </c>
      <c r="W76" s="2">
        <v>9.5800528000000007</v>
      </c>
      <c r="X76" s="2">
        <v>1.1942257599999999</v>
      </c>
      <c r="Y76" s="2">
        <v>8.7926511999999999</v>
      </c>
      <c r="Z76" s="6">
        <f>Crate_BOMs[[#This Row],[glass weight (lb)]]+Crate_BOMs[[#This Row],[Crate Weight (lb)]]/COUNTIF(Crate_BOMs[crate no.],Crate_BOMs[[#This Row],[crate no.]])</f>
        <v>866.41668965999997</v>
      </c>
      <c r="AA76" s="6" t="str">
        <f>IF(LEFT(Crate_BOMs[[#This Row],[glass code]],4)&lt;&gt;"1116","",IFERROR(MID(Crate_BOMs[[#This Row],[no]],FIND("ECN",Crate_BOMs[[#This Row],[no]]),200),MID(Crate_BOMs[[#This Row],[no]],39,200)))</f>
        <v>2.05 &amp; 2.09 GLA01</v>
      </c>
      <c r="AB76" s="6" t="str">
        <f>SUBSTITUTE(IF(RIGHT(Crate_BOMs[[#This Row],[PO Sublot-GL]],6)="curved",RIGHT(Crate_BOMs[[#This Row],[PO Sublot-GL]],12),RIGHT(Crate_BOMs[[#This Row],[PO Sublot-GL]],5))," ","")</f>
        <v>GLA01</v>
      </c>
      <c r="AC76" s="6" t="str">
        <f>SUBSTITUTE(LEFT(Crate_BOMs[[#This Row],[PO Sublot-GL]],LEN(Crate_BOMs[[#This Row],[PO Sublot-GL]])-LEN(Crate_BOMs[[#This Row],[Glass Type]]))," ","")</f>
        <v>2.05&amp;2.09</v>
      </c>
      <c r="AD76" s="6" t="str">
        <f>LEFT(Crate_BOMs[[#This Row],[no]],FIND(" ",Crate_BOMs[[#This Row],[no]],5)-1)</f>
        <v>PO 40536</v>
      </c>
      <c r="AE76" s="6" cm="1">
        <f t="array" ref="AE76">COUNTA(_xlfn.UNIQUE(_xlfn._xlws.FILTER(Crate_BOMs[PO],Crate_BOMs[crate no.]=Crate_BOMs[[#This Row],[crate no.]])))</f>
        <v>1</v>
      </c>
      <c r="AF76" s="10" t="str">
        <f>IF(Crate_BOMs[[#This Row],['# POs in Crate]]=1,"",IF(VLOOKUP(Crate_BOMs[[#This Row],[crate no.]],Crates_[[crate no.]:[New Sublot]],3,FALSE)="","",VLOOKUP(Crate_BOMs[[#This Row],[crate no.]],Crates_[[crate no.]:[New Sublot]],3,FALSE)))</f>
        <v/>
      </c>
      <c r="AG76" s="6" t="str">
        <f>IF(VLOOKUP(Crate_BOMs[[#This Row],[crate no.]],Crates_[[crate no.]:[New Sublot]],3,FALSE)="",VLOOKUP(Crate_BOMs[[#This Row],[crate no.]],Crates_[[crate no.]:[New Sublot]],2,FALSE),VLOOKUP(Crate_BOMs[[#This Row],[crate no.]],Crates_[[crate no.]:[New Sublot]],3,FALSE))</f>
        <v>2.05&amp;2.09</v>
      </c>
      <c r="AI76">
        <v>10</v>
      </c>
      <c r="AJ76">
        <v>300524544</v>
      </c>
      <c r="AK76" s="22" t="str" cm="1">
        <f t="array" ref="AK76">IF(INDEX(Crate_BOMs['# POs in Crate],MATCH(Crates_[[#This Row],[crate no.]],Crate_BOMs[crate no.],0),)=1,INDEX(Crate_BOMs[PO Sublot],MATCH(Crates_[[#This Row],[crate no.]],Crate_BOMs[crate no.],0),),"")</f>
        <v>2.03</v>
      </c>
      <c r="AL76" s="21" t="str">
        <f>IFERROR(VLOOKUP(Crates_[[#This Row],[crate no.]],AN:AO,2,FALSE),"")</f>
        <v/>
      </c>
    </row>
    <row r="77" spans="1:38" x14ac:dyDescent="0.25">
      <c r="A77">
        <v>3</v>
      </c>
      <c r="B77">
        <v>300520083</v>
      </c>
      <c r="C77">
        <v>2394734</v>
      </c>
      <c r="D77">
        <v>1</v>
      </c>
      <c r="E77" t="s">
        <v>64</v>
      </c>
      <c r="F77" t="s">
        <v>65</v>
      </c>
      <c r="G77">
        <v>2181</v>
      </c>
      <c r="H77">
        <v>2496</v>
      </c>
      <c r="I77">
        <v>86</v>
      </c>
      <c r="J77">
        <v>98</v>
      </c>
      <c r="K77">
        <v>299</v>
      </c>
      <c r="L77">
        <v>1</v>
      </c>
      <c r="M77" t="s">
        <v>51</v>
      </c>
      <c r="N77" t="s">
        <v>52</v>
      </c>
      <c r="O77" s="2">
        <v>659.18216337999991</v>
      </c>
      <c r="P77" s="15">
        <v>45747</v>
      </c>
      <c r="Q77" s="15">
        <v>45770</v>
      </c>
      <c r="R77" s="15">
        <v>45777</v>
      </c>
      <c r="S77" t="s">
        <v>21</v>
      </c>
      <c r="T77">
        <v>7</v>
      </c>
      <c r="U77" s="2">
        <v>471.78924067999998</v>
      </c>
      <c r="V77" s="2">
        <v>6613.8678599999994</v>
      </c>
      <c r="W77" s="2">
        <v>9.0551183999999996</v>
      </c>
      <c r="X77" s="2">
        <v>1.5091863999999999</v>
      </c>
      <c r="Y77" s="2">
        <v>7.7427824000000003</v>
      </c>
      <c r="Z77" s="6">
        <f>Crate_BOMs[[#This Row],[glass weight (lb)]]+Crate_BOMs[[#This Row],[Crate Weight (lb)]]/COUNTIF(Crate_BOMs[crate no.],Crate_BOMs[[#This Row],[crate no.]])</f>
        <v>726.58062633428563</v>
      </c>
      <c r="AA77" s="6" t="str">
        <f>IF(LEFT(Crate_BOMs[[#This Row],[glass code]],4)&lt;&gt;"1116","",IFERROR(MID(Crate_BOMs[[#This Row],[no]],FIND("ECN",Crate_BOMs[[#This Row],[no]]),200),MID(Crate_BOMs[[#This Row],[no]],39,200)))</f>
        <v>2.05 &amp; 2.09 GLZ02</v>
      </c>
      <c r="AB77" s="6" t="str">
        <f>SUBSTITUTE(IF(RIGHT(Crate_BOMs[[#This Row],[PO Sublot-GL]],6)="curved",RIGHT(Crate_BOMs[[#This Row],[PO Sublot-GL]],12),RIGHT(Crate_BOMs[[#This Row],[PO Sublot-GL]],5))," ","")</f>
        <v>GLZ02</v>
      </c>
      <c r="AC77" s="6" t="str">
        <f>SUBSTITUTE(LEFT(Crate_BOMs[[#This Row],[PO Sublot-GL]],LEN(Crate_BOMs[[#This Row],[PO Sublot-GL]])-LEN(Crate_BOMs[[#This Row],[Glass Type]]))," ","")</f>
        <v>2.05&amp;2.09</v>
      </c>
      <c r="AD77" s="6" t="str">
        <f>LEFT(Crate_BOMs[[#This Row],[no]],FIND(" ",Crate_BOMs[[#This Row],[no]],5)-1)</f>
        <v>PO 40536</v>
      </c>
      <c r="AE77" s="6" cm="1">
        <f t="array" ref="AE77">COUNTA(_xlfn.UNIQUE(_xlfn._xlws.FILTER(Crate_BOMs[PO],Crate_BOMs[crate no.]=Crate_BOMs[[#This Row],[crate no.]])))</f>
        <v>2</v>
      </c>
      <c r="AF77" s="10" t="str">
        <f>IF(Crate_BOMs[[#This Row],['# POs in Crate]]=1,"",IF(VLOOKUP(Crate_BOMs[[#This Row],[crate no.]],Crates_[[crate no.]:[New Sublot]],3,FALSE)="","",VLOOKUP(Crate_BOMs[[#This Row],[crate no.]],Crates_[[crate no.]:[New Sublot]],3,FALSE)))</f>
        <v>2.03</v>
      </c>
      <c r="AG77" s="6" t="str">
        <f>IF(VLOOKUP(Crate_BOMs[[#This Row],[crate no.]],Crates_[[crate no.]:[New Sublot]],3,FALSE)="",VLOOKUP(Crate_BOMs[[#This Row],[crate no.]],Crates_[[crate no.]:[New Sublot]],2,FALSE),VLOOKUP(Crate_BOMs[[#This Row],[crate no.]],Crates_[[crate no.]:[New Sublot]],3,FALSE))</f>
        <v>2.03</v>
      </c>
      <c r="AI77">
        <v>11</v>
      </c>
      <c r="AJ77">
        <v>300520037</v>
      </c>
      <c r="AK77" s="22" t="str" cm="1">
        <f t="array" ref="AK77">IF(INDEX(Crate_BOMs['# POs in Crate],MATCH(Crates_[[#This Row],[crate no.]],Crate_BOMs[crate no.],0),)=1,INDEX(Crate_BOMs[PO Sublot],MATCH(Crates_[[#This Row],[crate no.]],Crate_BOMs[crate no.],0),),"")</f>
        <v/>
      </c>
      <c r="AL77" s="21" t="str">
        <f>IFERROR(VLOOKUP(Crates_[[#This Row],[crate no.]],AN:AO,2,FALSE),"")</f>
        <v>2.05&amp;2.09</v>
      </c>
    </row>
    <row r="78" spans="1:38" x14ac:dyDescent="0.25">
      <c r="A78">
        <v>3</v>
      </c>
      <c r="B78">
        <v>300520083</v>
      </c>
      <c r="C78">
        <v>2394179</v>
      </c>
      <c r="D78">
        <v>1</v>
      </c>
      <c r="E78" t="s">
        <v>64</v>
      </c>
      <c r="F78" t="s">
        <v>72</v>
      </c>
      <c r="G78">
        <v>2181</v>
      </c>
      <c r="H78">
        <v>2496</v>
      </c>
      <c r="I78">
        <v>86</v>
      </c>
      <c r="J78">
        <v>98</v>
      </c>
      <c r="K78">
        <v>299</v>
      </c>
      <c r="L78">
        <v>1</v>
      </c>
      <c r="M78" t="s">
        <v>51</v>
      </c>
      <c r="N78" t="s">
        <v>52</v>
      </c>
      <c r="O78" s="2">
        <v>659.18216337999991</v>
      </c>
      <c r="P78" s="15">
        <v>45747</v>
      </c>
      <c r="Q78" s="15">
        <v>45770</v>
      </c>
      <c r="R78" s="15">
        <v>45777</v>
      </c>
      <c r="S78" t="s">
        <v>21</v>
      </c>
      <c r="T78">
        <v>7</v>
      </c>
      <c r="U78" s="2">
        <v>471.78924067999998</v>
      </c>
      <c r="V78" s="2">
        <v>6613.8678599999994</v>
      </c>
      <c r="W78" s="2">
        <v>9.0551183999999996</v>
      </c>
      <c r="X78" s="2">
        <v>1.5091863999999999</v>
      </c>
      <c r="Y78" s="2">
        <v>7.7427824000000003</v>
      </c>
      <c r="Z78" s="6">
        <f>Crate_BOMs[[#This Row],[glass weight (lb)]]+Crate_BOMs[[#This Row],[Crate Weight (lb)]]/COUNTIF(Crate_BOMs[crate no.],Crate_BOMs[[#This Row],[crate no.]])</f>
        <v>726.58062633428563</v>
      </c>
      <c r="AA78" s="6" t="str">
        <f>IF(LEFT(Crate_BOMs[[#This Row],[glass code]],4)&lt;&gt;"1116","",IFERROR(MID(Crate_BOMs[[#This Row],[no]],FIND("ECN",Crate_BOMs[[#This Row],[no]]),200),MID(Crate_BOMs[[#This Row],[no]],39,200)))</f>
        <v>2.02 GLZ02</v>
      </c>
      <c r="AB78" s="6" t="str">
        <f>SUBSTITUTE(IF(RIGHT(Crate_BOMs[[#This Row],[PO Sublot-GL]],6)="curved",RIGHT(Crate_BOMs[[#This Row],[PO Sublot-GL]],12),RIGHT(Crate_BOMs[[#This Row],[PO Sublot-GL]],5))," ","")</f>
        <v>GLZ02</v>
      </c>
      <c r="AC78" s="6" t="str">
        <f>SUBSTITUTE(LEFT(Crate_BOMs[[#This Row],[PO Sublot-GL]],LEN(Crate_BOMs[[#This Row],[PO Sublot-GL]])-LEN(Crate_BOMs[[#This Row],[Glass Type]]))," ","")</f>
        <v>2.02</v>
      </c>
      <c r="AD78" s="6" t="str">
        <f>LEFT(Crate_BOMs[[#This Row],[no]],FIND(" ",Crate_BOMs[[#This Row],[no]],5)-1)</f>
        <v>PO 40538</v>
      </c>
      <c r="AE78" s="6" cm="1">
        <f t="array" ref="AE78">COUNTA(_xlfn.UNIQUE(_xlfn._xlws.FILTER(Crate_BOMs[PO],Crate_BOMs[crate no.]=Crate_BOMs[[#This Row],[crate no.]])))</f>
        <v>2</v>
      </c>
      <c r="AF78" s="10" t="str">
        <f>IF(Crate_BOMs[[#This Row],['# POs in Crate]]=1,"",IF(VLOOKUP(Crate_BOMs[[#This Row],[crate no.]],Crates_[[crate no.]:[New Sublot]],3,FALSE)="","",VLOOKUP(Crate_BOMs[[#This Row],[crate no.]],Crates_[[crate no.]:[New Sublot]],3,FALSE)))</f>
        <v>2.03</v>
      </c>
      <c r="AG78" s="6" t="str">
        <f>IF(VLOOKUP(Crate_BOMs[[#This Row],[crate no.]],Crates_[[crate no.]:[New Sublot]],3,FALSE)="",VLOOKUP(Crate_BOMs[[#This Row],[crate no.]],Crates_[[crate no.]:[New Sublot]],2,FALSE),VLOOKUP(Crate_BOMs[[#This Row],[crate no.]],Crates_[[crate no.]:[New Sublot]],3,FALSE))</f>
        <v>2.03</v>
      </c>
      <c r="AI78">
        <v>11</v>
      </c>
      <c r="AJ78">
        <v>300520391</v>
      </c>
      <c r="AK78" s="22" t="str" cm="1">
        <f t="array" ref="AK78">IF(INDEX(Crate_BOMs['# POs in Crate],MATCH(Crates_[[#This Row],[crate no.]],Crate_BOMs[crate no.],0),)=1,INDEX(Crate_BOMs[PO Sublot],MATCH(Crates_[[#This Row],[crate no.]],Crate_BOMs[crate no.],0),),"")</f>
        <v>2.06</v>
      </c>
      <c r="AL78" s="21" t="str">
        <f>IFERROR(VLOOKUP(Crates_[[#This Row],[crate no.]],AN:AO,2,FALSE),"")</f>
        <v/>
      </c>
    </row>
    <row r="79" spans="1:38" x14ac:dyDescent="0.25">
      <c r="A79">
        <v>3</v>
      </c>
      <c r="B79">
        <v>300520083</v>
      </c>
      <c r="C79">
        <v>2394179</v>
      </c>
      <c r="D79">
        <v>1</v>
      </c>
      <c r="E79" t="s">
        <v>64</v>
      </c>
      <c r="F79" t="s">
        <v>72</v>
      </c>
      <c r="G79">
        <v>2181</v>
      </c>
      <c r="H79">
        <v>2496</v>
      </c>
      <c r="I79">
        <v>86</v>
      </c>
      <c r="J79">
        <v>98</v>
      </c>
      <c r="K79">
        <v>299</v>
      </c>
      <c r="L79">
        <v>1</v>
      </c>
      <c r="M79" t="s">
        <v>51</v>
      </c>
      <c r="N79" t="s">
        <v>52</v>
      </c>
      <c r="O79" s="2">
        <v>659.18216337999991</v>
      </c>
      <c r="P79" s="15">
        <v>45747</v>
      </c>
      <c r="Q79" s="15">
        <v>45770</v>
      </c>
      <c r="R79" s="15">
        <v>45777</v>
      </c>
      <c r="S79" t="s">
        <v>21</v>
      </c>
      <c r="T79">
        <v>7</v>
      </c>
      <c r="U79" s="2">
        <v>471.78924067999998</v>
      </c>
      <c r="V79" s="2">
        <v>6613.8678599999994</v>
      </c>
      <c r="W79" s="2">
        <v>9.0551183999999996</v>
      </c>
      <c r="X79" s="2">
        <v>1.5091863999999999</v>
      </c>
      <c r="Y79" s="2">
        <v>7.7427824000000003</v>
      </c>
      <c r="Z79" s="6">
        <f>Crate_BOMs[[#This Row],[glass weight (lb)]]+Crate_BOMs[[#This Row],[Crate Weight (lb)]]/COUNTIF(Crate_BOMs[crate no.],Crate_BOMs[[#This Row],[crate no.]])</f>
        <v>726.58062633428563</v>
      </c>
      <c r="AA79" s="6" t="str">
        <f>IF(LEFT(Crate_BOMs[[#This Row],[glass code]],4)&lt;&gt;"1116","",IFERROR(MID(Crate_BOMs[[#This Row],[no]],FIND("ECN",Crate_BOMs[[#This Row],[no]]),200),MID(Crate_BOMs[[#This Row],[no]],39,200)))</f>
        <v>2.02 GLZ02</v>
      </c>
      <c r="AB79" s="6" t="str">
        <f>SUBSTITUTE(IF(RIGHT(Crate_BOMs[[#This Row],[PO Sublot-GL]],6)="curved",RIGHT(Crate_BOMs[[#This Row],[PO Sublot-GL]],12),RIGHT(Crate_BOMs[[#This Row],[PO Sublot-GL]],5))," ","")</f>
        <v>GLZ02</v>
      </c>
      <c r="AC79" s="6" t="str">
        <f>SUBSTITUTE(LEFT(Crate_BOMs[[#This Row],[PO Sublot-GL]],LEN(Crate_BOMs[[#This Row],[PO Sublot-GL]])-LEN(Crate_BOMs[[#This Row],[Glass Type]]))," ","")</f>
        <v>2.02</v>
      </c>
      <c r="AD79" s="6" t="str">
        <f>LEFT(Crate_BOMs[[#This Row],[no]],FIND(" ",Crate_BOMs[[#This Row],[no]],5)-1)</f>
        <v>PO 40538</v>
      </c>
      <c r="AE79" s="6" cm="1">
        <f t="array" ref="AE79">COUNTA(_xlfn.UNIQUE(_xlfn._xlws.FILTER(Crate_BOMs[PO],Crate_BOMs[crate no.]=Crate_BOMs[[#This Row],[crate no.]])))</f>
        <v>2</v>
      </c>
      <c r="AF79" s="10" t="str">
        <f>IF(Crate_BOMs[[#This Row],['# POs in Crate]]=1,"",IF(VLOOKUP(Crate_BOMs[[#This Row],[crate no.]],Crates_[[crate no.]:[New Sublot]],3,FALSE)="","",VLOOKUP(Crate_BOMs[[#This Row],[crate no.]],Crates_[[crate no.]:[New Sublot]],3,FALSE)))</f>
        <v>2.03</v>
      </c>
      <c r="AG79" s="6" t="str">
        <f>IF(VLOOKUP(Crate_BOMs[[#This Row],[crate no.]],Crates_[[crate no.]:[New Sublot]],3,FALSE)="",VLOOKUP(Crate_BOMs[[#This Row],[crate no.]],Crates_[[crate no.]:[New Sublot]],2,FALSE),VLOOKUP(Crate_BOMs[[#This Row],[crate no.]],Crates_[[crate no.]:[New Sublot]],3,FALSE))</f>
        <v>2.03</v>
      </c>
      <c r="AI79">
        <v>11</v>
      </c>
      <c r="AJ79">
        <v>300520672</v>
      </c>
      <c r="AK79" s="22" t="str" cm="1">
        <f t="array" ref="AK79">IF(INDEX(Crate_BOMs['# POs in Crate],MATCH(Crates_[[#This Row],[crate no.]],Crate_BOMs[crate no.],0),)=1,INDEX(Crate_BOMs[PO Sublot],MATCH(Crates_[[#This Row],[crate no.]],Crate_BOMs[crate no.],0),),"")</f>
        <v>2.01</v>
      </c>
      <c r="AL79" s="21" t="str">
        <f>IFERROR(VLOOKUP(Crates_[[#This Row],[crate no.]],AN:AO,2,FALSE),"")</f>
        <v/>
      </c>
    </row>
    <row r="80" spans="1:38" x14ac:dyDescent="0.25">
      <c r="A80">
        <v>3</v>
      </c>
      <c r="B80">
        <v>300520083</v>
      </c>
      <c r="C80">
        <v>2394179</v>
      </c>
      <c r="D80">
        <v>1</v>
      </c>
      <c r="E80" t="s">
        <v>64</v>
      </c>
      <c r="F80" t="s">
        <v>72</v>
      </c>
      <c r="G80">
        <v>2181</v>
      </c>
      <c r="H80">
        <v>2496</v>
      </c>
      <c r="I80">
        <v>86</v>
      </c>
      <c r="J80">
        <v>98</v>
      </c>
      <c r="K80">
        <v>299</v>
      </c>
      <c r="L80">
        <v>1</v>
      </c>
      <c r="M80" t="s">
        <v>51</v>
      </c>
      <c r="N80" t="s">
        <v>52</v>
      </c>
      <c r="O80" s="2">
        <v>659.18216337999991</v>
      </c>
      <c r="P80" s="15">
        <v>45747</v>
      </c>
      <c r="Q80" s="15">
        <v>45770</v>
      </c>
      <c r="R80" s="15">
        <v>45777</v>
      </c>
      <c r="S80" t="s">
        <v>21</v>
      </c>
      <c r="T80">
        <v>7</v>
      </c>
      <c r="U80" s="2">
        <v>471.78924067999998</v>
      </c>
      <c r="V80" s="2">
        <v>6613.8678599999994</v>
      </c>
      <c r="W80" s="2">
        <v>9.0551183999999996</v>
      </c>
      <c r="X80" s="2">
        <v>1.5091863999999999</v>
      </c>
      <c r="Y80" s="2">
        <v>7.7427824000000003</v>
      </c>
      <c r="Z80" s="6">
        <f>Crate_BOMs[[#This Row],[glass weight (lb)]]+Crate_BOMs[[#This Row],[Crate Weight (lb)]]/COUNTIF(Crate_BOMs[crate no.],Crate_BOMs[[#This Row],[crate no.]])</f>
        <v>726.58062633428563</v>
      </c>
      <c r="AA80" s="6" t="str">
        <f>IF(LEFT(Crate_BOMs[[#This Row],[glass code]],4)&lt;&gt;"1116","",IFERROR(MID(Crate_BOMs[[#This Row],[no]],FIND("ECN",Crate_BOMs[[#This Row],[no]]),200),MID(Crate_BOMs[[#This Row],[no]],39,200)))</f>
        <v>2.02 GLZ02</v>
      </c>
      <c r="AB80" s="6" t="str">
        <f>SUBSTITUTE(IF(RIGHT(Crate_BOMs[[#This Row],[PO Sublot-GL]],6)="curved",RIGHT(Crate_BOMs[[#This Row],[PO Sublot-GL]],12),RIGHT(Crate_BOMs[[#This Row],[PO Sublot-GL]],5))," ","")</f>
        <v>GLZ02</v>
      </c>
      <c r="AC80" s="6" t="str">
        <f>SUBSTITUTE(LEFT(Crate_BOMs[[#This Row],[PO Sublot-GL]],LEN(Crate_BOMs[[#This Row],[PO Sublot-GL]])-LEN(Crate_BOMs[[#This Row],[Glass Type]]))," ","")</f>
        <v>2.02</v>
      </c>
      <c r="AD80" s="6" t="str">
        <f>LEFT(Crate_BOMs[[#This Row],[no]],FIND(" ",Crate_BOMs[[#This Row],[no]],5)-1)</f>
        <v>PO 40538</v>
      </c>
      <c r="AE80" s="6" cm="1">
        <f t="array" ref="AE80">COUNTA(_xlfn.UNIQUE(_xlfn._xlws.FILTER(Crate_BOMs[PO],Crate_BOMs[crate no.]=Crate_BOMs[[#This Row],[crate no.]])))</f>
        <v>2</v>
      </c>
      <c r="AF80" s="10" t="str">
        <f>IF(Crate_BOMs[[#This Row],['# POs in Crate]]=1,"",IF(VLOOKUP(Crate_BOMs[[#This Row],[crate no.]],Crates_[[crate no.]:[New Sublot]],3,FALSE)="","",VLOOKUP(Crate_BOMs[[#This Row],[crate no.]],Crates_[[crate no.]:[New Sublot]],3,FALSE)))</f>
        <v>2.03</v>
      </c>
      <c r="AG80" s="6" t="str">
        <f>IF(VLOOKUP(Crate_BOMs[[#This Row],[crate no.]],Crates_[[crate no.]:[New Sublot]],3,FALSE)="",VLOOKUP(Crate_BOMs[[#This Row],[crate no.]],Crates_[[crate no.]:[New Sublot]],2,FALSE),VLOOKUP(Crate_BOMs[[#This Row],[crate no.]],Crates_[[crate no.]:[New Sublot]],3,FALSE))</f>
        <v>2.03</v>
      </c>
      <c r="AI80">
        <v>11</v>
      </c>
      <c r="AJ80">
        <v>300521104</v>
      </c>
      <c r="AK80" s="22" t="str" cm="1">
        <f t="array" ref="AK80">IF(INDEX(Crate_BOMs['# POs in Crate],MATCH(Crates_[[#This Row],[crate no.]],Crate_BOMs[crate no.],0),)=1,INDEX(Crate_BOMs[PO Sublot],MATCH(Crates_[[#This Row],[crate no.]],Crate_BOMs[crate no.],0),),"")</f>
        <v/>
      </c>
      <c r="AL80" s="21" t="str">
        <f>IFERROR(VLOOKUP(Crates_[[#This Row],[crate no.]],AN:AO,2,FALSE),"")</f>
        <v>2.01</v>
      </c>
    </row>
    <row r="81" spans="1:38" x14ac:dyDescent="0.25">
      <c r="A81">
        <v>3</v>
      </c>
      <c r="B81">
        <v>300520083</v>
      </c>
      <c r="C81">
        <v>2394179</v>
      </c>
      <c r="D81">
        <v>1</v>
      </c>
      <c r="E81" t="s">
        <v>64</v>
      </c>
      <c r="F81" t="s">
        <v>72</v>
      </c>
      <c r="G81">
        <v>2181</v>
      </c>
      <c r="H81">
        <v>2496</v>
      </c>
      <c r="I81">
        <v>86</v>
      </c>
      <c r="J81">
        <v>98</v>
      </c>
      <c r="K81">
        <v>299</v>
      </c>
      <c r="L81">
        <v>1</v>
      </c>
      <c r="M81" t="s">
        <v>51</v>
      </c>
      <c r="N81" t="s">
        <v>52</v>
      </c>
      <c r="O81" s="2">
        <v>659.18216337999991</v>
      </c>
      <c r="P81" s="15">
        <v>45747</v>
      </c>
      <c r="Q81" s="15">
        <v>45770</v>
      </c>
      <c r="R81" s="15">
        <v>45777</v>
      </c>
      <c r="S81" t="s">
        <v>21</v>
      </c>
      <c r="T81">
        <v>7</v>
      </c>
      <c r="U81" s="2">
        <v>471.78924067999998</v>
      </c>
      <c r="V81" s="2">
        <v>6613.8678599999994</v>
      </c>
      <c r="W81" s="2">
        <v>9.0551183999999996</v>
      </c>
      <c r="X81" s="2">
        <v>1.5091863999999999</v>
      </c>
      <c r="Y81" s="2">
        <v>7.7427824000000003</v>
      </c>
      <c r="Z81" s="6">
        <f>Crate_BOMs[[#This Row],[glass weight (lb)]]+Crate_BOMs[[#This Row],[Crate Weight (lb)]]/COUNTIF(Crate_BOMs[crate no.],Crate_BOMs[[#This Row],[crate no.]])</f>
        <v>726.58062633428563</v>
      </c>
      <c r="AA81" s="6" t="str">
        <f>IF(LEFT(Crate_BOMs[[#This Row],[glass code]],4)&lt;&gt;"1116","",IFERROR(MID(Crate_BOMs[[#This Row],[no]],FIND("ECN",Crate_BOMs[[#This Row],[no]]),200),MID(Crate_BOMs[[#This Row],[no]],39,200)))</f>
        <v>2.02 GLZ02</v>
      </c>
      <c r="AB81" s="6" t="str">
        <f>SUBSTITUTE(IF(RIGHT(Crate_BOMs[[#This Row],[PO Sublot-GL]],6)="curved",RIGHT(Crate_BOMs[[#This Row],[PO Sublot-GL]],12),RIGHT(Crate_BOMs[[#This Row],[PO Sublot-GL]],5))," ","")</f>
        <v>GLZ02</v>
      </c>
      <c r="AC81" s="6" t="str">
        <f>SUBSTITUTE(LEFT(Crate_BOMs[[#This Row],[PO Sublot-GL]],LEN(Crate_BOMs[[#This Row],[PO Sublot-GL]])-LEN(Crate_BOMs[[#This Row],[Glass Type]]))," ","")</f>
        <v>2.02</v>
      </c>
      <c r="AD81" s="6" t="str">
        <f>LEFT(Crate_BOMs[[#This Row],[no]],FIND(" ",Crate_BOMs[[#This Row],[no]],5)-1)</f>
        <v>PO 40538</v>
      </c>
      <c r="AE81" s="6" cm="1">
        <f t="array" ref="AE81">COUNTA(_xlfn.UNIQUE(_xlfn._xlws.FILTER(Crate_BOMs[PO],Crate_BOMs[crate no.]=Crate_BOMs[[#This Row],[crate no.]])))</f>
        <v>2</v>
      </c>
      <c r="AF81" s="10" t="str">
        <f>IF(Crate_BOMs[[#This Row],['# POs in Crate]]=1,"",IF(VLOOKUP(Crate_BOMs[[#This Row],[crate no.]],Crates_[[crate no.]:[New Sublot]],3,FALSE)="","",VLOOKUP(Crate_BOMs[[#This Row],[crate no.]],Crates_[[crate no.]:[New Sublot]],3,FALSE)))</f>
        <v>2.03</v>
      </c>
      <c r="AG81" s="6" t="str">
        <f>IF(VLOOKUP(Crate_BOMs[[#This Row],[crate no.]],Crates_[[crate no.]:[New Sublot]],3,FALSE)="",VLOOKUP(Crate_BOMs[[#This Row],[crate no.]],Crates_[[crate no.]:[New Sublot]],2,FALSE),VLOOKUP(Crate_BOMs[[#This Row],[crate no.]],Crates_[[crate no.]:[New Sublot]],3,FALSE))</f>
        <v>2.03</v>
      </c>
      <c r="AI81">
        <v>11</v>
      </c>
      <c r="AJ81">
        <v>300521265</v>
      </c>
      <c r="AK81" s="22" t="str" cm="1">
        <f t="array" ref="AK81">IF(INDEX(Crate_BOMs['# POs in Crate],MATCH(Crates_[[#This Row],[crate no.]],Crate_BOMs[crate no.],0),)=1,INDEX(Crate_BOMs[PO Sublot],MATCH(Crates_[[#This Row],[crate no.]],Crate_BOMs[crate no.],0),),"")</f>
        <v>2.07</v>
      </c>
      <c r="AL81" s="21" t="str">
        <f>IFERROR(VLOOKUP(Crates_[[#This Row],[crate no.]],AN:AO,2,FALSE),"")</f>
        <v/>
      </c>
    </row>
    <row r="82" spans="1:38" x14ac:dyDescent="0.25">
      <c r="A82">
        <v>3</v>
      </c>
      <c r="B82">
        <v>300520083</v>
      </c>
      <c r="C82">
        <v>2394179</v>
      </c>
      <c r="D82">
        <v>1</v>
      </c>
      <c r="E82" t="s">
        <v>64</v>
      </c>
      <c r="F82" t="s">
        <v>72</v>
      </c>
      <c r="G82">
        <v>2181</v>
      </c>
      <c r="H82">
        <v>2496</v>
      </c>
      <c r="I82">
        <v>86</v>
      </c>
      <c r="J82">
        <v>98</v>
      </c>
      <c r="K82">
        <v>299</v>
      </c>
      <c r="L82">
        <v>1</v>
      </c>
      <c r="M82" t="s">
        <v>51</v>
      </c>
      <c r="N82" t="s">
        <v>52</v>
      </c>
      <c r="O82" s="2">
        <v>659.18216337999991</v>
      </c>
      <c r="P82" s="15">
        <v>45747</v>
      </c>
      <c r="Q82" s="15">
        <v>45770</v>
      </c>
      <c r="R82" s="15">
        <v>45777</v>
      </c>
      <c r="S82" t="s">
        <v>21</v>
      </c>
      <c r="T82">
        <v>7</v>
      </c>
      <c r="U82" s="2">
        <v>471.78924067999998</v>
      </c>
      <c r="V82" s="2">
        <v>6613.8678599999994</v>
      </c>
      <c r="W82" s="2">
        <v>9.0551183999999996</v>
      </c>
      <c r="X82" s="2">
        <v>1.5091863999999999</v>
      </c>
      <c r="Y82" s="2">
        <v>7.7427824000000003</v>
      </c>
      <c r="Z82" s="6">
        <f>Crate_BOMs[[#This Row],[glass weight (lb)]]+Crate_BOMs[[#This Row],[Crate Weight (lb)]]/COUNTIF(Crate_BOMs[crate no.],Crate_BOMs[[#This Row],[crate no.]])</f>
        <v>726.58062633428563</v>
      </c>
      <c r="AA82" s="6" t="str">
        <f>IF(LEFT(Crate_BOMs[[#This Row],[glass code]],4)&lt;&gt;"1116","",IFERROR(MID(Crate_BOMs[[#This Row],[no]],FIND("ECN",Crate_BOMs[[#This Row],[no]]),200),MID(Crate_BOMs[[#This Row],[no]],39,200)))</f>
        <v>2.02 GLZ02</v>
      </c>
      <c r="AB82" s="6" t="str">
        <f>SUBSTITUTE(IF(RIGHT(Crate_BOMs[[#This Row],[PO Sublot-GL]],6)="curved",RIGHT(Crate_BOMs[[#This Row],[PO Sublot-GL]],12),RIGHT(Crate_BOMs[[#This Row],[PO Sublot-GL]],5))," ","")</f>
        <v>GLZ02</v>
      </c>
      <c r="AC82" s="6" t="str">
        <f>SUBSTITUTE(LEFT(Crate_BOMs[[#This Row],[PO Sublot-GL]],LEN(Crate_BOMs[[#This Row],[PO Sublot-GL]])-LEN(Crate_BOMs[[#This Row],[Glass Type]]))," ","")</f>
        <v>2.02</v>
      </c>
      <c r="AD82" s="6" t="str">
        <f>LEFT(Crate_BOMs[[#This Row],[no]],FIND(" ",Crate_BOMs[[#This Row],[no]],5)-1)</f>
        <v>PO 40538</v>
      </c>
      <c r="AE82" s="6" cm="1">
        <f t="array" ref="AE82">COUNTA(_xlfn.UNIQUE(_xlfn._xlws.FILTER(Crate_BOMs[PO],Crate_BOMs[crate no.]=Crate_BOMs[[#This Row],[crate no.]])))</f>
        <v>2</v>
      </c>
      <c r="AF82" s="10" t="str">
        <f>IF(Crate_BOMs[[#This Row],['# POs in Crate]]=1,"",IF(VLOOKUP(Crate_BOMs[[#This Row],[crate no.]],Crates_[[crate no.]:[New Sublot]],3,FALSE)="","",VLOOKUP(Crate_BOMs[[#This Row],[crate no.]],Crates_[[crate no.]:[New Sublot]],3,FALSE)))</f>
        <v>2.03</v>
      </c>
      <c r="AG82" s="6" t="str">
        <f>IF(VLOOKUP(Crate_BOMs[[#This Row],[crate no.]],Crates_[[crate no.]:[New Sublot]],3,FALSE)="",VLOOKUP(Crate_BOMs[[#This Row],[crate no.]],Crates_[[crate no.]:[New Sublot]],2,FALSE),VLOOKUP(Crate_BOMs[[#This Row],[crate no.]],Crates_[[crate no.]:[New Sublot]],3,FALSE))</f>
        <v>2.03</v>
      </c>
      <c r="AI82">
        <v>11</v>
      </c>
      <c r="AJ82">
        <v>300521763</v>
      </c>
      <c r="AK82" s="22" t="str" cm="1">
        <f t="array" ref="AK82">IF(INDEX(Crate_BOMs['# POs in Crate],MATCH(Crates_[[#This Row],[crate no.]],Crate_BOMs[crate no.],0),)=1,INDEX(Crate_BOMs[PO Sublot],MATCH(Crates_[[#This Row],[crate no.]],Crate_BOMs[crate no.],0),),"")</f>
        <v>2.06</v>
      </c>
      <c r="AL82" s="21" t="str">
        <f>IFERROR(VLOOKUP(Crates_[[#This Row],[crate no.]],AN:AO,2,FALSE),"")</f>
        <v/>
      </c>
    </row>
    <row r="83" spans="1:38" x14ac:dyDescent="0.25">
      <c r="A83">
        <v>3</v>
      </c>
      <c r="B83">
        <v>300520083</v>
      </c>
      <c r="C83">
        <v>2394734</v>
      </c>
      <c r="D83">
        <v>1</v>
      </c>
      <c r="E83" t="s">
        <v>64</v>
      </c>
      <c r="F83" t="s">
        <v>65</v>
      </c>
      <c r="G83">
        <v>2181</v>
      </c>
      <c r="H83">
        <v>2496</v>
      </c>
      <c r="I83">
        <v>86</v>
      </c>
      <c r="J83">
        <v>98</v>
      </c>
      <c r="K83">
        <v>299</v>
      </c>
      <c r="L83">
        <v>1</v>
      </c>
      <c r="M83" t="s">
        <v>51</v>
      </c>
      <c r="N83" t="s">
        <v>52</v>
      </c>
      <c r="O83" s="2">
        <v>659.18216337999991</v>
      </c>
      <c r="P83" s="15">
        <v>45747</v>
      </c>
      <c r="Q83" s="15">
        <v>45770</v>
      </c>
      <c r="R83" s="15">
        <v>45777</v>
      </c>
      <c r="S83" t="s">
        <v>21</v>
      </c>
      <c r="T83">
        <v>7</v>
      </c>
      <c r="U83" s="2">
        <v>471.78924067999998</v>
      </c>
      <c r="V83" s="2">
        <v>6613.8678599999994</v>
      </c>
      <c r="W83" s="2">
        <v>9.0551183999999996</v>
      </c>
      <c r="X83" s="2">
        <v>1.5091863999999999</v>
      </c>
      <c r="Y83" s="2">
        <v>7.7427824000000003</v>
      </c>
      <c r="Z83" s="6">
        <f>Crate_BOMs[[#This Row],[glass weight (lb)]]+Crate_BOMs[[#This Row],[Crate Weight (lb)]]/COUNTIF(Crate_BOMs[crate no.],Crate_BOMs[[#This Row],[crate no.]])</f>
        <v>726.58062633428563</v>
      </c>
      <c r="AA83" s="6" t="str">
        <f>IF(LEFT(Crate_BOMs[[#This Row],[glass code]],4)&lt;&gt;"1116","",IFERROR(MID(Crate_BOMs[[#This Row],[no]],FIND("ECN",Crate_BOMs[[#This Row],[no]]),200),MID(Crate_BOMs[[#This Row],[no]],39,200)))</f>
        <v>2.05 &amp; 2.09 GLZ02</v>
      </c>
      <c r="AB83" s="6" t="str">
        <f>SUBSTITUTE(IF(RIGHT(Crate_BOMs[[#This Row],[PO Sublot-GL]],6)="curved",RIGHT(Crate_BOMs[[#This Row],[PO Sublot-GL]],12),RIGHT(Crate_BOMs[[#This Row],[PO Sublot-GL]],5))," ","")</f>
        <v>GLZ02</v>
      </c>
      <c r="AC83" s="6" t="str">
        <f>SUBSTITUTE(LEFT(Crate_BOMs[[#This Row],[PO Sublot-GL]],LEN(Crate_BOMs[[#This Row],[PO Sublot-GL]])-LEN(Crate_BOMs[[#This Row],[Glass Type]]))," ","")</f>
        <v>2.05&amp;2.09</v>
      </c>
      <c r="AD83" s="6" t="str">
        <f>LEFT(Crate_BOMs[[#This Row],[no]],FIND(" ",Crate_BOMs[[#This Row],[no]],5)-1)</f>
        <v>PO 40536</v>
      </c>
      <c r="AE83" s="6" cm="1">
        <f t="array" ref="AE83">COUNTA(_xlfn.UNIQUE(_xlfn._xlws.FILTER(Crate_BOMs[PO],Crate_BOMs[crate no.]=Crate_BOMs[[#This Row],[crate no.]])))</f>
        <v>2</v>
      </c>
      <c r="AF83" s="10" t="str">
        <f>IF(Crate_BOMs[[#This Row],['# POs in Crate]]=1,"",IF(VLOOKUP(Crate_BOMs[[#This Row],[crate no.]],Crates_[[crate no.]:[New Sublot]],3,FALSE)="","",VLOOKUP(Crate_BOMs[[#This Row],[crate no.]],Crates_[[crate no.]:[New Sublot]],3,FALSE)))</f>
        <v>2.03</v>
      </c>
      <c r="AG83" s="6" t="str">
        <f>IF(VLOOKUP(Crate_BOMs[[#This Row],[crate no.]],Crates_[[crate no.]:[New Sublot]],3,FALSE)="",VLOOKUP(Crate_BOMs[[#This Row],[crate no.]],Crates_[[crate no.]:[New Sublot]],2,FALSE),VLOOKUP(Crate_BOMs[[#This Row],[crate no.]],Crates_[[crate no.]:[New Sublot]],3,FALSE))</f>
        <v>2.03</v>
      </c>
      <c r="AI83">
        <v>11</v>
      </c>
      <c r="AJ83">
        <v>300521805</v>
      </c>
      <c r="AK83" s="22" t="str" cm="1">
        <f t="array" ref="AK83">IF(INDEX(Crate_BOMs['# POs in Crate],MATCH(Crates_[[#This Row],[crate no.]],Crate_BOMs[crate no.],0),)=1,INDEX(Crate_BOMs[PO Sublot],MATCH(Crates_[[#This Row],[crate no.]],Crate_BOMs[crate no.],0),),"")</f>
        <v>2.05&amp;2.09</v>
      </c>
      <c r="AL83" s="21" t="str">
        <f>IFERROR(VLOOKUP(Crates_[[#This Row],[crate no.]],AN:AO,2,FALSE),"")</f>
        <v/>
      </c>
    </row>
    <row r="84" spans="1:38" x14ac:dyDescent="0.25">
      <c r="A84">
        <v>3</v>
      </c>
      <c r="B84">
        <v>300522302</v>
      </c>
      <c r="C84">
        <v>2394734</v>
      </c>
      <c r="D84">
        <v>1</v>
      </c>
      <c r="E84" t="s">
        <v>64</v>
      </c>
      <c r="F84" t="s">
        <v>65</v>
      </c>
      <c r="G84">
        <v>2181</v>
      </c>
      <c r="H84">
        <v>2496</v>
      </c>
      <c r="I84">
        <v>86</v>
      </c>
      <c r="J84">
        <v>98</v>
      </c>
      <c r="K84">
        <v>299</v>
      </c>
      <c r="L84">
        <v>1</v>
      </c>
      <c r="M84" t="s">
        <v>51</v>
      </c>
      <c r="N84" t="s">
        <v>52</v>
      </c>
      <c r="O84" s="2">
        <v>659.18216337999991</v>
      </c>
      <c r="P84" s="15">
        <v>45747</v>
      </c>
      <c r="Q84" s="15">
        <v>45770</v>
      </c>
      <c r="R84" s="15">
        <v>45777</v>
      </c>
      <c r="S84" t="s">
        <v>21</v>
      </c>
      <c r="T84">
        <v>7</v>
      </c>
      <c r="U84" s="2">
        <v>471.78924067999998</v>
      </c>
      <c r="V84" s="2">
        <v>6613.8678599999994</v>
      </c>
      <c r="W84" s="2">
        <v>9.0551183999999996</v>
      </c>
      <c r="X84" s="2">
        <v>1.5091863999999999</v>
      </c>
      <c r="Y84" s="2">
        <v>7.7427824000000003</v>
      </c>
      <c r="Z84" s="6">
        <f>Crate_BOMs[[#This Row],[glass weight (lb)]]+Crate_BOMs[[#This Row],[Crate Weight (lb)]]/COUNTIF(Crate_BOMs[crate no.],Crate_BOMs[[#This Row],[crate no.]])</f>
        <v>726.58062633428563</v>
      </c>
      <c r="AA84" s="6" t="str">
        <f>IF(LEFT(Crate_BOMs[[#This Row],[glass code]],4)&lt;&gt;"1116","",IFERROR(MID(Crate_BOMs[[#This Row],[no]],FIND("ECN",Crate_BOMs[[#This Row],[no]]),200),MID(Crate_BOMs[[#This Row],[no]],39,200)))</f>
        <v>2.05 &amp; 2.09 GLZ02</v>
      </c>
      <c r="AB84" s="6" t="str">
        <f>SUBSTITUTE(IF(RIGHT(Crate_BOMs[[#This Row],[PO Sublot-GL]],6)="curved",RIGHT(Crate_BOMs[[#This Row],[PO Sublot-GL]],12),RIGHT(Crate_BOMs[[#This Row],[PO Sublot-GL]],5))," ","")</f>
        <v>GLZ02</v>
      </c>
      <c r="AC84" s="6" t="str">
        <f>SUBSTITUTE(LEFT(Crate_BOMs[[#This Row],[PO Sublot-GL]],LEN(Crate_BOMs[[#This Row],[PO Sublot-GL]])-LEN(Crate_BOMs[[#This Row],[Glass Type]]))," ","")</f>
        <v>2.05&amp;2.09</v>
      </c>
      <c r="AD84" s="6" t="str">
        <f>LEFT(Crate_BOMs[[#This Row],[no]],FIND(" ",Crate_BOMs[[#This Row],[no]],5)-1)</f>
        <v>PO 40536</v>
      </c>
      <c r="AE84" s="6" cm="1">
        <f t="array" ref="AE84">COUNTA(_xlfn.UNIQUE(_xlfn._xlws.FILTER(Crate_BOMs[PO],Crate_BOMs[crate no.]=Crate_BOMs[[#This Row],[crate no.]])))</f>
        <v>1</v>
      </c>
      <c r="AF84" s="10" t="str">
        <f>IF(Crate_BOMs[[#This Row],['# POs in Crate]]=1,"",IF(VLOOKUP(Crate_BOMs[[#This Row],[crate no.]],Crates_[[crate no.]:[New Sublot]],3,FALSE)="","",VLOOKUP(Crate_BOMs[[#This Row],[crate no.]],Crates_[[crate no.]:[New Sublot]],3,FALSE)))</f>
        <v/>
      </c>
      <c r="AG84" s="6" t="str">
        <f>IF(VLOOKUP(Crate_BOMs[[#This Row],[crate no.]],Crates_[[crate no.]:[New Sublot]],3,FALSE)="",VLOOKUP(Crate_BOMs[[#This Row],[crate no.]],Crates_[[crate no.]:[New Sublot]],2,FALSE),VLOOKUP(Crate_BOMs[[#This Row],[crate no.]],Crates_[[crate no.]:[New Sublot]],3,FALSE))</f>
        <v>2.05&amp;2.09</v>
      </c>
      <c r="AI84">
        <v>11</v>
      </c>
      <c r="AJ84">
        <v>300522071</v>
      </c>
      <c r="AK84" s="22" t="str" cm="1">
        <f t="array" ref="AK84">IF(INDEX(Crate_BOMs['# POs in Crate],MATCH(Crates_[[#This Row],[crate no.]],Crate_BOMs[crate no.],0),)=1,INDEX(Crate_BOMs[PO Sublot],MATCH(Crates_[[#This Row],[crate no.]],Crate_BOMs[crate no.],0),),"")</f>
        <v>2.06</v>
      </c>
      <c r="AL84" s="21" t="str">
        <f>IFERROR(VLOOKUP(Crates_[[#This Row],[crate no.]],AN:AO,2,FALSE),"")</f>
        <v/>
      </c>
    </row>
    <row r="85" spans="1:38" x14ac:dyDescent="0.25">
      <c r="A85">
        <v>3</v>
      </c>
      <c r="B85">
        <v>300522302</v>
      </c>
      <c r="C85">
        <v>2394734</v>
      </c>
      <c r="D85">
        <v>1</v>
      </c>
      <c r="E85" t="s">
        <v>64</v>
      </c>
      <c r="F85" t="s">
        <v>65</v>
      </c>
      <c r="G85">
        <v>2181</v>
      </c>
      <c r="H85">
        <v>2496</v>
      </c>
      <c r="I85">
        <v>86</v>
      </c>
      <c r="J85">
        <v>98</v>
      </c>
      <c r="K85">
        <v>299</v>
      </c>
      <c r="L85">
        <v>1</v>
      </c>
      <c r="M85" t="s">
        <v>51</v>
      </c>
      <c r="N85" t="s">
        <v>52</v>
      </c>
      <c r="O85" s="2">
        <v>659.18216337999991</v>
      </c>
      <c r="P85" s="15">
        <v>45747</v>
      </c>
      <c r="Q85" s="15">
        <v>45770</v>
      </c>
      <c r="R85" s="15">
        <v>45777</v>
      </c>
      <c r="S85" t="s">
        <v>21</v>
      </c>
      <c r="T85">
        <v>7</v>
      </c>
      <c r="U85" s="2">
        <v>471.78924067999998</v>
      </c>
      <c r="V85" s="2">
        <v>6613.8678599999994</v>
      </c>
      <c r="W85" s="2">
        <v>9.0551183999999996</v>
      </c>
      <c r="X85" s="2">
        <v>1.5091863999999999</v>
      </c>
      <c r="Y85" s="2">
        <v>7.7427824000000003</v>
      </c>
      <c r="Z85" s="6">
        <f>Crate_BOMs[[#This Row],[glass weight (lb)]]+Crate_BOMs[[#This Row],[Crate Weight (lb)]]/COUNTIF(Crate_BOMs[crate no.],Crate_BOMs[[#This Row],[crate no.]])</f>
        <v>726.58062633428563</v>
      </c>
      <c r="AA85" s="6" t="str">
        <f>IF(LEFT(Crate_BOMs[[#This Row],[glass code]],4)&lt;&gt;"1116","",IFERROR(MID(Crate_BOMs[[#This Row],[no]],FIND("ECN",Crate_BOMs[[#This Row],[no]]),200),MID(Crate_BOMs[[#This Row],[no]],39,200)))</f>
        <v>2.05 &amp; 2.09 GLZ02</v>
      </c>
      <c r="AB85" s="6" t="str">
        <f>SUBSTITUTE(IF(RIGHT(Crate_BOMs[[#This Row],[PO Sublot-GL]],6)="curved",RIGHT(Crate_BOMs[[#This Row],[PO Sublot-GL]],12),RIGHT(Crate_BOMs[[#This Row],[PO Sublot-GL]],5))," ","")</f>
        <v>GLZ02</v>
      </c>
      <c r="AC85" s="6" t="str">
        <f>SUBSTITUTE(LEFT(Crate_BOMs[[#This Row],[PO Sublot-GL]],LEN(Crate_BOMs[[#This Row],[PO Sublot-GL]])-LEN(Crate_BOMs[[#This Row],[Glass Type]]))," ","")</f>
        <v>2.05&amp;2.09</v>
      </c>
      <c r="AD85" s="6" t="str">
        <f>LEFT(Crate_BOMs[[#This Row],[no]],FIND(" ",Crate_BOMs[[#This Row],[no]],5)-1)</f>
        <v>PO 40536</v>
      </c>
      <c r="AE85" s="6" cm="1">
        <f t="array" ref="AE85">COUNTA(_xlfn.UNIQUE(_xlfn._xlws.FILTER(Crate_BOMs[PO],Crate_BOMs[crate no.]=Crate_BOMs[[#This Row],[crate no.]])))</f>
        <v>1</v>
      </c>
      <c r="AF85" s="10" t="str">
        <f>IF(Crate_BOMs[[#This Row],['# POs in Crate]]=1,"",IF(VLOOKUP(Crate_BOMs[[#This Row],[crate no.]],Crates_[[crate no.]:[New Sublot]],3,FALSE)="","",VLOOKUP(Crate_BOMs[[#This Row],[crate no.]],Crates_[[crate no.]:[New Sublot]],3,FALSE)))</f>
        <v/>
      </c>
      <c r="AG85" s="6" t="str">
        <f>IF(VLOOKUP(Crate_BOMs[[#This Row],[crate no.]],Crates_[[crate no.]:[New Sublot]],3,FALSE)="",VLOOKUP(Crate_BOMs[[#This Row],[crate no.]],Crates_[[crate no.]:[New Sublot]],2,FALSE),VLOOKUP(Crate_BOMs[[#This Row],[crate no.]],Crates_[[crate no.]:[New Sublot]],3,FALSE))</f>
        <v>2.05&amp;2.09</v>
      </c>
      <c r="AI85">
        <v>11</v>
      </c>
      <c r="AJ85">
        <v>300522181</v>
      </c>
      <c r="AK85" s="22" t="str" cm="1">
        <f t="array" ref="AK85">IF(INDEX(Crate_BOMs['# POs in Crate],MATCH(Crates_[[#This Row],[crate no.]],Crate_BOMs[crate no.],0),)=1,INDEX(Crate_BOMs[PO Sublot],MATCH(Crates_[[#This Row],[crate no.]],Crate_BOMs[crate no.],0),),"")</f>
        <v>2.06</v>
      </c>
      <c r="AL85" s="21" t="str">
        <f>IFERROR(VLOOKUP(Crates_[[#This Row],[crate no.]],AN:AO,2,FALSE),"")</f>
        <v/>
      </c>
    </row>
    <row r="86" spans="1:38" x14ac:dyDescent="0.25">
      <c r="A86">
        <v>3</v>
      </c>
      <c r="B86">
        <v>300522302</v>
      </c>
      <c r="C86">
        <v>2394734</v>
      </c>
      <c r="D86">
        <v>1</v>
      </c>
      <c r="E86" t="s">
        <v>64</v>
      </c>
      <c r="F86" t="s">
        <v>65</v>
      </c>
      <c r="G86">
        <v>2181</v>
      </c>
      <c r="H86">
        <v>2496</v>
      </c>
      <c r="I86">
        <v>86</v>
      </c>
      <c r="J86">
        <v>98</v>
      </c>
      <c r="K86">
        <v>299</v>
      </c>
      <c r="L86">
        <v>1</v>
      </c>
      <c r="M86" t="s">
        <v>51</v>
      </c>
      <c r="N86" t="s">
        <v>52</v>
      </c>
      <c r="O86" s="2">
        <v>659.18216337999991</v>
      </c>
      <c r="P86" s="15">
        <v>45747</v>
      </c>
      <c r="Q86" s="15">
        <v>45770</v>
      </c>
      <c r="R86" s="15">
        <v>45777</v>
      </c>
      <c r="S86" t="s">
        <v>21</v>
      </c>
      <c r="T86">
        <v>7</v>
      </c>
      <c r="U86" s="2">
        <v>471.78924067999998</v>
      </c>
      <c r="V86" s="2">
        <v>6613.8678599999994</v>
      </c>
      <c r="W86" s="2">
        <v>9.0551183999999996</v>
      </c>
      <c r="X86" s="2">
        <v>1.5091863999999999</v>
      </c>
      <c r="Y86" s="2">
        <v>7.7427824000000003</v>
      </c>
      <c r="Z86" s="6">
        <f>Crate_BOMs[[#This Row],[glass weight (lb)]]+Crate_BOMs[[#This Row],[Crate Weight (lb)]]/COUNTIF(Crate_BOMs[crate no.],Crate_BOMs[[#This Row],[crate no.]])</f>
        <v>726.58062633428563</v>
      </c>
      <c r="AA86" s="6" t="str">
        <f>IF(LEFT(Crate_BOMs[[#This Row],[glass code]],4)&lt;&gt;"1116","",IFERROR(MID(Crate_BOMs[[#This Row],[no]],FIND("ECN",Crate_BOMs[[#This Row],[no]]),200),MID(Crate_BOMs[[#This Row],[no]],39,200)))</f>
        <v>2.05 &amp; 2.09 GLZ02</v>
      </c>
      <c r="AB86" s="6" t="str">
        <f>SUBSTITUTE(IF(RIGHT(Crate_BOMs[[#This Row],[PO Sublot-GL]],6)="curved",RIGHT(Crate_BOMs[[#This Row],[PO Sublot-GL]],12),RIGHT(Crate_BOMs[[#This Row],[PO Sublot-GL]],5))," ","")</f>
        <v>GLZ02</v>
      </c>
      <c r="AC86" s="6" t="str">
        <f>SUBSTITUTE(LEFT(Crate_BOMs[[#This Row],[PO Sublot-GL]],LEN(Crate_BOMs[[#This Row],[PO Sublot-GL]])-LEN(Crate_BOMs[[#This Row],[Glass Type]]))," ","")</f>
        <v>2.05&amp;2.09</v>
      </c>
      <c r="AD86" s="6" t="str">
        <f>LEFT(Crate_BOMs[[#This Row],[no]],FIND(" ",Crate_BOMs[[#This Row],[no]],5)-1)</f>
        <v>PO 40536</v>
      </c>
      <c r="AE86" s="6" cm="1">
        <f t="array" ref="AE86">COUNTA(_xlfn.UNIQUE(_xlfn._xlws.FILTER(Crate_BOMs[PO],Crate_BOMs[crate no.]=Crate_BOMs[[#This Row],[crate no.]])))</f>
        <v>1</v>
      </c>
      <c r="AF86" s="10" t="str">
        <f>IF(Crate_BOMs[[#This Row],['# POs in Crate]]=1,"",IF(VLOOKUP(Crate_BOMs[[#This Row],[crate no.]],Crates_[[crate no.]:[New Sublot]],3,FALSE)="","",VLOOKUP(Crate_BOMs[[#This Row],[crate no.]],Crates_[[crate no.]:[New Sublot]],3,FALSE)))</f>
        <v/>
      </c>
      <c r="AG86" s="6" t="str">
        <f>IF(VLOOKUP(Crate_BOMs[[#This Row],[crate no.]],Crates_[[crate no.]:[New Sublot]],3,FALSE)="",VLOOKUP(Crate_BOMs[[#This Row],[crate no.]],Crates_[[crate no.]:[New Sublot]],2,FALSE),VLOOKUP(Crate_BOMs[[#This Row],[crate no.]],Crates_[[crate no.]:[New Sublot]],3,FALSE))</f>
        <v>2.05&amp;2.09</v>
      </c>
      <c r="AI86">
        <v>11</v>
      </c>
      <c r="AJ86">
        <v>300522204</v>
      </c>
      <c r="AK86" s="22" t="str" cm="1">
        <f t="array" ref="AK86">IF(INDEX(Crate_BOMs['# POs in Crate],MATCH(Crates_[[#This Row],[crate no.]],Crate_BOMs[crate no.],0),)=1,INDEX(Crate_BOMs[PO Sublot],MATCH(Crates_[[#This Row],[crate no.]],Crate_BOMs[crate no.],0),),"")</f>
        <v/>
      </c>
      <c r="AL86" s="21" t="str">
        <f>IFERROR(VLOOKUP(Crates_[[#This Row],[crate no.]],AN:AO,2,FALSE),"")</f>
        <v>2.02</v>
      </c>
    </row>
    <row r="87" spans="1:38" x14ac:dyDescent="0.25">
      <c r="A87">
        <v>3</v>
      </c>
      <c r="B87">
        <v>300522302</v>
      </c>
      <c r="C87">
        <v>2394734</v>
      </c>
      <c r="D87">
        <v>1</v>
      </c>
      <c r="E87" t="s">
        <v>64</v>
      </c>
      <c r="F87" t="s">
        <v>65</v>
      </c>
      <c r="G87">
        <v>2181</v>
      </c>
      <c r="H87">
        <v>2496</v>
      </c>
      <c r="I87">
        <v>86</v>
      </c>
      <c r="J87">
        <v>98</v>
      </c>
      <c r="K87">
        <v>299</v>
      </c>
      <c r="L87">
        <v>1</v>
      </c>
      <c r="M87" t="s">
        <v>51</v>
      </c>
      <c r="N87" t="s">
        <v>52</v>
      </c>
      <c r="O87" s="2">
        <v>659.18216337999991</v>
      </c>
      <c r="P87" s="15">
        <v>45747</v>
      </c>
      <c r="Q87" s="15">
        <v>45770</v>
      </c>
      <c r="R87" s="15">
        <v>45777</v>
      </c>
      <c r="S87" t="s">
        <v>21</v>
      </c>
      <c r="T87">
        <v>7</v>
      </c>
      <c r="U87" s="2">
        <v>471.78924067999998</v>
      </c>
      <c r="V87" s="2">
        <v>6613.8678599999994</v>
      </c>
      <c r="W87" s="2">
        <v>9.0551183999999996</v>
      </c>
      <c r="X87" s="2">
        <v>1.5091863999999999</v>
      </c>
      <c r="Y87" s="2">
        <v>7.7427824000000003</v>
      </c>
      <c r="Z87" s="6">
        <f>Crate_BOMs[[#This Row],[glass weight (lb)]]+Crate_BOMs[[#This Row],[Crate Weight (lb)]]/COUNTIF(Crate_BOMs[crate no.],Crate_BOMs[[#This Row],[crate no.]])</f>
        <v>726.58062633428563</v>
      </c>
      <c r="AA87" s="6" t="str">
        <f>IF(LEFT(Crate_BOMs[[#This Row],[glass code]],4)&lt;&gt;"1116","",IFERROR(MID(Crate_BOMs[[#This Row],[no]],FIND("ECN",Crate_BOMs[[#This Row],[no]]),200),MID(Crate_BOMs[[#This Row],[no]],39,200)))</f>
        <v>2.05 &amp; 2.09 GLZ02</v>
      </c>
      <c r="AB87" s="6" t="str">
        <f>SUBSTITUTE(IF(RIGHT(Crate_BOMs[[#This Row],[PO Sublot-GL]],6)="curved",RIGHT(Crate_BOMs[[#This Row],[PO Sublot-GL]],12),RIGHT(Crate_BOMs[[#This Row],[PO Sublot-GL]],5))," ","")</f>
        <v>GLZ02</v>
      </c>
      <c r="AC87" s="6" t="str">
        <f>SUBSTITUTE(LEFT(Crate_BOMs[[#This Row],[PO Sublot-GL]],LEN(Crate_BOMs[[#This Row],[PO Sublot-GL]])-LEN(Crate_BOMs[[#This Row],[Glass Type]]))," ","")</f>
        <v>2.05&amp;2.09</v>
      </c>
      <c r="AD87" s="6" t="str">
        <f>LEFT(Crate_BOMs[[#This Row],[no]],FIND(" ",Crate_BOMs[[#This Row],[no]],5)-1)</f>
        <v>PO 40536</v>
      </c>
      <c r="AE87" s="6" cm="1">
        <f t="array" ref="AE87">COUNTA(_xlfn.UNIQUE(_xlfn._xlws.FILTER(Crate_BOMs[PO],Crate_BOMs[crate no.]=Crate_BOMs[[#This Row],[crate no.]])))</f>
        <v>1</v>
      </c>
      <c r="AF87" s="10" t="str">
        <f>IF(Crate_BOMs[[#This Row],['# POs in Crate]]=1,"",IF(VLOOKUP(Crate_BOMs[[#This Row],[crate no.]],Crates_[[crate no.]:[New Sublot]],3,FALSE)="","",VLOOKUP(Crate_BOMs[[#This Row],[crate no.]],Crates_[[crate no.]:[New Sublot]],3,FALSE)))</f>
        <v/>
      </c>
      <c r="AG87" s="6" t="str">
        <f>IF(VLOOKUP(Crate_BOMs[[#This Row],[crate no.]],Crates_[[crate no.]:[New Sublot]],3,FALSE)="",VLOOKUP(Crate_BOMs[[#This Row],[crate no.]],Crates_[[crate no.]:[New Sublot]],2,FALSE),VLOOKUP(Crate_BOMs[[#This Row],[crate no.]],Crates_[[crate no.]:[New Sublot]],3,FALSE))</f>
        <v>2.05&amp;2.09</v>
      </c>
      <c r="AI87">
        <v>11</v>
      </c>
      <c r="AJ87">
        <v>300523923</v>
      </c>
      <c r="AK87" s="22" t="str" cm="1">
        <f t="array" ref="AK87">IF(INDEX(Crate_BOMs['# POs in Crate],MATCH(Crates_[[#This Row],[crate no.]],Crate_BOMs[crate no.],0),)=1,INDEX(Crate_BOMs[PO Sublot],MATCH(Crates_[[#This Row],[crate no.]],Crate_BOMs[crate no.],0),),"")</f>
        <v>2.05&amp;2.09</v>
      </c>
      <c r="AL87" s="21" t="str">
        <f>IFERROR(VLOOKUP(Crates_[[#This Row],[crate no.]],AN:AO,2,FALSE),"")</f>
        <v/>
      </c>
    </row>
    <row r="88" spans="1:38" x14ac:dyDescent="0.25">
      <c r="A88">
        <v>3</v>
      </c>
      <c r="B88">
        <v>300522302</v>
      </c>
      <c r="C88">
        <v>2394734</v>
      </c>
      <c r="D88">
        <v>1</v>
      </c>
      <c r="E88" t="s">
        <v>64</v>
      </c>
      <c r="F88" t="s">
        <v>65</v>
      </c>
      <c r="G88">
        <v>2181</v>
      </c>
      <c r="H88">
        <v>2496</v>
      </c>
      <c r="I88">
        <v>86</v>
      </c>
      <c r="J88">
        <v>98</v>
      </c>
      <c r="K88">
        <v>299</v>
      </c>
      <c r="L88">
        <v>1</v>
      </c>
      <c r="M88" t="s">
        <v>51</v>
      </c>
      <c r="N88" t="s">
        <v>52</v>
      </c>
      <c r="O88" s="2">
        <v>659.18216337999991</v>
      </c>
      <c r="P88" s="15">
        <v>45747</v>
      </c>
      <c r="Q88" s="15">
        <v>45770</v>
      </c>
      <c r="R88" s="15">
        <v>45777</v>
      </c>
      <c r="S88" t="s">
        <v>21</v>
      </c>
      <c r="T88">
        <v>7</v>
      </c>
      <c r="U88" s="2">
        <v>471.78924067999998</v>
      </c>
      <c r="V88" s="2">
        <v>6613.8678599999994</v>
      </c>
      <c r="W88" s="2">
        <v>9.0551183999999996</v>
      </c>
      <c r="X88" s="2">
        <v>1.5091863999999999</v>
      </c>
      <c r="Y88" s="2">
        <v>7.7427824000000003</v>
      </c>
      <c r="Z88" s="6">
        <f>Crate_BOMs[[#This Row],[glass weight (lb)]]+Crate_BOMs[[#This Row],[Crate Weight (lb)]]/COUNTIF(Crate_BOMs[crate no.],Crate_BOMs[[#This Row],[crate no.]])</f>
        <v>726.58062633428563</v>
      </c>
      <c r="AA88" s="6" t="str">
        <f>IF(LEFT(Crate_BOMs[[#This Row],[glass code]],4)&lt;&gt;"1116","",IFERROR(MID(Crate_BOMs[[#This Row],[no]],FIND("ECN",Crate_BOMs[[#This Row],[no]]),200),MID(Crate_BOMs[[#This Row],[no]],39,200)))</f>
        <v>2.05 &amp; 2.09 GLZ02</v>
      </c>
      <c r="AB88" s="6" t="str">
        <f>SUBSTITUTE(IF(RIGHT(Crate_BOMs[[#This Row],[PO Sublot-GL]],6)="curved",RIGHT(Crate_BOMs[[#This Row],[PO Sublot-GL]],12),RIGHT(Crate_BOMs[[#This Row],[PO Sublot-GL]],5))," ","")</f>
        <v>GLZ02</v>
      </c>
      <c r="AC88" s="6" t="str">
        <f>SUBSTITUTE(LEFT(Crate_BOMs[[#This Row],[PO Sublot-GL]],LEN(Crate_BOMs[[#This Row],[PO Sublot-GL]])-LEN(Crate_BOMs[[#This Row],[Glass Type]]))," ","")</f>
        <v>2.05&amp;2.09</v>
      </c>
      <c r="AD88" s="6" t="str">
        <f>LEFT(Crate_BOMs[[#This Row],[no]],FIND(" ",Crate_BOMs[[#This Row],[no]],5)-1)</f>
        <v>PO 40536</v>
      </c>
      <c r="AE88" s="6" cm="1">
        <f t="array" ref="AE88">COUNTA(_xlfn.UNIQUE(_xlfn._xlws.FILTER(Crate_BOMs[PO],Crate_BOMs[crate no.]=Crate_BOMs[[#This Row],[crate no.]])))</f>
        <v>1</v>
      </c>
      <c r="AF88" s="10" t="str">
        <f>IF(Crate_BOMs[[#This Row],['# POs in Crate]]=1,"",IF(VLOOKUP(Crate_BOMs[[#This Row],[crate no.]],Crates_[[crate no.]:[New Sublot]],3,FALSE)="","",VLOOKUP(Crate_BOMs[[#This Row],[crate no.]],Crates_[[crate no.]:[New Sublot]],3,FALSE)))</f>
        <v/>
      </c>
      <c r="AG88" s="6" t="str">
        <f>IF(VLOOKUP(Crate_BOMs[[#This Row],[crate no.]],Crates_[[crate no.]:[New Sublot]],3,FALSE)="",VLOOKUP(Crate_BOMs[[#This Row],[crate no.]],Crates_[[crate no.]:[New Sublot]],2,FALSE),VLOOKUP(Crate_BOMs[[#This Row],[crate no.]],Crates_[[crate no.]:[New Sublot]],3,FALSE))</f>
        <v>2.05&amp;2.09</v>
      </c>
      <c r="AI88">
        <v>12</v>
      </c>
      <c r="AJ88">
        <v>300521895</v>
      </c>
      <c r="AK88" s="22" t="str" cm="1">
        <f t="array" ref="AK88">IF(INDEX(Crate_BOMs['# POs in Crate],MATCH(Crates_[[#This Row],[crate no.]],Crate_BOMs[crate no.],0),)=1,INDEX(Crate_BOMs[PO Sublot],MATCH(Crates_[[#This Row],[crate no.]],Crate_BOMs[crate no.],0),),"")</f>
        <v>2.03</v>
      </c>
      <c r="AL88" s="21" t="str">
        <f>IFERROR(VLOOKUP(Crates_[[#This Row],[crate no.]],AN:AO,2,FALSE),"")</f>
        <v/>
      </c>
    </row>
    <row r="89" spans="1:38" x14ac:dyDescent="0.25">
      <c r="A89">
        <v>3</v>
      </c>
      <c r="B89">
        <v>300522302</v>
      </c>
      <c r="C89">
        <v>2394734</v>
      </c>
      <c r="D89">
        <v>2</v>
      </c>
      <c r="E89" t="s">
        <v>67</v>
      </c>
      <c r="F89" t="s">
        <v>65</v>
      </c>
      <c r="G89">
        <v>2118</v>
      </c>
      <c r="H89">
        <v>2496</v>
      </c>
      <c r="I89">
        <v>83</v>
      </c>
      <c r="J89">
        <v>98</v>
      </c>
      <c r="K89">
        <v>291</v>
      </c>
      <c r="L89">
        <v>1</v>
      </c>
      <c r="M89" t="s">
        <v>51</v>
      </c>
      <c r="N89" t="s">
        <v>52</v>
      </c>
      <c r="O89" s="2">
        <v>641.54518241999995</v>
      </c>
      <c r="P89" s="15">
        <v>45747</v>
      </c>
      <c r="Q89" s="15">
        <v>45770</v>
      </c>
      <c r="R89" s="15">
        <v>45777</v>
      </c>
      <c r="S89" t="s">
        <v>21</v>
      </c>
      <c r="T89">
        <v>7</v>
      </c>
      <c r="U89" s="2">
        <v>471.78924067999998</v>
      </c>
      <c r="V89" s="2">
        <v>6613.8678599999994</v>
      </c>
      <c r="W89" s="2">
        <v>9.0551183999999996</v>
      </c>
      <c r="X89" s="2">
        <v>1.5091863999999999</v>
      </c>
      <c r="Y89" s="2">
        <v>7.7427824000000003</v>
      </c>
      <c r="Z89" s="6">
        <f>Crate_BOMs[[#This Row],[glass weight (lb)]]+Crate_BOMs[[#This Row],[Crate Weight (lb)]]/COUNTIF(Crate_BOMs[crate no.],Crate_BOMs[[#This Row],[crate no.]])</f>
        <v>708.94364537428567</v>
      </c>
      <c r="AA89" s="6" t="str">
        <f>IF(LEFT(Crate_BOMs[[#This Row],[glass code]],4)&lt;&gt;"1116","",IFERROR(MID(Crate_BOMs[[#This Row],[no]],FIND("ECN",Crate_BOMs[[#This Row],[no]]),200),MID(Crate_BOMs[[#This Row],[no]],39,200)))</f>
        <v>2.05 &amp; 2.09 GLZ02</v>
      </c>
      <c r="AB89" s="6" t="str">
        <f>SUBSTITUTE(IF(RIGHT(Crate_BOMs[[#This Row],[PO Sublot-GL]],6)="curved",RIGHT(Crate_BOMs[[#This Row],[PO Sublot-GL]],12),RIGHT(Crate_BOMs[[#This Row],[PO Sublot-GL]],5))," ","")</f>
        <v>GLZ02</v>
      </c>
      <c r="AC89" s="6" t="str">
        <f>SUBSTITUTE(LEFT(Crate_BOMs[[#This Row],[PO Sublot-GL]],LEN(Crate_BOMs[[#This Row],[PO Sublot-GL]])-LEN(Crate_BOMs[[#This Row],[Glass Type]]))," ","")</f>
        <v>2.05&amp;2.09</v>
      </c>
      <c r="AD89" s="6" t="str">
        <f>LEFT(Crate_BOMs[[#This Row],[no]],FIND(" ",Crate_BOMs[[#This Row],[no]],5)-1)</f>
        <v>PO 40536</v>
      </c>
      <c r="AE89" s="6" cm="1">
        <f t="array" ref="AE89">COUNTA(_xlfn.UNIQUE(_xlfn._xlws.FILTER(Crate_BOMs[PO],Crate_BOMs[crate no.]=Crate_BOMs[[#This Row],[crate no.]])))</f>
        <v>1</v>
      </c>
      <c r="AF89" s="10" t="str">
        <f>IF(Crate_BOMs[[#This Row],['# POs in Crate]]=1,"",IF(VLOOKUP(Crate_BOMs[[#This Row],[crate no.]],Crates_[[crate no.]:[New Sublot]],3,FALSE)="","",VLOOKUP(Crate_BOMs[[#This Row],[crate no.]],Crates_[[crate no.]:[New Sublot]],3,FALSE)))</f>
        <v/>
      </c>
      <c r="AG89" s="6" t="str">
        <f>IF(VLOOKUP(Crate_BOMs[[#This Row],[crate no.]],Crates_[[crate no.]:[New Sublot]],3,FALSE)="",VLOOKUP(Crate_BOMs[[#This Row],[crate no.]],Crates_[[crate no.]:[New Sublot]],2,FALSE),VLOOKUP(Crate_BOMs[[#This Row],[crate no.]],Crates_[[crate no.]:[New Sublot]],3,FALSE))</f>
        <v>2.05&amp;2.09</v>
      </c>
      <c r="AI89">
        <v>12</v>
      </c>
      <c r="AJ89">
        <v>300522058</v>
      </c>
      <c r="AK89" s="22" t="str" cm="1">
        <f t="array" ref="AK89">IF(INDEX(Crate_BOMs['# POs in Crate],MATCH(Crates_[[#This Row],[crate no.]],Crate_BOMs[crate no.],0),)=1,INDEX(Crate_BOMs[PO Sublot],MATCH(Crates_[[#This Row],[crate no.]],Crate_BOMs[crate no.],0),),"")</f>
        <v>2.03</v>
      </c>
      <c r="AL89" s="21" t="str">
        <f>IFERROR(VLOOKUP(Crates_[[#This Row],[crate no.]],AN:AO,2,FALSE),"")</f>
        <v/>
      </c>
    </row>
    <row r="90" spans="1:38" x14ac:dyDescent="0.25">
      <c r="A90">
        <v>3</v>
      </c>
      <c r="B90">
        <v>300522302</v>
      </c>
      <c r="C90">
        <v>2394734</v>
      </c>
      <c r="D90">
        <v>2</v>
      </c>
      <c r="E90" t="s">
        <v>67</v>
      </c>
      <c r="F90" t="s">
        <v>65</v>
      </c>
      <c r="G90">
        <v>2118</v>
      </c>
      <c r="H90">
        <v>2496</v>
      </c>
      <c r="I90">
        <v>83</v>
      </c>
      <c r="J90">
        <v>98</v>
      </c>
      <c r="K90">
        <v>291</v>
      </c>
      <c r="L90">
        <v>1</v>
      </c>
      <c r="M90" t="s">
        <v>51</v>
      </c>
      <c r="N90" t="s">
        <v>52</v>
      </c>
      <c r="O90" s="2">
        <v>641.54518241999995</v>
      </c>
      <c r="P90" s="15">
        <v>45747</v>
      </c>
      <c r="Q90" s="15">
        <v>45770</v>
      </c>
      <c r="R90" s="15">
        <v>45777</v>
      </c>
      <c r="S90" t="s">
        <v>21</v>
      </c>
      <c r="T90">
        <v>7</v>
      </c>
      <c r="U90" s="2">
        <v>471.78924067999998</v>
      </c>
      <c r="V90" s="2">
        <v>6613.8678599999994</v>
      </c>
      <c r="W90" s="2">
        <v>9.0551183999999996</v>
      </c>
      <c r="X90" s="2">
        <v>1.5091863999999999</v>
      </c>
      <c r="Y90" s="2">
        <v>7.7427824000000003</v>
      </c>
      <c r="Z90" s="6">
        <f>Crate_BOMs[[#This Row],[glass weight (lb)]]+Crate_BOMs[[#This Row],[Crate Weight (lb)]]/COUNTIF(Crate_BOMs[crate no.],Crate_BOMs[[#This Row],[crate no.]])</f>
        <v>708.94364537428567</v>
      </c>
      <c r="AA90" s="6" t="str">
        <f>IF(LEFT(Crate_BOMs[[#This Row],[glass code]],4)&lt;&gt;"1116","",IFERROR(MID(Crate_BOMs[[#This Row],[no]],FIND("ECN",Crate_BOMs[[#This Row],[no]]),200),MID(Crate_BOMs[[#This Row],[no]],39,200)))</f>
        <v>2.05 &amp; 2.09 GLZ02</v>
      </c>
      <c r="AB90" s="6" t="str">
        <f>SUBSTITUTE(IF(RIGHT(Crate_BOMs[[#This Row],[PO Sublot-GL]],6)="curved",RIGHT(Crate_BOMs[[#This Row],[PO Sublot-GL]],12),RIGHT(Crate_BOMs[[#This Row],[PO Sublot-GL]],5))," ","")</f>
        <v>GLZ02</v>
      </c>
      <c r="AC90" s="6" t="str">
        <f>SUBSTITUTE(LEFT(Crate_BOMs[[#This Row],[PO Sublot-GL]],LEN(Crate_BOMs[[#This Row],[PO Sublot-GL]])-LEN(Crate_BOMs[[#This Row],[Glass Type]]))," ","")</f>
        <v>2.05&amp;2.09</v>
      </c>
      <c r="AD90" s="6" t="str">
        <f>LEFT(Crate_BOMs[[#This Row],[no]],FIND(" ",Crate_BOMs[[#This Row],[no]],5)-1)</f>
        <v>PO 40536</v>
      </c>
      <c r="AE90" s="6" cm="1">
        <f t="array" ref="AE90">COUNTA(_xlfn.UNIQUE(_xlfn._xlws.FILTER(Crate_BOMs[PO],Crate_BOMs[crate no.]=Crate_BOMs[[#This Row],[crate no.]])))</f>
        <v>1</v>
      </c>
      <c r="AF90" s="10" t="str">
        <f>IF(Crate_BOMs[[#This Row],['# POs in Crate]]=1,"",IF(VLOOKUP(Crate_BOMs[[#This Row],[crate no.]],Crates_[[crate no.]:[New Sublot]],3,FALSE)="","",VLOOKUP(Crate_BOMs[[#This Row],[crate no.]],Crates_[[crate no.]:[New Sublot]],3,FALSE)))</f>
        <v/>
      </c>
      <c r="AG90" s="6" t="str">
        <f>IF(VLOOKUP(Crate_BOMs[[#This Row],[crate no.]],Crates_[[crate no.]:[New Sublot]],3,FALSE)="",VLOOKUP(Crate_BOMs[[#This Row],[crate no.]],Crates_[[crate no.]:[New Sublot]],2,FALSE),VLOOKUP(Crate_BOMs[[#This Row],[crate no.]],Crates_[[crate no.]:[New Sublot]],3,FALSE))</f>
        <v>2.05&amp;2.09</v>
      </c>
      <c r="AI90">
        <v>12</v>
      </c>
      <c r="AJ90">
        <v>300522132</v>
      </c>
      <c r="AK90" s="22" t="str" cm="1">
        <f t="array" ref="AK90">IF(INDEX(Crate_BOMs['# POs in Crate],MATCH(Crates_[[#This Row],[crate no.]],Crate_BOMs[crate no.],0),)=1,INDEX(Crate_BOMs[PO Sublot],MATCH(Crates_[[#This Row],[crate no.]],Crate_BOMs[crate no.],0),),"")</f>
        <v>2.03</v>
      </c>
      <c r="AL90" s="21" t="str">
        <f>IFERROR(VLOOKUP(Crates_[[#This Row],[crate no.]],AN:AO,2,FALSE),"")</f>
        <v/>
      </c>
    </row>
    <row r="91" spans="1:38" x14ac:dyDescent="0.25">
      <c r="A91">
        <v>4</v>
      </c>
      <c r="B91">
        <v>300521187</v>
      </c>
      <c r="C91">
        <v>2394732</v>
      </c>
      <c r="D91">
        <v>1</v>
      </c>
      <c r="E91" t="s">
        <v>87</v>
      </c>
      <c r="F91" t="s">
        <v>88</v>
      </c>
      <c r="G91">
        <v>3743</v>
      </c>
      <c r="H91">
        <v>870</v>
      </c>
      <c r="I91">
        <v>147</v>
      </c>
      <c r="J91">
        <v>34</v>
      </c>
      <c r="K91">
        <v>179</v>
      </c>
      <c r="L91">
        <v>1</v>
      </c>
      <c r="M91" t="s">
        <v>89</v>
      </c>
      <c r="N91" t="s">
        <v>90</v>
      </c>
      <c r="O91" s="2">
        <v>394.62744898</v>
      </c>
      <c r="P91" s="15">
        <v>45742</v>
      </c>
      <c r="Q91" s="15">
        <v>45762</v>
      </c>
      <c r="R91" s="15">
        <v>45769</v>
      </c>
      <c r="S91" t="s">
        <v>22</v>
      </c>
      <c r="T91">
        <v>10</v>
      </c>
      <c r="U91" s="2">
        <v>467.37999543999996</v>
      </c>
      <c r="V91" s="2">
        <v>6613.8678599999994</v>
      </c>
      <c r="W91" s="2">
        <v>12.828084400000002</v>
      </c>
      <c r="X91" s="2">
        <v>2.4934384000000001</v>
      </c>
      <c r="Y91" s="2">
        <v>4.9540683999999997</v>
      </c>
      <c r="Z91" s="6">
        <f>Crate_BOMs[[#This Row],[glass weight (lb)]]+Crate_BOMs[[#This Row],[Crate Weight (lb)]]/COUNTIF(Crate_BOMs[crate no.],Crate_BOMs[[#This Row],[crate no.]])</f>
        <v>446.55855958444442</v>
      </c>
      <c r="AA91" s="6" t="str">
        <f>IF(LEFT(Crate_BOMs[[#This Row],[glass code]],4)&lt;&gt;"1116","",IFERROR(MID(Crate_BOMs[[#This Row],[no]],FIND("ECN",Crate_BOMs[[#This Row],[no]]),200),MID(Crate_BOMs[[#This Row],[no]],39,200)))</f>
        <v>2.05 &amp; 2.09 GLT07</v>
      </c>
      <c r="AB91" s="6" t="str">
        <f>SUBSTITUTE(IF(RIGHT(Crate_BOMs[[#This Row],[PO Sublot-GL]],6)="curved",RIGHT(Crate_BOMs[[#This Row],[PO Sublot-GL]],12),RIGHT(Crate_BOMs[[#This Row],[PO Sublot-GL]],5))," ","")</f>
        <v>GLT07</v>
      </c>
      <c r="AC91" s="6" t="str">
        <f>SUBSTITUTE(LEFT(Crate_BOMs[[#This Row],[PO Sublot-GL]],LEN(Crate_BOMs[[#This Row],[PO Sublot-GL]])-LEN(Crate_BOMs[[#This Row],[Glass Type]]))," ","")</f>
        <v>2.05&amp;2.09</v>
      </c>
      <c r="AD91" s="6" t="str">
        <f>LEFT(Crate_BOMs[[#This Row],[no]],FIND(" ",Crate_BOMs[[#This Row],[no]],5)-1)</f>
        <v>PO 40536</v>
      </c>
      <c r="AE91" s="6" cm="1">
        <f t="array" ref="AE91">COUNTA(_xlfn.UNIQUE(_xlfn._xlws.FILTER(Crate_BOMs[PO],Crate_BOMs[crate no.]=Crate_BOMs[[#This Row],[crate no.]])))</f>
        <v>1</v>
      </c>
      <c r="AF91" s="10" t="str">
        <f>IF(Crate_BOMs[[#This Row],['# POs in Crate]]=1,"",IF(VLOOKUP(Crate_BOMs[[#This Row],[crate no.]],Crates_[[crate no.]:[New Sublot]],3,FALSE)="","",VLOOKUP(Crate_BOMs[[#This Row],[crate no.]],Crates_[[crate no.]:[New Sublot]],3,FALSE)))</f>
        <v/>
      </c>
      <c r="AG91" s="6" t="str">
        <f>IF(VLOOKUP(Crate_BOMs[[#This Row],[crate no.]],Crates_[[crate no.]:[New Sublot]],3,FALSE)="",VLOOKUP(Crate_BOMs[[#This Row],[crate no.]],Crates_[[crate no.]:[New Sublot]],2,FALSE),VLOOKUP(Crate_BOMs[[#This Row],[crate no.]],Crates_[[crate no.]:[New Sublot]],3,FALSE))</f>
        <v>2.05&amp;2.09</v>
      </c>
      <c r="AI91">
        <v>12</v>
      </c>
      <c r="AJ91">
        <v>300522213</v>
      </c>
      <c r="AK91" s="22" t="str" cm="1">
        <f t="array" ref="AK91">IF(INDEX(Crate_BOMs['# POs in Crate],MATCH(Crates_[[#This Row],[crate no.]],Crate_BOMs[crate no.],0),)=1,INDEX(Crate_BOMs[PO Sublot],MATCH(Crates_[[#This Row],[crate no.]],Crate_BOMs[crate no.],0),),"")</f>
        <v>2.03</v>
      </c>
      <c r="AL91" s="21" t="str">
        <f>IFERROR(VLOOKUP(Crates_[[#This Row],[crate no.]],AN:AO,2,FALSE),"")</f>
        <v/>
      </c>
    </row>
    <row r="92" spans="1:38" x14ac:dyDescent="0.25">
      <c r="A92">
        <v>4</v>
      </c>
      <c r="B92">
        <v>300521187</v>
      </c>
      <c r="C92">
        <v>2394732</v>
      </c>
      <c r="D92">
        <v>1</v>
      </c>
      <c r="E92" t="s">
        <v>87</v>
      </c>
      <c r="F92" t="s">
        <v>88</v>
      </c>
      <c r="G92">
        <v>3743</v>
      </c>
      <c r="H92">
        <v>870</v>
      </c>
      <c r="I92">
        <v>147</v>
      </c>
      <c r="J92">
        <v>34</v>
      </c>
      <c r="K92">
        <v>179</v>
      </c>
      <c r="L92">
        <v>1</v>
      </c>
      <c r="M92" t="s">
        <v>89</v>
      </c>
      <c r="N92" t="s">
        <v>90</v>
      </c>
      <c r="O92" s="2">
        <v>394.62744898</v>
      </c>
      <c r="P92" s="15">
        <v>45742</v>
      </c>
      <c r="Q92" s="15">
        <v>45762</v>
      </c>
      <c r="R92" s="15">
        <v>45769</v>
      </c>
      <c r="S92" t="s">
        <v>22</v>
      </c>
      <c r="T92">
        <v>10</v>
      </c>
      <c r="U92" s="2">
        <v>467.37999543999996</v>
      </c>
      <c r="V92" s="2">
        <v>6613.8678599999994</v>
      </c>
      <c r="W92" s="2">
        <v>12.828084400000002</v>
      </c>
      <c r="X92" s="2">
        <v>2.4934384000000001</v>
      </c>
      <c r="Y92" s="2">
        <v>4.9540683999999997</v>
      </c>
      <c r="Z92" s="6">
        <f>Crate_BOMs[[#This Row],[glass weight (lb)]]+Crate_BOMs[[#This Row],[Crate Weight (lb)]]/COUNTIF(Crate_BOMs[crate no.],Crate_BOMs[[#This Row],[crate no.]])</f>
        <v>446.55855958444442</v>
      </c>
      <c r="AA92" s="6" t="str">
        <f>IF(LEFT(Crate_BOMs[[#This Row],[glass code]],4)&lt;&gt;"1116","",IFERROR(MID(Crate_BOMs[[#This Row],[no]],FIND("ECN",Crate_BOMs[[#This Row],[no]]),200),MID(Crate_BOMs[[#This Row],[no]],39,200)))</f>
        <v>2.05 &amp; 2.09 GLT07</v>
      </c>
      <c r="AB92" s="6" t="str">
        <f>SUBSTITUTE(IF(RIGHT(Crate_BOMs[[#This Row],[PO Sublot-GL]],6)="curved",RIGHT(Crate_BOMs[[#This Row],[PO Sublot-GL]],12),RIGHT(Crate_BOMs[[#This Row],[PO Sublot-GL]],5))," ","")</f>
        <v>GLT07</v>
      </c>
      <c r="AC92" s="6" t="str">
        <f>SUBSTITUTE(LEFT(Crate_BOMs[[#This Row],[PO Sublot-GL]],LEN(Crate_BOMs[[#This Row],[PO Sublot-GL]])-LEN(Crate_BOMs[[#This Row],[Glass Type]]))," ","")</f>
        <v>2.05&amp;2.09</v>
      </c>
      <c r="AD92" s="6" t="str">
        <f>LEFT(Crate_BOMs[[#This Row],[no]],FIND(" ",Crate_BOMs[[#This Row],[no]],5)-1)</f>
        <v>PO 40536</v>
      </c>
      <c r="AE92" s="6" cm="1">
        <f t="array" ref="AE92">COUNTA(_xlfn.UNIQUE(_xlfn._xlws.FILTER(Crate_BOMs[PO],Crate_BOMs[crate no.]=Crate_BOMs[[#This Row],[crate no.]])))</f>
        <v>1</v>
      </c>
      <c r="AF92" s="10" t="str">
        <f>IF(Crate_BOMs[[#This Row],['# POs in Crate]]=1,"",IF(VLOOKUP(Crate_BOMs[[#This Row],[crate no.]],Crates_[[crate no.]:[New Sublot]],3,FALSE)="","",VLOOKUP(Crate_BOMs[[#This Row],[crate no.]],Crates_[[crate no.]:[New Sublot]],3,FALSE)))</f>
        <v/>
      </c>
      <c r="AG92" s="6" t="str">
        <f>IF(VLOOKUP(Crate_BOMs[[#This Row],[crate no.]],Crates_[[crate no.]:[New Sublot]],3,FALSE)="",VLOOKUP(Crate_BOMs[[#This Row],[crate no.]],Crates_[[crate no.]:[New Sublot]],2,FALSE),VLOOKUP(Crate_BOMs[[#This Row],[crate no.]],Crates_[[crate no.]:[New Sublot]],3,FALSE))</f>
        <v>2.05&amp;2.09</v>
      </c>
      <c r="AI92">
        <v>12</v>
      </c>
      <c r="AJ92">
        <v>300522232</v>
      </c>
      <c r="AK92" s="22" t="str" cm="1">
        <f t="array" ref="AK92">IF(INDEX(Crate_BOMs['# POs in Crate],MATCH(Crates_[[#This Row],[crate no.]],Crate_BOMs[crate no.],0),)=1,INDEX(Crate_BOMs[PO Sublot],MATCH(Crates_[[#This Row],[crate no.]],Crate_BOMs[crate no.],0),),"")</f>
        <v>2.03</v>
      </c>
      <c r="AL92" s="21" t="str">
        <f>IFERROR(VLOOKUP(Crates_[[#This Row],[crate no.]],AN:AO,2,FALSE),"")</f>
        <v/>
      </c>
    </row>
    <row r="93" spans="1:38" x14ac:dyDescent="0.25">
      <c r="A93">
        <v>4</v>
      </c>
      <c r="B93">
        <v>300521187</v>
      </c>
      <c r="C93">
        <v>2394732</v>
      </c>
      <c r="D93">
        <v>1</v>
      </c>
      <c r="E93" t="s">
        <v>87</v>
      </c>
      <c r="F93" t="s">
        <v>88</v>
      </c>
      <c r="G93">
        <v>3743</v>
      </c>
      <c r="H93">
        <v>870</v>
      </c>
      <c r="I93">
        <v>147</v>
      </c>
      <c r="J93">
        <v>34</v>
      </c>
      <c r="K93">
        <v>179</v>
      </c>
      <c r="L93">
        <v>1</v>
      </c>
      <c r="M93" t="s">
        <v>89</v>
      </c>
      <c r="N93" t="s">
        <v>90</v>
      </c>
      <c r="O93" s="2">
        <v>394.62744898</v>
      </c>
      <c r="P93" s="15">
        <v>45742</v>
      </c>
      <c r="Q93" s="15">
        <v>45762</v>
      </c>
      <c r="R93" s="15">
        <v>45769</v>
      </c>
      <c r="S93" t="s">
        <v>22</v>
      </c>
      <c r="T93">
        <v>10</v>
      </c>
      <c r="U93" s="2">
        <v>467.37999543999996</v>
      </c>
      <c r="V93" s="2">
        <v>6613.8678599999994</v>
      </c>
      <c r="W93" s="2">
        <v>12.828084400000002</v>
      </c>
      <c r="X93" s="2">
        <v>2.4934384000000001</v>
      </c>
      <c r="Y93" s="2">
        <v>4.9540683999999997</v>
      </c>
      <c r="Z93" s="6">
        <f>Crate_BOMs[[#This Row],[glass weight (lb)]]+Crate_BOMs[[#This Row],[Crate Weight (lb)]]/COUNTIF(Crate_BOMs[crate no.],Crate_BOMs[[#This Row],[crate no.]])</f>
        <v>446.55855958444442</v>
      </c>
      <c r="AA93" s="6" t="str">
        <f>IF(LEFT(Crate_BOMs[[#This Row],[glass code]],4)&lt;&gt;"1116","",IFERROR(MID(Crate_BOMs[[#This Row],[no]],FIND("ECN",Crate_BOMs[[#This Row],[no]]),200),MID(Crate_BOMs[[#This Row],[no]],39,200)))</f>
        <v>2.05 &amp; 2.09 GLT07</v>
      </c>
      <c r="AB93" s="6" t="str">
        <f>SUBSTITUTE(IF(RIGHT(Crate_BOMs[[#This Row],[PO Sublot-GL]],6)="curved",RIGHT(Crate_BOMs[[#This Row],[PO Sublot-GL]],12),RIGHT(Crate_BOMs[[#This Row],[PO Sublot-GL]],5))," ","")</f>
        <v>GLT07</v>
      </c>
      <c r="AC93" s="6" t="str">
        <f>SUBSTITUTE(LEFT(Crate_BOMs[[#This Row],[PO Sublot-GL]],LEN(Crate_BOMs[[#This Row],[PO Sublot-GL]])-LEN(Crate_BOMs[[#This Row],[Glass Type]]))," ","")</f>
        <v>2.05&amp;2.09</v>
      </c>
      <c r="AD93" s="6" t="str">
        <f>LEFT(Crate_BOMs[[#This Row],[no]],FIND(" ",Crate_BOMs[[#This Row],[no]],5)-1)</f>
        <v>PO 40536</v>
      </c>
      <c r="AE93" s="6" cm="1">
        <f t="array" ref="AE93">COUNTA(_xlfn.UNIQUE(_xlfn._xlws.FILTER(Crate_BOMs[PO],Crate_BOMs[crate no.]=Crate_BOMs[[#This Row],[crate no.]])))</f>
        <v>1</v>
      </c>
      <c r="AF93" s="10" t="str">
        <f>IF(Crate_BOMs[[#This Row],['# POs in Crate]]=1,"",IF(VLOOKUP(Crate_BOMs[[#This Row],[crate no.]],Crates_[[crate no.]:[New Sublot]],3,FALSE)="","",VLOOKUP(Crate_BOMs[[#This Row],[crate no.]],Crates_[[crate no.]:[New Sublot]],3,FALSE)))</f>
        <v/>
      </c>
      <c r="AG93" s="6" t="str">
        <f>IF(VLOOKUP(Crate_BOMs[[#This Row],[crate no.]],Crates_[[crate no.]:[New Sublot]],3,FALSE)="",VLOOKUP(Crate_BOMs[[#This Row],[crate no.]],Crates_[[crate no.]:[New Sublot]],2,FALSE),VLOOKUP(Crate_BOMs[[#This Row],[crate no.]],Crates_[[crate no.]:[New Sublot]],3,FALSE))</f>
        <v>2.05&amp;2.09</v>
      </c>
      <c r="AI93">
        <v>12</v>
      </c>
      <c r="AJ93">
        <v>300522452</v>
      </c>
      <c r="AK93" s="22" t="str" cm="1">
        <f t="array" ref="AK93">IF(INDEX(Crate_BOMs['# POs in Crate],MATCH(Crates_[[#This Row],[crate no.]],Crate_BOMs[crate no.],0),)=1,INDEX(Crate_BOMs[PO Sublot],MATCH(Crates_[[#This Row],[crate no.]],Crate_BOMs[crate no.],0),),"")</f>
        <v>2.03</v>
      </c>
      <c r="AL93" s="21" t="str">
        <f>IFERROR(VLOOKUP(Crates_[[#This Row],[crate no.]],AN:AO,2,FALSE),"")</f>
        <v/>
      </c>
    </row>
    <row r="94" spans="1:38" x14ac:dyDescent="0.25">
      <c r="A94">
        <v>4</v>
      </c>
      <c r="B94">
        <v>300521187</v>
      </c>
      <c r="C94">
        <v>2394732</v>
      </c>
      <c r="D94">
        <v>1</v>
      </c>
      <c r="E94" t="s">
        <v>87</v>
      </c>
      <c r="F94" t="s">
        <v>88</v>
      </c>
      <c r="G94">
        <v>3743</v>
      </c>
      <c r="H94">
        <v>870</v>
      </c>
      <c r="I94">
        <v>147</v>
      </c>
      <c r="J94">
        <v>34</v>
      </c>
      <c r="K94">
        <v>179</v>
      </c>
      <c r="L94">
        <v>1</v>
      </c>
      <c r="M94" t="s">
        <v>89</v>
      </c>
      <c r="N94" t="s">
        <v>90</v>
      </c>
      <c r="O94" s="2">
        <v>394.62744898</v>
      </c>
      <c r="P94" s="15">
        <v>45742</v>
      </c>
      <c r="Q94" s="15">
        <v>45762</v>
      </c>
      <c r="R94" s="15">
        <v>45769</v>
      </c>
      <c r="S94" t="s">
        <v>22</v>
      </c>
      <c r="T94">
        <v>10</v>
      </c>
      <c r="U94" s="2">
        <v>467.37999543999996</v>
      </c>
      <c r="V94" s="2">
        <v>6613.8678599999994</v>
      </c>
      <c r="W94" s="2">
        <v>12.828084400000002</v>
      </c>
      <c r="X94" s="2">
        <v>2.4934384000000001</v>
      </c>
      <c r="Y94" s="2">
        <v>4.9540683999999997</v>
      </c>
      <c r="Z94" s="6">
        <f>Crate_BOMs[[#This Row],[glass weight (lb)]]+Crate_BOMs[[#This Row],[Crate Weight (lb)]]/COUNTIF(Crate_BOMs[crate no.],Crate_BOMs[[#This Row],[crate no.]])</f>
        <v>446.55855958444442</v>
      </c>
      <c r="AA94" s="6" t="str">
        <f>IF(LEFT(Crate_BOMs[[#This Row],[glass code]],4)&lt;&gt;"1116","",IFERROR(MID(Crate_BOMs[[#This Row],[no]],FIND("ECN",Crate_BOMs[[#This Row],[no]]),200),MID(Crate_BOMs[[#This Row],[no]],39,200)))</f>
        <v>2.05 &amp; 2.09 GLT07</v>
      </c>
      <c r="AB94" s="6" t="str">
        <f>SUBSTITUTE(IF(RIGHT(Crate_BOMs[[#This Row],[PO Sublot-GL]],6)="curved",RIGHT(Crate_BOMs[[#This Row],[PO Sublot-GL]],12),RIGHT(Crate_BOMs[[#This Row],[PO Sublot-GL]],5))," ","")</f>
        <v>GLT07</v>
      </c>
      <c r="AC94" s="6" t="str">
        <f>SUBSTITUTE(LEFT(Crate_BOMs[[#This Row],[PO Sublot-GL]],LEN(Crate_BOMs[[#This Row],[PO Sublot-GL]])-LEN(Crate_BOMs[[#This Row],[Glass Type]]))," ","")</f>
        <v>2.05&amp;2.09</v>
      </c>
      <c r="AD94" s="6" t="str">
        <f>LEFT(Crate_BOMs[[#This Row],[no]],FIND(" ",Crate_BOMs[[#This Row],[no]],5)-1)</f>
        <v>PO 40536</v>
      </c>
      <c r="AE94" s="6" cm="1">
        <f t="array" ref="AE94">COUNTA(_xlfn.UNIQUE(_xlfn._xlws.FILTER(Crate_BOMs[PO],Crate_BOMs[crate no.]=Crate_BOMs[[#This Row],[crate no.]])))</f>
        <v>1</v>
      </c>
      <c r="AF94" s="10" t="str">
        <f>IF(Crate_BOMs[[#This Row],['# POs in Crate]]=1,"",IF(VLOOKUP(Crate_BOMs[[#This Row],[crate no.]],Crates_[[crate no.]:[New Sublot]],3,FALSE)="","",VLOOKUP(Crate_BOMs[[#This Row],[crate no.]],Crates_[[crate no.]:[New Sublot]],3,FALSE)))</f>
        <v/>
      </c>
      <c r="AG94" s="6" t="str">
        <f>IF(VLOOKUP(Crate_BOMs[[#This Row],[crate no.]],Crates_[[crate no.]:[New Sublot]],3,FALSE)="",VLOOKUP(Crate_BOMs[[#This Row],[crate no.]],Crates_[[crate no.]:[New Sublot]],2,FALSE),VLOOKUP(Crate_BOMs[[#This Row],[crate no.]],Crates_[[crate no.]:[New Sublot]],3,FALSE))</f>
        <v>2.05&amp;2.09</v>
      </c>
      <c r="AI94">
        <v>12</v>
      </c>
      <c r="AJ94">
        <v>300522458</v>
      </c>
      <c r="AK94" s="22" t="str" cm="1">
        <f t="array" ref="AK94">IF(INDEX(Crate_BOMs['# POs in Crate],MATCH(Crates_[[#This Row],[crate no.]],Crate_BOMs[crate no.],0),)=1,INDEX(Crate_BOMs[PO Sublot],MATCH(Crates_[[#This Row],[crate no.]],Crate_BOMs[crate no.],0),),"")</f>
        <v>2.03</v>
      </c>
      <c r="AL94" s="21" t="str">
        <f>IFERROR(VLOOKUP(Crates_[[#This Row],[crate no.]],AN:AO,2,FALSE),"")</f>
        <v/>
      </c>
    </row>
    <row r="95" spans="1:38" x14ac:dyDescent="0.25">
      <c r="A95">
        <v>4</v>
      </c>
      <c r="B95">
        <v>300521187</v>
      </c>
      <c r="C95">
        <v>2394732</v>
      </c>
      <c r="D95">
        <v>1</v>
      </c>
      <c r="E95" t="s">
        <v>87</v>
      </c>
      <c r="F95" t="s">
        <v>88</v>
      </c>
      <c r="G95">
        <v>3743</v>
      </c>
      <c r="H95">
        <v>870</v>
      </c>
      <c r="I95">
        <v>147</v>
      </c>
      <c r="J95">
        <v>34</v>
      </c>
      <c r="K95">
        <v>179</v>
      </c>
      <c r="L95">
        <v>1</v>
      </c>
      <c r="M95" t="s">
        <v>89</v>
      </c>
      <c r="N95" t="s">
        <v>90</v>
      </c>
      <c r="O95" s="2">
        <v>394.62744898</v>
      </c>
      <c r="P95" s="15">
        <v>45742</v>
      </c>
      <c r="Q95" s="15">
        <v>45762</v>
      </c>
      <c r="R95" s="15">
        <v>45769</v>
      </c>
      <c r="S95" t="s">
        <v>22</v>
      </c>
      <c r="T95">
        <v>10</v>
      </c>
      <c r="U95" s="2">
        <v>467.37999543999996</v>
      </c>
      <c r="V95" s="2">
        <v>6613.8678599999994</v>
      </c>
      <c r="W95" s="2">
        <v>12.828084400000002</v>
      </c>
      <c r="X95" s="2">
        <v>2.4934384000000001</v>
      </c>
      <c r="Y95" s="2">
        <v>4.9540683999999997</v>
      </c>
      <c r="Z95" s="6">
        <f>Crate_BOMs[[#This Row],[glass weight (lb)]]+Crate_BOMs[[#This Row],[Crate Weight (lb)]]/COUNTIF(Crate_BOMs[crate no.],Crate_BOMs[[#This Row],[crate no.]])</f>
        <v>446.55855958444442</v>
      </c>
      <c r="AA95" s="6" t="str">
        <f>IF(LEFT(Crate_BOMs[[#This Row],[glass code]],4)&lt;&gt;"1116","",IFERROR(MID(Crate_BOMs[[#This Row],[no]],FIND("ECN",Crate_BOMs[[#This Row],[no]]),200),MID(Crate_BOMs[[#This Row],[no]],39,200)))</f>
        <v>2.05 &amp; 2.09 GLT07</v>
      </c>
      <c r="AB95" s="6" t="str">
        <f>SUBSTITUTE(IF(RIGHT(Crate_BOMs[[#This Row],[PO Sublot-GL]],6)="curved",RIGHT(Crate_BOMs[[#This Row],[PO Sublot-GL]],12),RIGHT(Crate_BOMs[[#This Row],[PO Sublot-GL]],5))," ","")</f>
        <v>GLT07</v>
      </c>
      <c r="AC95" s="6" t="str">
        <f>SUBSTITUTE(LEFT(Crate_BOMs[[#This Row],[PO Sublot-GL]],LEN(Crate_BOMs[[#This Row],[PO Sublot-GL]])-LEN(Crate_BOMs[[#This Row],[Glass Type]]))," ","")</f>
        <v>2.05&amp;2.09</v>
      </c>
      <c r="AD95" s="6" t="str">
        <f>LEFT(Crate_BOMs[[#This Row],[no]],FIND(" ",Crate_BOMs[[#This Row],[no]],5)-1)</f>
        <v>PO 40536</v>
      </c>
      <c r="AE95" s="6" cm="1">
        <f t="array" ref="AE95">COUNTA(_xlfn.UNIQUE(_xlfn._xlws.FILTER(Crate_BOMs[PO],Crate_BOMs[crate no.]=Crate_BOMs[[#This Row],[crate no.]])))</f>
        <v>1</v>
      </c>
      <c r="AF95" s="10" t="str">
        <f>IF(Crate_BOMs[[#This Row],['# POs in Crate]]=1,"",IF(VLOOKUP(Crate_BOMs[[#This Row],[crate no.]],Crates_[[crate no.]:[New Sublot]],3,FALSE)="","",VLOOKUP(Crate_BOMs[[#This Row],[crate no.]],Crates_[[crate no.]:[New Sublot]],3,FALSE)))</f>
        <v/>
      </c>
      <c r="AG95" s="6" t="str">
        <f>IF(VLOOKUP(Crate_BOMs[[#This Row],[crate no.]],Crates_[[crate no.]:[New Sublot]],3,FALSE)="",VLOOKUP(Crate_BOMs[[#This Row],[crate no.]],Crates_[[crate no.]:[New Sublot]],2,FALSE),VLOOKUP(Crate_BOMs[[#This Row],[crate no.]],Crates_[[crate no.]:[New Sublot]],3,FALSE))</f>
        <v>2.05&amp;2.09</v>
      </c>
      <c r="AI95">
        <v>12</v>
      </c>
      <c r="AJ95">
        <v>300522509</v>
      </c>
      <c r="AK95" s="22" t="str" cm="1">
        <f t="array" ref="AK95">IF(INDEX(Crate_BOMs['# POs in Crate],MATCH(Crates_[[#This Row],[crate no.]],Crate_BOMs[crate no.],0),)=1,INDEX(Crate_BOMs[PO Sublot],MATCH(Crates_[[#This Row],[crate no.]],Crate_BOMs[crate no.],0),),"")</f>
        <v>2.03</v>
      </c>
      <c r="AL95" s="21" t="str">
        <f>IFERROR(VLOOKUP(Crates_[[#This Row],[crate no.]],AN:AO,2,FALSE),"")</f>
        <v/>
      </c>
    </row>
    <row r="96" spans="1:38" x14ac:dyDescent="0.25">
      <c r="A96">
        <v>4</v>
      </c>
      <c r="B96">
        <v>300521187</v>
      </c>
      <c r="C96">
        <v>2394732</v>
      </c>
      <c r="D96">
        <v>1</v>
      </c>
      <c r="E96" t="s">
        <v>87</v>
      </c>
      <c r="F96" t="s">
        <v>88</v>
      </c>
      <c r="G96">
        <v>3743</v>
      </c>
      <c r="H96">
        <v>870</v>
      </c>
      <c r="I96">
        <v>147</v>
      </c>
      <c r="J96">
        <v>34</v>
      </c>
      <c r="K96">
        <v>179</v>
      </c>
      <c r="L96">
        <v>1</v>
      </c>
      <c r="M96" t="s">
        <v>89</v>
      </c>
      <c r="N96" t="s">
        <v>90</v>
      </c>
      <c r="O96" s="2">
        <v>394.62744898</v>
      </c>
      <c r="P96" s="15">
        <v>45742</v>
      </c>
      <c r="Q96" s="15">
        <v>45762</v>
      </c>
      <c r="R96" s="15">
        <v>45769</v>
      </c>
      <c r="S96" t="s">
        <v>22</v>
      </c>
      <c r="T96">
        <v>10</v>
      </c>
      <c r="U96" s="2">
        <v>467.37999543999996</v>
      </c>
      <c r="V96" s="2">
        <v>6613.8678599999994</v>
      </c>
      <c r="W96" s="2">
        <v>12.828084400000002</v>
      </c>
      <c r="X96" s="2">
        <v>2.4934384000000001</v>
      </c>
      <c r="Y96" s="2">
        <v>4.9540683999999997</v>
      </c>
      <c r="Z96" s="6">
        <f>Crate_BOMs[[#This Row],[glass weight (lb)]]+Crate_BOMs[[#This Row],[Crate Weight (lb)]]/COUNTIF(Crate_BOMs[crate no.],Crate_BOMs[[#This Row],[crate no.]])</f>
        <v>446.55855958444442</v>
      </c>
      <c r="AA96" s="6" t="str">
        <f>IF(LEFT(Crate_BOMs[[#This Row],[glass code]],4)&lt;&gt;"1116","",IFERROR(MID(Crate_BOMs[[#This Row],[no]],FIND("ECN",Crate_BOMs[[#This Row],[no]]),200),MID(Crate_BOMs[[#This Row],[no]],39,200)))</f>
        <v>2.05 &amp; 2.09 GLT07</v>
      </c>
      <c r="AB96" s="6" t="str">
        <f>SUBSTITUTE(IF(RIGHT(Crate_BOMs[[#This Row],[PO Sublot-GL]],6)="curved",RIGHT(Crate_BOMs[[#This Row],[PO Sublot-GL]],12),RIGHT(Crate_BOMs[[#This Row],[PO Sublot-GL]],5))," ","")</f>
        <v>GLT07</v>
      </c>
      <c r="AC96" s="6" t="str">
        <f>SUBSTITUTE(LEFT(Crate_BOMs[[#This Row],[PO Sublot-GL]],LEN(Crate_BOMs[[#This Row],[PO Sublot-GL]])-LEN(Crate_BOMs[[#This Row],[Glass Type]]))," ","")</f>
        <v>2.05&amp;2.09</v>
      </c>
      <c r="AD96" s="6" t="str">
        <f>LEFT(Crate_BOMs[[#This Row],[no]],FIND(" ",Crate_BOMs[[#This Row],[no]],5)-1)</f>
        <v>PO 40536</v>
      </c>
      <c r="AE96" s="6" cm="1">
        <f t="array" ref="AE96">COUNTA(_xlfn.UNIQUE(_xlfn._xlws.FILTER(Crate_BOMs[PO],Crate_BOMs[crate no.]=Crate_BOMs[[#This Row],[crate no.]])))</f>
        <v>1</v>
      </c>
      <c r="AF96" s="10" t="str">
        <f>IF(Crate_BOMs[[#This Row],['# POs in Crate]]=1,"",IF(VLOOKUP(Crate_BOMs[[#This Row],[crate no.]],Crates_[[crate no.]:[New Sublot]],3,FALSE)="","",VLOOKUP(Crate_BOMs[[#This Row],[crate no.]],Crates_[[crate no.]:[New Sublot]],3,FALSE)))</f>
        <v/>
      </c>
      <c r="AG96" s="6" t="str">
        <f>IF(VLOOKUP(Crate_BOMs[[#This Row],[crate no.]],Crates_[[crate no.]:[New Sublot]],3,FALSE)="",VLOOKUP(Crate_BOMs[[#This Row],[crate no.]],Crates_[[crate no.]:[New Sublot]],2,FALSE),VLOOKUP(Crate_BOMs[[#This Row],[crate no.]],Crates_[[crate no.]:[New Sublot]],3,FALSE))</f>
        <v>2.05&amp;2.09</v>
      </c>
      <c r="AI96">
        <v>13</v>
      </c>
      <c r="AJ96">
        <v>300521695</v>
      </c>
      <c r="AK96" s="22" t="str" cm="1">
        <f t="array" ref="AK96">IF(INDEX(Crate_BOMs['# POs in Crate],MATCH(Crates_[[#This Row],[crate no.]],Crate_BOMs[crate no.],0),)=1,INDEX(Crate_BOMs[PO Sublot],MATCH(Crates_[[#This Row],[crate no.]],Crate_BOMs[crate no.],0),),"")</f>
        <v>2.04</v>
      </c>
      <c r="AL96" s="21" t="str">
        <f>IFERROR(VLOOKUP(Crates_[[#This Row],[crate no.]],AN:AO,2,FALSE),"")</f>
        <v/>
      </c>
    </row>
    <row r="97" spans="1:38" x14ac:dyDescent="0.25">
      <c r="A97">
        <v>4</v>
      </c>
      <c r="B97">
        <v>300521187</v>
      </c>
      <c r="C97">
        <v>2394732</v>
      </c>
      <c r="D97">
        <v>1</v>
      </c>
      <c r="E97" t="s">
        <v>87</v>
      </c>
      <c r="F97" t="s">
        <v>88</v>
      </c>
      <c r="G97">
        <v>3743</v>
      </c>
      <c r="H97">
        <v>870</v>
      </c>
      <c r="I97">
        <v>147</v>
      </c>
      <c r="J97">
        <v>34</v>
      </c>
      <c r="K97">
        <v>179</v>
      </c>
      <c r="L97">
        <v>1</v>
      </c>
      <c r="M97" t="s">
        <v>89</v>
      </c>
      <c r="N97" t="s">
        <v>90</v>
      </c>
      <c r="O97" s="2">
        <v>394.62744898</v>
      </c>
      <c r="P97" s="15">
        <v>45742</v>
      </c>
      <c r="Q97" s="15">
        <v>45762</v>
      </c>
      <c r="R97" s="15">
        <v>45769</v>
      </c>
      <c r="S97" t="s">
        <v>22</v>
      </c>
      <c r="T97">
        <v>10</v>
      </c>
      <c r="U97" s="2">
        <v>467.37999543999996</v>
      </c>
      <c r="V97" s="2">
        <v>6613.8678599999994</v>
      </c>
      <c r="W97" s="2">
        <v>12.828084400000002</v>
      </c>
      <c r="X97" s="2">
        <v>2.4934384000000001</v>
      </c>
      <c r="Y97" s="2">
        <v>4.9540683999999997</v>
      </c>
      <c r="Z97" s="6">
        <f>Crate_BOMs[[#This Row],[glass weight (lb)]]+Crate_BOMs[[#This Row],[Crate Weight (lb)]]/COUNTIF(Crate_BOMs[crate no.],Crate_BOMs[[#This Row],[crate no.]])</f>
        <v>446.55855958444442</v>
      </c>
      <c r="AA97" s="6" t="str">
        <f>IF(LEFT(Crate_BOMs[[#This Row],[glass code]],4)&lt;&gt;"1116","",IFERROR(MID(Crate_BOMs[[#This Row],[no]],FIND("ECN",Crate_BOMs[[#This Row],[no]]),200),MID(Crate_BOMs[[#This Row],[no]],39,200)))</f>
        <v>2.05 &amp; 2.09 GLT07</v>
      </c>
      <c r="AB97" s="6" t="str">
        <f>SUBSTITUTE(IF(RIGHT(Crate_BOMs[[#This Row],[PO Sublot-GL]],6)="curved",RIGHT(Crate_BOMs[[#This Row],[PO Sublot-GL]],12),RIGHT(Crate_BOMs[[#This Row],[PO Sublot-GL]],5))," ","")</f>
        <v>GLT07</v>
      </c>
      <c r="AC97" s="6" t="str">
        <f>SUBSTITUTE(LEFT(Crate_BOMs[[#This Row],[PO Sublot-GL]],LEN(Crate_BOMs[[#This Row],[PO Sublot-GL]])-LEN(Crate_BOMs[[#This Row],[Glass Type]]))," ","")</f>
        <v>2.05&amp;2.09</v>
      </c>
      <c r="AD97" s="6" t="str">
        <f>LEFT(Crate_BOMs[[#This Row],[no]],FIND(" ",Crate_BOMs[[#This Row],[no]],5)-1)</f>
        <v>PO 40536</v>
      </c>
      <c r="AE97" s="6" cm="1">
        <f t="array" ref="AE97">COUNTA(_xlfn.UNIQUE(_xlfn._xlws.FILTER(Crate_BOMs[PO],Crate_BOMs[crate no.]=Crate_BOMs[[#This Row],[crate no.]])))</f>
        <v>1</v>
      </c>
      <c r="AF97" s="10" t="str">
        <f>IF(Crate_BOMs[[#This Row],['# POs in Crate]]=1,"",IF(VLOOKUP(Crate_BOMs[[#This Row],[crate no.]],Crates_[[crate no.]:[New Sublot]],3,FALSE)="","",VLOOKUP(Crate_BOMs[[#This Row],[crate no.]],Crates_[[crate no.]:[New Sublot]],3,FALSE)))</f>
        <v/>
      </c>
      <c r="AG97" s="6" t="str">
        <f>IF(VLOOKUP(Crate_BOMs[[#This Row],[crate no.]],Crates_[[crate no.]:[New Sublot]],3,FALSE)="",VLOOKUP(Crate_BOMs[[#This Row],[crate no.]],Crates_[[crate no.]:[New Sublot]],2,FALSE),VLOOKUP(Crate_BOMs[[#This Row],[crate no.]],Crates_[[crate no.]:[New Sublot]],3,FALSE))</f>
        <v>2.05&amp;2.09</v>
      </c>
      <c r="AI97">
        <v>13</v>
      </c>
      <c r="AJ97">
        <v>300522055</v>
      </c>
      <c r="AK97" s="22" t="str" cm="1">
        <f t="array" ref="AK97">IF(INDEX(Crate_BOMs['# POs in Crate],MATCH(Crates_[[#This Row],[crate no.]],Crate_BOMs[crate no.],0),)=1,INDEX(Crate_BOMs[PO Sublot],MATCH(Crates_[[#This Row],[crate no.]],Crate_BOMs[crate no.],0),),"")</f>
        <v>2.04</v>
      </c>
      <c r="AL97" s="21" t="str">
        <f>IFERROR(VLOOKUP(Crates_[[#This Row],[crate no.]],AN:AO,2,FALSE),"")</f>
        <v/>
      </c>
    </row>
    <row r="98" spans="1:38" x14ac:dyDescent="0.25">
      <c r="A98">
        <v>4</v>
      </c>
      <c r="B98">
        <v>300521187</v>
      </c>
      <c r="C98">
        <v>2394732</v>
      </c>
      <c r="D98">
        <v>1</v>
      </c>
      <c r="E98" t="s">
        <v>87</v>
      </c>
      <c r="F98" t="s">
        <v>88</v>
      </c>
      <c r="G98">
        <v>3743</v>
      </c>
      <c r="H98">
        <v>870</v>
      </c>
      <c r="I98">
        <v>147</v>
      </c>
      <c r="J98">
        <v>34</v>
      </c>
      <c r="K98">
        <v>179</v>
      </c>
      <c r="L98">
        <v>1</v>
      </c>
      <c r="M98" t="s">
        <v>89</v>
      </c>
      <c r="N98" t="s">
        <v>90</v>
      </c>
      <c r="O98" s="2">
        <v>394.62744898</v>
      </c>
      <c r="P98" s="15">
        <v>45742</v>
      </c>
      <c r="Q98" s="15">
        <v>45762</v>
      </c>
      <c r="R98" s="15">
        <v>45769</v>
      </c>
      <c r="S98" t="s">
        <v>22</v>
      </c>
      <c r="T98">
        <v>10</v>
      </c>
      <c r="U98" s="2">
        <v>467.37999543999996</v>
      </c>
      <c r="V98" s="2">
        <v>6613.8678599999994</v>
      </c>
      <c r="W98" s="2">
        <v>12.828084400000002</v>
      </c>
      <c r="X98" s="2">
        <v>2.4934384000000001</v>
      </c>
      <c r="Y98" s="2">
        <v>4.9540683999999997</v>
      </c>
      <c r="Z98" s="6">
        <f>Crate_BOMs[[#This Row],[glass weight (lb)]]+Crate_BOMs[[#This Row],[Crate Weight (lb)]]/COUNTIF(Crate_BOMs[crate no.],Crate_BOMs[[#This Row],[crate no.]])</f>
        <v>446.55855958444442</v>
      </c>
      <c r="AA98" s="6" t="str">
        <f>IF(LEFT(Crate_BOMs[[#This Row],[glass code]],4)&lt;&gt;"1116","",IFERROR(MID(Crate_BOMs[[#This Row],[no]],FIND("ECN",Crate_BOMs[[#This Row],[no]]),200),MID(Crate_BOMs[[#This Row],[no]],39,200)))</f>
        <v>2.05 &amp; 2.09 GLT07</v>
      </c>
      <c r="AB98" s="6" t="str">
        <f>SUBSTITUTE(IF(RIGHT(Crate_BOMs[[#This Row],[PO Sublot-GL]],6)="curved",RIGHT(Crate_BOMs[[#This Row],[PO Sublot-GL]],12),RIGHT(Crate_BOMs[[#This Row],[PO Sublot-GL]],5))," ","")</f>
        <v>GLT07</v>
      </c>
      <c r="AC98" s="6" t="str">
        <f>SUBSTITUTE(LEFT(Crate_BOMs[[#This Row],[PO Sublot-GL]],LEN(Crate_BOMs[[#This Row],[PO Sublot-GL]])-LEN(Crate_BOMs[[#This Row],[Glass Type]]))," ","")</f>
        <v>2.05&amp;2.09</v>
      </c>
      <c r="AD98" s="6" t="str">
        <f>LEFT(Crate_BOMs[[#This Row],[no]],FIND(" ",Crate_BOMs[[#This Row],[no]],5)-1)</f>
        <v>PO 40536</v>
      </c>
      <c r="AE98" s="6" cm="1">
        <f t="array" ref="AE98">COUNTA(_xlfn.UNIQUE(_xlfn._xlws.FILTER(Crate_BOMs[PO],Crate_BOMs[crate no.]=Crate_BOMs[[#This Row],[crate no.]])))</f>
        <v>1</v>
      </c>
      <c r="AF98" s="10" t="str">
        <f>IF(Crate_BOMs[[#This Row],['# POs in Crate]]=1,"",IF(VLOOKUP(Crate_BOMs[[#This Row],[crate no.]],Crates_[[crate no.]:[New Sublot]],3,FALSE)="","",VLOOKUP(Crate_BOMs[[#This Row],[crate no.]],Crates_[[crate no.]:[New Sublot]],3,FALSE)))</f>
        <v/>
      </c>
      <c r="AG98" s="6" t="str">
        <f>IF(VLOOKUP(Crate_BOMs[[#This Row],[crate no.]],Crates_[[crate no.]:[New Sublot]],3,FALSE)="",VLOOKUP(Crate_BOMs[[#This Row],[crate no.]],Crates_[[crate no.]:[New Sublot]],2,FALSE),VLOOKUP(Crate_BOMs[[#This Row],[crate no.]],Crates_[[crate no.]:[New Sublot]],3,FALSE))</f>
        <v>2.05&amp;2.09</v>
      </c>
      <c r="AI98">
        <v>13</v>
      </c>
      <c r="AJ98">
        <v>300522077</v>
      </c>
      <c r="AK98" s="22" t="str" cm="1">
        <f t="array" ref="AK98">IF(INDEX(Crate_BOMs['# POs in Crate],MATCH(Crates_[[#This Row],[crate no.]],Crate_BOMs[crate no.],0),)=1,INDEX(Crate_BOMs[PO Sublot],MATCH(Crates_[[#This Row],[crate no.]],Crate_BOMs[crate no.],0),),"")</f>
        <v>2.04</v>
      </c>
      <c r="AL98" s="21" t="str">
        <f>IFERROR(VLOOKUP(Crates_[[#This Row],[crate no.]],AN:AO,2,FALSE),"")</f>
        <v/>
      </c>
    </row>
    <row r="99" spans="1:38" x14ac:dyDescent="0.25">
      <c r="A99">
        <v>4</v>
      </c>
      <c r="B99">
        <v>300521187</v>
      </c>
      <c r="C99">
        <v>2394732</v>
      </c>
      <c r="D99">
        <v>1</v>
      </c>
      <c r="E99" t="s">
        <v>87</v>
      </c>
      <c r="F99" t="s">
        <v>88</v>
      </c>
      <c r="G99">
        <v>3743</v>
      </c>
      <c r="H99">
        <v>870</v>
      </c>
      <c r="I99">
        <v>147</v>
      </c>
      <c r="J99">
        <v>34</v>
      </c>
      <c r="K99">
        <v>179</v>
      </c>
      <c r="L99">
        <v>1</v>
      </c>
      <c r="M99" t="s">
        <v>89</v>
      </c>
      <c r="N99" t="s">
        <v>90</v>
      </c>
      <c r="O99" s="2">
        <v>394.62744898</v>
      </c>
      <c r="P99" s="15">
        <v>45742</v>
      </c>
      <c r="Q99" s="15">
        <v>45762</v>
      </c>
      <c r="R99" s="15">
        <v>45769</v>
      </c>
      <c r="S99" t="s">
        <v>22</v>
      </c>
      <c r="T99">
        <v>10</v>
      </c>
      <c r="U99" s="2">
        <v>467.37999543999996</v>
      </c>
      <c r="V99" s="2">
        <v>6613.8678599999994</v>
      </c>
      <c r="W99" s="2">
        <v>12.828084400000002</v>
      </c>
      <c r="X99" s="2">
        <v>2.4934384000000001</v>
      </c>
      <c r="Y99" s="2">
        <v>4.9540683999999997</v>
      </c>
      <c r="Z99" s="6">
        <f>Crate_BOMs[[#This Row],[glass weight (lb)]]+Crate_BOMs[[#This Row],[Crate Weight (lb)]]/COUNTIF(Crate_BOMs[crate no.],Crate_BOMs[[#This Row],[crate no.]])</f>
        <v>446.55855958444442</v>
      </c>
      <c r="AA99" s="6" t="str">
        <f>IF(LEFT(Crate_BOMs[[#This Row],[glass code]],4)&lt;&gt;"1116","",IFERROR(MID(Crate_BOMs[[#This Row],[no]],FIND("ECN",Crate_BOMs[[#This Row],[no]]),200),MID(Crate_BOMs[[#This Row],[no]],39,200)))</f>
        <v>2.05 &amp; 2.09 GLT07</v>
      </c>
      <c r="AB99" s="6" t="str">
        <f>SUBSTITUTE(IF(RIGHT(Crate_BOMs[[#This Row],[PO Sublot-GL]],6)="curved",RIGHT(Crate_BOMs[[#This Row],[PO Sublot-GL]],12),RIGHT(Crate_BOMs[[#This Row],[PO Sublot-GL]],5))," ","")</f>
        <v>GLT07</v>
      </c>
      <c r="AC99" s="6" t="str">
        <f>SUBSTITUTE(LEFT(Crate_BOMs[[#This Row],[PO Sublot-GL]],LEN(Crate_BOMs[[#This Row],[PO Sublot-GL]])-LEN(Crate_BOMs[[#This Row],[Glass Type]]))," ","")</f>
        <v>2.05&amp;2.09</v>
      </c>
      <c r="AD99" s="6" t="str">
        <f>LEFT(Crate_BOMs[[#This Row],[no]],FIND(" ",Crate_BOMs[[#This Row],[no]],5)-1)</f>
        <v>PO 40536</v>
      </c>
      <c r="AE99" s="6" cm="1">
        <f t="array" ref="AE99">COUNTA(_xlfn.UNIQUE(_xlfn._xlws.FILTER(Crate_BOMs[PO],Crate_BOMs[crate no.]=Crate_BOMs[[#This Row],[crate no.]])))</f>
        <v>1</v>
      </c>
      <c r="AF99" s="10" t="str">
        <f>IF(Crate_BOMs[[#This Row],['# POs in Crate]]=1,"",IF(VLOOKUP(Crate_BOMs[[#This Row],[crate no.]],Crates_[[crate no.]:[New Sublot]],3,FALSE)="","",VLOOKUP(Crate_BOMs[[#This Row],[crate no.]],Crates_[[crate no.]:[New Sublot]],3,FALSE)))</f>
        <v/>
      </c>
      <c r="AG99" s="6" t="str">
        <f>IF(VLOOKUP(Crate_BOMs[[#This Row],[crate no.]],Crates_[[crate no.]:[New Sublot]],3,FALSE)="",VLOOKUP(Crate_BOMs[[#This Row],[crate no.]],Crates_[[crate no.]:[New Sublot]],2,FALSE),VLOOKUP(Crate_BOMs[[#This Row],[crate no.]],Crates_[[crate no.]:[New Sublot]],3,FALSE))</f>
        <v>2.05&amp;2.09</v>
      </c>
      <c r="AI99">
        <v>13</v>
      </c>
      <c r="AJ99">
        <v>300522081</v>
      </c>
      <c r="AK99" s="22" t="str" cm="1">
        <f t="array" ref="AK99">IF(INDEX(Crate_BOMs['# POs in Crate],MATCH(Crates_[[#This Row],[crate no.]],Crate_BOMs[crate no.],0),)=1,INDEX(Crate_BOMs[PO Sublot],MATCH(Crates_[[#This Row],[crate no.]],Crate_BOMs[crate no.],0),),"")</f>
        <v>2.04</v>
      </c>
      <c r="AL99" s="21" t="str">
        <f>IFERROR(VLOOKUP(Crates_[[#This Row],[crate no.]],AN:AO,2,FALSE),"")</f>
        <v/>
      </c>
    </row>
    <row r="100" spans="1:38" x14ac:dyDescent="0.25">
      <c r="A100">
        <v>4</v>
      </c>
      <c r="B100">
        <v>300520183</v>
      </c>
      <c r="C100">
        <v>2394728</v>
      </c>
      <c r="D100">
        <v>8</v>
      </c>
      <c r="E100" t="s">
        <v>91</v>
      </c>
      <c r="F100" t="s">
        <v>61</v>
      </c>
      <c r="G100">
        <v>2645</v>
      </c>
      <c r="H100">
        <v>870</v>
      </c>
      <c r="I100">
        <v>104</v>
      </c>
      <c r="J100">
        <v>34</v>
      </c>
      <c r="K100">
        <v>127</v>
      </c>
      <c r="L100">
        <v>1</v>
      </c>
      <c r="M100" t="s">
        <v>92</v>
      </c>
      <c r="N100" t="s">
        <v>93</v>
      </c>
      <c r="O100" s="2">
        <v>279.98707273999997</v>
      </c>
      <c r="P100" s="15">
        <v>45742</v>
      </c>
      <c r="Q100" s="15">
        <v>45762</v>
      </c>
      <c r="R100" s="15">
        <v>45769</v>
      </c>
      <c r="S100" t="s">
        <v>22</v>
      </c>
      <c r="T100">
        <v>10</v>
      </c>
      <c r="U100" s="2">
        <v>429.90141089999997</v>
      </c>
      <c r="V100" s="2">
        <v>6613.8678599999994</v>
      </c>
      <c r="W100" s="2">
        <v>10.203412399999999</v>
      </c>
      <c r="X100" s="2">
        <v>2.4934384000000001</v>
      </c>
      <c r="Y100" s="2">
        <v>6.9028873600000002</v>
      </c>
      <c r="Z100" s="6">
        <f>Crate_BOMs[[#This Row],[glass weight (lb)]]+Crate_BOMs[[#This Row],[Crate Weight (lb)]]/COUNTIF(Crate_BOMs[crate no.],Crate_BOMs[[#This Row],[crate no.]])</f>
        <v>310.69431637571427</v>
      </c>
      <c r="AA100" s="6" t="str">
        <f>IF(LEFT(Crate_BOMs[[#This Row],[glass code]],4)&lt;&gt;"1116","",IFERROR(MID(Crate_BOMs[[#This Row],[no]],FIND("ECN",Crate_BOMs[[#This Row],[no]]),200),MID(Crate_BOMs[[#This Row],[no]],39,200)))</f>
        <v>2.05 &amp; 2.09 GLA02</v>
      </c>
      <c r="AB100" s="6" t="str">
        <f>SUBSTITUTE(IF(RIGHT(Crate_BOMs[[#This Row],[PO Sublot-GL]],6)="curved",RIGHT(Crate_BOMs[[#This Row],[PO Sublot-GL]],12),RIGHT(Crate_BOMs[[#This Row],[PO Sublot-GL]],5))," ","")</f>
        <v>GLA02</v>
      </c>
      <c r="AC100" s="6" t="str">
        <f>SUBSTITUTE(LEFT(Crate_BOMs[[#This Row],[PO Sublot-GL]],LEN(Crate_BOMs[[#This Row],[PO Sublot-GL]])-LEN(Crate_BOMs[[#This Row],[Glass Type]]))," ","")</f>
        <v>2.05&amp;2.09</v>
      </c>
      <c r="AD100" s="6" t="str">
        <f>LEFT(Crate_BOMs[[#This Row],[no]],FIND(" ",Crate_BOMs[[#This Row],[no]],5)-1)</f>
        <v>PO 40536</v>
      </c>
      <c r="AE100" s="6" cm="1">
        <f t="array" ref="AE100">COUNTA(_xlfn.UNIQUE(_xlfn._xlws.FILTER(Crate_BOMs[PO],Crate_BOMs[crate no.]=Crate_BOMs[[#This Row],[crate no.]])))</f>
        <v>1</v>
      </c>
      <c r="AF100" s="10" t="str">
        <f>IF(Crate_BOMs[[#This Row],['# POs in Crate]]=1,"",IF(VLOOKUP(Crate_BOMs[[#This Row],[crate no.]],Crates_[[crate no.]:[New Sublot]],3,FALSE)="","",VLOOKUP(Crate_BOMs[[#This Row],[crate no.]],Crates_[[crate no.]:[New Sublot]],3,FALSE)))</f>
        <v/>
      </c>
      <c r="AG100" s="6" t="str">
        <f>IF(VLOOKUP(Crate_BOMs[[#This Row],[crate no.]],Crates_[[crate no.]:[New Sublot]],3,FALSE)="",VLOOKUP(Crate_BOMs[[#This Row],[crate no.]],Crates_[[crate no.]:[New Sublot]],2,FALSE),VLOOKUP(Crate_BOMs[[#This Row],[crate no.]],Crates_[[crate no.]:[New Sublot]],3,FALSE))</f>
        <v>2.05&amp;2.09</v>
      </c>
      <c r="AI100">
        <v>13</v>
      </c>
      <c r="AJ100">
        <v>300522300</v>
      </c>
      <c r="AK100" s="22" t="str" cm="1">
        <f t="array" ref="AK100">IF(INDEX(Crate_BOMs['# POs in Crate],MATCH(Crates_[[#This Row],[crate no.]],Crate_BOMs[crate no.],0),)=1,INDEX(Crate_BOMs[PO Sublot],MATCH(Crates_[[#This Row],[crate no.]],Crate_BOMs[crate no.],0),),"")</f>
        <v>2.04</v>
      </c>
      <c r="AL100" s="21" t="str">
        <f>IFERROR(VLOOKUP(Crates_[[#This Row],[crate no.]],AN:AO,2,FALSE),"")</f>
        <v/>
      </c>
    </row>
    <row r="101" spans="1:38" x14ac:dyDescent="0.25">
      <c r="A101">
        <v>4</v>
      </c>
      <c r="B101">
        <v>300520183</v>
      </c>
      <c r="C101">
        <v>2394728</v>
      </c>
      <c r="D101">
        <v>8</v>
      </c>
      <c r="E101" t="s">
        <v>91</v>
      </c>
      <c r="F101" t="s">
        <v>61</v>
      </c>
      <c r="G101">
        <v>2645</v>
      </c>
      <c r="H101">
        <v>870</v>
      </c>
      <c r="I101">
        <v>104</v>
      </c>
      <c r="J101">
        <v>34</v>
      </c>
      <c r="K101">
        <v>127</v>
      </c>
      <c r="L101">
        <v>1</v>
      </c>
      <c r="M101" t="s">
        <v>92</v>
      </c>
      <c r="N101" t="s">
        <v>93</v>
      </c>
      <c r="O101" s="2">
        <v>279.98707273999997</v>
      </c>
      <c r="P101" s="15">
        <v>45742</v>
      </c>
      <c r="Q101" s="15">
        <v>45762</v>
      </c>
      <c r="R101" s="15">
        <v>45769</v>
      </c>
      <c r="S101" t="s">
        <v>22</v>
      </c>
      <c r="T101">
        <v>10</v>
      </c>
      <c r="U101" s="2">
        <v>429.90141089999997</v>
      </c>
      <c r="V101" s="2">
        <v>6613.8678599999994</v>
      </c>
      <c r="W101" s="2">
        <v>10.203412399999999</v>
      </c>
      <c r="X101" s="2">
        <v>2.4934384000000001</v>
      </c>
      <c r="Y101" s="2">
        <v>6.9028873600000002</v>
      </c>
      <c r="Z101" s="6">
        <f>Crate_BOMs[[#This Row],[glass weight (lb)]]+Crate_BOMs[[#This Row],[Crate Weight (lb)]]/COUNTIF(Crate_BOMs[crate no.],Crate_BOMs[[#This Row],[crate no.]])</f>
        <v>310.69431637571427</v>
      </c>
      <c r="AA101" s="6" t="str">
        <f>IF(LEFT(Crate_BOMs[[#This Row],[glass code]],4)&lt;&gt;"1116","",IFERROR(MID(Crate_BOMs[[#This Row],[no]],FIND("ECN",Crate_BOMs[[#This Row],[no]]),200),MID(Crate_BOMs[[#This Row],[no]],39,200)))</f>
        <v>2.05 &amp; 2.09 GLA02</v>
      </c>
      <c r="AB101" s="6" t="str">
        <f>SUBSTITUTE(IF(RIGHT(Crate_BOMs[[#This Row],[PO Sublot-GL]],6)="curved",RIGHT(Crate_BOMs[[#This Row],[PO Sublot-GL]],12),RIGHT(Crate_BOMs[[#This Row],[PO Sublot-GL]],5))," ","")</f>
        <v>GLA02</v>
      </c>
      <c r="AC101" s="6" t="str">
        <f>SUBSTITUTE(LEFT(Crate_BOMs[[#This Row],[PO Sublot-GL]],LEN(Crate_BOMs[[#This Row],[PO Sublot-GL]])-LEN(Crate_BOMs[[#This Row],[Glass Type]]))," ","")</f>
        <v>2.05&amp;2.09</v>
      </c>
      <c r="AD101" s="6" t="str">
        <f>LEFT(Crate_BOMs[[#This Row],[no]],FIND(" ",Crate_BOMs[[#This Row],[no]],5)-1)</f>
        <v>PO 40536</v>
      </c>
      <c r="AE101" s="6" cm="1">
        <f t="array" ref="AE101">COUNTA(_xlfn.UNIQUE(_xlfn._xlws.FILTER(Crate_BOMs[PO],Crate_BOMs[crate no.]=Crate_BOMs[[#This Row],[crate no.]])))</f>
        <v>1</v>
      </c>
      <c r="AF101" s="10" t="str">
        <f>IF(Crate_BOMs[[#This Row],['# POs in Crate]]=1,"",IF(VLOOKUP(Crate_BOMs[[#This Row],[crate no.]],Crates_[[crate no.]:[New Sublot]],3,FALSE)="","",VLOOKUP(Crate_BOMs[[#This Row],[crate no.]],Crates_[[crate no.]:[New Sublot]],3,FALSE)))</f>
        <v/>
      </c>
      <c r="AG101" s="6" t="str">
        <f>IF(VLOOKUP(Crate_BOMs[[#This Row],[crate no.]],Crates_[[crate no.]:[New Sublot]],3,FALSE)="",VLOOKUP(Crate_BOMs[[#This Row],[crate no.]],Crates_[[crate no.]:[New Sublot]],2,FALSE),VLOOKUP(Crate_BOMs[[#This Row],[crate no.]],Crates_[[crate no.]:[New Sublot]],3,FALSE))</f>
        <v>2.05&amp;2.09</v>
      </c>
      <c r="AI101">
        <v>13</v>
      </c>
      <c r="AJ101">
        <v>300522311</v>
      </c>
      <c r="AK101" s="22" t="str" cm="1">
        <f t="array" ref="AK101">IF(INDEX(Crate_BOMs['# POs in Crate],MATCH(Crates_[[#This Row],[crate no.]],Crate_BOMs[crate no.],0),)=1,INDEX(Crate_BOMs[PO Sublot],MATCH(Crates_[[#This Row],[crate no.]],Crate_BOMs[crate no.],0),),"")</f>
        <v>2.04</v>
      </c>
      <c r="AL101" s="21" t="str">
        <f>IFERROR(VLOOKUP(Crates_[[#This Row],[crate no.]],AN:AO,2,FALSE),"")</f>
        <v/>
      </c>
    </row>
    <row r="102" spans="1:38" x14ac:dyDescent="0.25">
      <c r="A102">
        <v>4</v>
      </c>
      <c r="B102">
        <v>300520183</v>
      </c>
      <c r="C102">
        <v>2394728</v>
      </c>
      <c r="D102">
        <v>8</v>
      </c>
      <c r="E102" t="s">
        <v>91</v>
      </c>
      <c r="F102" t="s">
        <v>61</v>
      </c>
      <c r="G102">
        <v>2645</v>
      </c>
      <c r="H102">
        <v>870</v>
      </c>
      <c r="I102">
        <v>104</v>
      </c>
      <c r="J102">
        <v>34</v>
      </c>
      <c r="K102">
        <v>127</v>
      </c>
      <c r="L102">
        <v>1</v>
      </c>
      <c r="M102" t="s">
        <v>92</v>
      </c>
      <c r="N102" t="s">
        <v>93</v>
      </c>
      <c r="O102" s="2">
        <v>279.98707273999997</v>
      </c>
      <c r="P102" s="15">
        <v>45742</v>
      </c>
      <c r="Q102" s="15">
        <v>45762</v>
      </c>
      <c r="R102" s="15">
        <v>45769</v>
      </c>
      <c r="S102" t="s">
        <v>22</v>
      </c>
      <c r="T102">
        <v>10</v>
      </c>
      <c r="U102" s="2">
        <v>429.90141089999997</v>
      </c>
      <c r="V102" s="2">
        <v>6613.8678599999994</v>
      </c>
      <c r="W102" s="2">
        <v>10.203412399999999</v>
      </c>
      <c r="X102" s="2">
        <v>2.4934384000000001</v>
      </c>
      <c r="Y102" s="2">
        <v>6.9028873600000002</v>
      </c>
      <c r="Z102" s="6">
        <f>Crate_BOMs[[#This Row],[glass weight (lb)]]+Crate_BOMs[[#This Row],[Crate Weight (lb)]]/COUNTIF(Crate_BOMs[crate no.],Crate_BOMs[[#This Row],[crate no.]])</f>
        <v>310.69431637571427</v>
      </c>
      <c r="AA102" s="6" t="str">
        <f>IF(LEFT(Crate_BOMs[[#This Row],[glass code]],4)&lt;&gt;"1116","",IFERROR(MID(Crate_BOMs[[#This Row],[no]],FIND("ECN",Crate_BOMs[[#This Row],[no]]),200),MID(Crate_BOMs[[#This Row],[no]],39,200)))</f>
        <v>2.05 &amp; 2.09 GLA02</v>
      </c>
      <c r="AB102" s="6" t="str">
        <f>SUBSTITUTE(IF(RIGHT(Crate_BOMs[[#This Row],[PO Sublot-GL]],6)="curved",RIGHT(Crate_BOMs[[#This Row],[PO Sublot-GL]],12),RIGHT(Crate_BOMs[[#This Row],[PO Sublot-GL]],5))," ","")</f>
        <v>GLA02</v>
      </c>
      <c r="AC102" s="6" t="str">
        <f>SUBSTITUTE(LEFT(Crate_BOMs[[#This Row],[PO Sublot-GL]],LEN(Crate_BOMs[[#This Row],[PO Sublot-GL]])-LEN(Crate_BOMs[[#This Row],[Glass Type]]))," ","")</f>
        <v>2.05&amp;2.09</v>
      </c>
      <c r="AD102" s="6" t="str">
        <f>LEFT(Crate_BOMs[[#This Row],[no]],FIND(" ",Crate_BOMs[[#This Row],[no]],5)-1)</f>
        <v>PO 40536</v>
      </c>
      <c r="AE102" s="6" cm="1">
        <f t="array" ref="AE102">COUNTA(_xlfn.UNIQUE(_xlfn._xlws.FILTER(Crate_BOMs[PO],Crate_BOMs[crate no.]=Crate_BOMs[[#This Row],[crate no.]])))</f>
        <v>1</v>
      </c>
      <c r="AF102" s="10" t="str">
        <f>IF(Crate_BOMs[[#This Row],['# POs in Crate]]=1,"",IF(VLOOKUP(Crate_BOMs[[#This Row],[crate no.]],Crates_[[crate no.]:[New Sublot]],3,FALSE)="","",VLOOKUP(Crate_BOMs[[#This Row],[crate no.]],Crates_[[crate no.]:[New Sublot]],3,FALSE)))</f>
        <v/>
      </c>
      <c r="AG102" s="6" t="str">
        <f>IF(VLOOKUP(Crate_BOMs[[#This Row],[crate no.]],Crates_[[crate no.]:[New Sublot]],3,FALSE)="",VLOOKUP(Crate_BOMs[[#This Row],[crate no.]],Crates_[[crate no.]:[New Sublot]],2,FALSE),VLOOKUP(Crate_BOMs[[#This Row],[crate no.]],Crates_[[crate no.]:[New Sublot]],3,FALSE))</f>
        <v>2.05&amp;2.09</v>
      </c>
      <c r="AI102">
        <v>13</v>
      </c>
      <c r="AJ102">
        <v>300522576</v>
      </c>
      <c r="AK102" s="22" t="str" cm="1">
        <f t="array" ref="AK102">IF(INDEX(Crate_BOMs['# POs in Crate],MATCH(Crates_[[#This Row],[crate no.]],Crate_BOMs[crate no.],0),)=1,INDEX(Crate_BOMs[PO Sublot],MATCH(Crates_[[#This Row],[crate no.]],Crate_BOMs[crate no.],0),),"")</f>
        <v>2.04</v>
      </c>
      <c r="AL102" s="21" t="str">
        <f>IFERROR(VLOOKUP(Crates_[[#This Row],[crate no.]],AN:AO,2,FALSE),"")</f>
        <v/>
      </c>
    </row>
    <row r="103" spans="1:38" x14ac:dyDescent="0.25">
      <c r="A103">
        <v>4</v>
      </c>
      <c r="B103">
        <v>300520183</v>
      </c>
      <c r="C103">
        <v>2394728</v>
      </c>
      <c r="D103">
        <v>8</v>
      </c>
      <c r="E103" t="s">
        <v>91</v>
      </c>
      <c r="F103" t="s">
        <v>61</v>
      </c>
      <c r="G103">
        <v>2645</v>
      </c>
      <c r="H103">
        <v>870</v>
      </c>
      <c r="I103">
        <v>104</v>
      </c>
      <c r="J103">
        <v>34</v>
      </c>
      <c r="K103">
        <v>127</v>
      </c>
      <c r="L103">
        <v>1</v>
      </c>
      <c r="M103" t="s">
        <v>92</v>
      </c>
      <c r="N103" t="s">
        <v>93</v>
      </c>
      <c r="O103" s="2">
        <v>279.98707273999997</v>
      </c>
      <c r="P103" s="15">
        <v>45742</v>
      </c>
      <c r="Q103" s="15">
        <v>45762</v>
      </c>
      <c r="R103" s="15">
        <v>45769</v>
      </c>
      <c r="S103" t="s">
        <v>22</v>
      </c>
      <c r="T103">
        <v>10</v>
      </c>
      <c r="U103" s="2">
        <v>429.90141089999997</v>
      </c>
      <c r="V103" s="2">
        <v>6613.8678599999994</v>
      </c>
      <c r="W103" s="2">
        <v>10.203412399999999</v>
      </c>
      <c r="X103" s="2">
        <v>2.4934384000000001</v>
      </c>
      <c r="Y103" s="2">
        <v>6.9028873600000002</v>
      </c>
      <c r="Z103" s="6">
        <f>Crate_BOMs[[#This Row],[glass weight (lb)]]+Crate_BOMs[[#This Row],[Crate Weight (lb)]]/COUNTIF(Crate_BOMs[crate no.],Crate_BOMs[[#This Row],[crate no.]])</f>
        <v>310.69431637571427</v>
      </c>
      <c r="AA103" s="6" t="str">
        <f>IF(LEFT(Crate_BOMs[[#This Row],[glass code]],4)&lt;&gt;"1116","",IFERROR(MID(Crate_BOMs[[#This Row],[no]],FIND("ECN",Crate_BOMs[[#This Row],[no]]),200),MID(Crate_BOMs[[#This Row],[no]],39,200)))</f>
        <v>2.05 &amp; 2.09 GLA02</v>
      </c>
      <c r="AB103" s="6" t="str">
        <f>SUBSTITUTE(IF(RIGHT(Crate_BOMs[[#This Row],[PO Sublot-GL]],6)="curved",RIGHT(Crate_BOMs[[#This Row],[PO Sublot-GL]],12),RIGHT(Crate_BOMs[[#This Row],[PO Sublot-GL]],5))," ","")</f>
        <v>GLA02</v>
      </c>
      <c r="AC103" s="6" t="str">
        <f>SUBSTITUTE(LEFT(Crate_BOMs[[#This Row],[PO Sublot-GL]],LEN(Crate_BOMs[[#This Row],[PO Sublot-GL]])-LEN(Crate_BOMs[[#This Row],[Glass Type]]))," ","")</f>
        <v>2.05&amp;2.09</v>
      </c>
      <c r="AD103" s="6" t="str">
        <f>LEFT(Crate_BOMs[[#This Row],[no]],FIND(" ",Crate_BOMs[[#This Row],[no]],5)-1)</f>
        <v>PO 40536</v>
      </c>
      <c r="AE103" s="6" cm="1">
        <f t="array" ref="AE103">COUNTA(_xlfn.UNIQUE(_xlfn._xlws.FILTER(Crate_BOMs[PO],Crate_BOMs[crate no.]=Crate_BOMs[[#This Row],[crate no.]])))</f>
        <v>1</v>
      </c>
      <c r="AF103" s="10" t="str">
        <f>IF(Crate_BOMs[[#This Row],['# POs in Crate]]=1,"",IF(VLOOKUP(Crate_BOMs[[#This Row],[crate no.]],Crates_[[crate no.]:[New Sublot]],3,FALSE)="","",VLOOKUP(Crate_BOMs[[#This Row],[crate no.]],Crates_[[crate no.]:[New Sublot]],3,FALSE)))</f>
        <v/>
      </c>
      <c r="AG103" s="6" t="str">
        <f>IF(VLOOKUP(Crate_BOMs[[#This Row],[crate no.]],Crates_[[crate no.]:[New Sublot]],3,FALSE)="",VLOOKUP(Crate_BOMs[[#This Row],[crate no.]],Crates_[[crate no.]:[New Sublot]],2,FALSE),VLOOKUP(Crate_BOMs[[#This Row],[crate no.]],Crates_[[crate no.]:[New Sublot]],3,FALSE))</f>
        <v>2.05&amp;2.09</v>
      </c>
      <c r="AI103">
        <v>14</v>
      </c>
      <c r="AJ103">
        <v>300520199</v>
      </c>
      <c r="AK103" s="22" t="str" cm="1">
        <f t="array" ref="AK103">IF(INDEX(Crate_BOMs['# POs in Crate],MATCH(Crates_[[#This Row],[crate no.]],Crate_BOMs[crate no.],0),)=1,INDEX(Crate_BOMs[PO Sublot],MATCH(Crates_[[#This Row],[crate no.]],Crate_BOMs[crate no.],0),),"")</f>
        <v>2.04</v>
      </c>
      <c r="AL103" s="21" t="str">
        <f>IFERROR(VLOOKUP(Crates_[[#This Row],[crate no.]],AN:AO,2,FALSE),"")</f>
        <v/>
      </c>
    </row>
    <row r="104" spans="1:38" x14ac:dyDescent="0.25">
      <c r="A104">
        <v>4</v>
      </c>
      <c r="B104">
        <v>300520183</v>
      </c>
      <c r="C104">
        <v>2394728</v>
      </c>
      <c r="D104">
        <v>8</v>
      </c>
      <c r="E104" t="s">
        <v>91</v>
      </c>
      <c r="F104" t="s">
        <v>61</v>
      </c>
      <c r="G104">
        <v>2645</v>
      </c>
      <c r="H104">
        <v>870</v>
      </c>
      <c r="I104">
        <v>104</v>
      </c>
      <c r="J104">
        <v>34</v>
      </c>
      <c r="K104">
        <v>127</v>
      </c>
      <c r="L104">
        <v>1</v>
      </c>
      <c r="M104" t="s">
        <v>92</v>
      </c>
      <c r="N104" t="s">
        <v>93</v>
      </c>
      <c r="O104" s="2">
        <v>279.98707273999997</v>
      </c>
      <c r="P104" s="15">
        <v>45742</v>
      </c>
      <c r="Q104" s="15">
        <v>45762</v>
      </c>
      <c r="R104" s="15">
        <v>45769</v>
      </c>
      <c r="S104" t="s">
        <v>22</v>
      </c>
      <c r="T104">
        <v>10</v>
      </c>
      <c r="U104" s="2">
        <v>429.90141089999997</v>
      </c>
      <c r="V104" s="2">
        <v>6613.8678599999994</v>
      </c>
      <c r="W104" s="2">
        <v>10.203412399999999</v>
      </c>
      <c r="X104" s="2">
        <v>2.4934384000000001</v>
      </c>
      <c r="Y104" s="2">
        <v>6.9028873600000002</v>
      </c>
      <c r="Z104" s="6">
        <f>Crate_BOMs[[#This Row],[glass weight (lb)]]+Crate_BOMs[[#This Row],[Crate Weight (lb)]]/COUNTIF(Crate_BOMs[crate no.],Crate_BOMs[[#This Row],[crate no.]])</f>
        <v>310.69431637571427</v>
      </c>
      <c r="AA104" s="6" t="str">
        <f>IF(LEFT(Crate_BOMs[[#This Row],[glass code]],4)&lt;&gt;"1116","",IFERROR(MID(Crate_BOMs[[#This Row],[no]],FIND("ECN",Crate_BOMs[[#This Row],[no]]),200),MID(Crate_BOMs[[#This Row],[no]],39,200)))</f>
        <v>2.05 &amp; 2.09 GLA02</v>
      </c>
      <c r="AB104" s="6" t="str">
        <f>SUBSTITUTE(IF(RIGHT(Crate_BOMs[[#This Row],[PO Sublot-GL]],6)="curved",RIGHT(Crate_BOMs[[#This Row],[PO Sublot-GL]],12),RIGHT(Crate_BOMs[[#This Row],[PO Sublot-GL]],5))," ","")</f>
        <v>GLA02</v>
      </c>
      <c r="AC104" s="6" t="str">
        <f>SUBSTITUTE(LEFT(Crate_BOMs[[#This Row],[PO Sublot-GL]],LEN(Crate_BOMs[[#This Row],[PO Sublot-GL]])-LEN(Crate_BOMs[[#This Row],[Glass Type]]))," ","")</f>
        <v>2.05&amp;2.09</v>
      </c>
      <c r="AD104" s="6" t="str">
        <f>LEFT(Crate_BOMs[[#This Row],[no]],FIND(" ",Crate_BOMs[[#This Row],[no]],5)-1)</f>
        <v>PO 40536</v>
      </c>
      <c r="AE104" s="6" cm="1">
        <f t="array" ref="AE104">COUNTA(_xlfn.UNIQUE(_xlfn._xlws.FILTER(Crate_BOMs[PO],Crate_BOMs[crate no.]=Crate_BOMs[[#This Row],[crate no.]])))</f>
        <v>1</v>
      </c>
      <c r="AF104" s="10" t="str">
        <f>IF(Crate_BOMs[[#This Row],['# POs in Crate]]=1,"",IF(VLOOKUP(Crate_BOMs[[#This Row],[crate no.]],Crates_[[crate no.]:[New Sublot]],3,FALSE)="","",VLOOKUP(Crate_BOMs[[#This Row],[crate no.]],Crates_[[crate no.]:[New Sublot]],3,FALSE)))</f>
        <v/>
      </c>
      <c r="AG104" s="6" t="str">
        <f>IF(VLOOKUP(Crate_BOMs[[#This Row],[crate no.]],Crates_[[crate no.]:[New Sublot]],3,FALSE)="",VLOOKUP(Crate_BOMs[[#This Row],[crate no.]],Crates_[[crate no.]:[New Sublot]],2,FALSE),VLOOKUP(Crate_BOMs[[#This Row],[crate no.]],Crates_[[crate no.]:[New Sublot]],3,FALSE))</f>
        <v>2.05&amp;2.09</v>
      </c>
      <c r="AI104">
        <v>14</v>
      </c>
      <c r="AJ104">
        <v>300520944</v>
      </c>
      <c r="AK104" s="22" t="str" cm="1">
        <f t="array" ref="AK104">IF(INDEX(Crate_BOMs['# POs in Crate],MATCH(Crates_[[#This Row],[crate no.]],Crate_BOMs[crate no.],0),)=1,INDEX(Crate_BOMs[PO Sublot],MATCH(Crates_[[#This Row],[crate no.]],Crate_BOMs[crate no.],0),),"")</f>
        <v>2.04</v>
      </c>
      <c r="AL104" s="21" t="str">
        <f>IFERROR(VLOOKUP(Crates_[[#This Row],[crate no.]],AN:AO,2,FALSE),"")</f>
        <v/>
      </c>
    </row>
    <row r="105" spans="1:38" x14ac:dyDescent="0.25">
      <c r="A105">
        <v>4</v>
      </c>
      <c r="B105">
        <v>300520183</v>
      </c>
      <c r="C105">
        <v>2394728</v>
      </c>
      <c r="D105">
        <v>8</v>
      </c>
      <c r="E105" t="s">
        <v>91</v>
      </c>
      <c r="F105" t="s">
        <v>61</v>
      </c>
      <c r="G105">
        <v>2645</v>
      </c>
      <c r="H105">
        <v>870</v>
      </c>
      <c r="I105">
        <v>104</v>
      </c>
      <c r="J105">
        <v>34</v>
      </c>
      <c r="K105">
        <v>127</v>
      </c>
      <c r="L105">
        <v>1</v>
      </c>
      <c r="M105" t="s">
        <v>92</v>
      </c>
      <c r="N105" t="s">
        <v>93</v>
      </c>
      <c r="O105" s="2">
        <v>279.98707273999997</v>
      </c>
      <c r="P105" s="15">
        <v>45742</v>
      </c>
      <c r="Q105" s="15">
        <v>45762</v>
      </c>
      <c r="R105" s="15">
        <v>45769</v>
      </c>
      <c r="S105" t="s">
        <v>22</v>
      </c>
      <c r="T105">
        <v>10</v>
      </c>
      <c r="U105" s="2">
        <v>429.90141089999997</v>
      </c>
      <c r="V105" s="2">
        <v>6613.8678599999994</v>
      </c>
      <c r="W105" s="2">
        <v>10.203412399999999</v>
      </c>
      <c r="X105" s="2">
        <v>2.4934384000000001</v>
      </c>
      <c r="Y105" s="2">
        <v>6.9028873600000002</v>
      </c>
      <c r="Z105" s="6">
        <f>Crate_BOMs[[#This Row],[glass weight (lb)]]+Crate_BOMs[[#This Row],[Crate Weight (lb)]]/COUNTIF(Crate_BOMs[crate no.],Crate_BOMs[[#This Row],[crate no.]])</f>
        <v>310.69431637571427</v>
      </c>
      <c r="AA105" s="6" t="str">
        <f>IF(LEFT(Crate_BOMs[[#This Row],[glass code]],4)&lt;&gt;"1116","",IFERROR(MID(Crate_BOMs[[#This Row],[no]],FIND("ECN",Crate_BOMs[[#This Row],[no]]),200),MID(Crate_BOMs[[#This Row],[no]],39,200)))</f>
        <v>2.05 &amp; 2.09 GLA02</v>
      </c>
      <c r="AB105" s="6" t="str">
        <f>SUBSTITUTE(IF(RIGHT(Crate_BOMs[[#This Row],[PO Sublot-GL]],6)="curved",RIGHT(Crate_BOMs[[#This Row],[PO Sublot-GL]],12),RIGHT(Crate_BOMs[[#This Row],[PO Sublot-GL]],5))," ","")</f>
        <v>GLA02</v>
      </c>
      <c r="AC105" s="6" t="str">
        <f>SUBSTITUTE(LEFT(Crate_BOMs[[#This Row],[PO Sublot-GL]],LEN(Crate_BOMs[[#This Row],[PO Sublot-GL]])-LEN(Crate_BOMs[[#This Row],[Glass Type]]))," ","")</f>
        <v>2.05&amp;2.09</v>
      </c>
      <c r="AD105" s="6" t="str">
        <f>LEFT(Crate_BOMs[[#This Row],[no]],FIND(" ",Crate_BOMs[[#This Row],[no]],5)-1)</f>
        <v>PO 40536</v>
      </c>
      <c r="AE105" s="6" cm="1">
        <f t="array" ref="AE105">COUNTA(_xlfn.UNIQUE(_xlfn._xlws.FILTER(Crate_BOMs[PO],Crate_BOMs[crate no.]=Crate_BOMs[[#This Row],[crate no.]])))</f>
        <v>1</v>
      </c>
      <c r="AF105" s="10" t="str">
        <f>IF(Crate_BOMs[[#This Row],['# POs in Crate]]=1,"",IF(VLOOKUP(Crate_BOMs[[#This Row],[crate no.]],Crates_[[crate no.]:[New Sublot]],3,FALSE)="","",VLOOKUP(Crate_BOMs[[#This Row],[crate no.]],Crates_[[crate no.]:[New Sublot]],3,FALSE)))</f>
        <v/>
      </c>
      <c r="AG105" s="6" t="str">
        <f>IF(VLOOKUP(Crate_BOMs[[#This Row],[crate no.]],Crates_[[crate no.]:[New Sublot]],3,FALSE)="",VLOOKUP(Crate_BOMs[[#This Row],[crate no.]],Crates_[[crate no.]:[New Sublot]],2,FALSE),VLOOKUP(Crate_BOMs[[#This Row],[crate no.]],Crates_[[crate no.]:[New Sublot]],3,FALSE))</f>
        <v>2.05&amp;2.09</v>
      </c>
      <c r="AI105">
        <v>14</v>
      </c>
      <c r="AJ105">
        <v>300521792</v>
      </c>
      <c r="AK105" s="22" t="str" cm="1">
        <f t="array" ref="AK105">IF(INDEX(Crate_BOMs['# POs in Crate],MATCH(Crates_[[#This Row],[crate no.]],Crate_BOMs[crate no.],0),)=1,INDEX(Crate_BOMs[PO Sublot],MATCH(Crates_[[#This Row],[crate no.]],Crate_BOMs[crate no.],0),),"")</f>
        <v>2.04</v>
      </c>
      <c r="AL105" s="21" t="str">
        <f>IFERROR(VLOOKUP(Crates_[[#This Row],[crate no.]],AN:AO,2,FALSE),"")</f>
        <v/>
      </c>
    </row>
    <row r="106" spans="1:38" x14ac:dyDescent="0.25">
      <c r="A106">
        <v>4</v>
      </c>
      <c r="B106">
        <v>300520183</v>
      </c>
      <c r="C106">
        <v>2394728</v>
      </c>
      <c r="D106">
        <v>8</v>
      </c>
      <c r="E106" t="s">
        <v>91</v>
      </c>
      <c r="F106" t="s">
        <v>61</v>
      </c>
      <c r="G106">
        <v>2645</v>
      </c>
      <c r="H106">
        <v>870</v>
      </c>
      <c r="I106">
        <v>104</v>
      </c>
      <c r="J106">
        <v>34</v>
      </c>
      <c r="K106">
        <v>127</v>
      </c>
      <c r="L106">
        <v>1</v>
      </c>
      <c r="M106" t="s">
        <v>92</v>
      </c>
      <c r="N106" t="s">
        <v>93</v>
      </c>
      <c r="O106" s="2">
        <v>279.98707273999997</v>
      </c>
      <c r="P106" s="15">
        <v>45742</v>
      </c>
      <c r="Q106" s="15">
        <v>45762</v>
      </c>
      <c r="R106" s="15">
        <v>45769</v>
      </c>
      <c r="S106" t="s">
        <v>22</v>
      </c>
      <c r="T106">
        <v>10</v>
      </c>
      <c r="U106" s="2">
        <v>429.90141089999997</v>
      </c>
      <c r="V106" s="2">
        <v>6613.8678599999994</v>
      </c>
      <c r="W106" s="2">
        <v>10.203412399999999</v>
      </c>
      <c r="X106" s="2">
        <v>2.4934384000000001</v>
      </c>
      <c r="Y106" s="2">
        <v>6.9028873600000002</v>
      </c>
      <c r="Z106" s="6">
        <f>Crate_BOMs[[#This Row],[glass weight (lb)]]+Crate_BOMs[[#This Row],[Crate Weight (lb)]]/COUNTIF(Crate_BOMs[crate no.],Crate_BOMs[[#This Row],[crate no.]])</f>
        <v>310.69431637571427</v>
      </c>
      <c r="AA106" s="6" t="str">
        <f>IF(LEFT(Crate_BOMs[[#This Row],[glass code]],4)&lt;&gt;"1116","",IFERROR(MID(Crate_BOMs[[#This Row],[no]],FIND("ECN",Crate_BOMs[[#This Row],[no]]),200),MID(Crate_BOMs[[#This Row],[no]],39,200)))</f>
        <v>2.05 &amp; 2.09 GLA02</v>
      </c>
      <c r="AB106" s="6" t="str">
        <f>SUBSTITUTE(IF(RIGHT(Crate_BOMs[[#This Row],[PO Sublot-GL]],6)="curved",RIGHT(Crate_BOMs[[#This Row],[PO Sublot-GL]],12),RIGHT(Crate_BOMs[[#This Row],[PO Sublot-GL]],5))," ","")</f>
        <v>GLA02</v>
      </c>
      <c r="AC106" s="6" t="str">
        <f>SUBSTITUTE(LEFT(Crate_BOMs[[#This Row],[PO Sublot-GL]],LEN(Crate_BOMs[[#This Row],[PO Sublot-GL]])-LEN(Crate_BOMs[[#This Row],[Glass Type]]))," ","")</f>
        <v>2.05&amp;2.09</v>
      </c>
      <c r="AD106" s="6" t="str">
        <f>LEFT(Crate_BOMs[[#This Row],[no]],FIND(" ",Crate_BOMs[[#This Row],[no]],5)-1)</f>
        <v>PO 40536</v>
      </c>
      <c r="AE106" s="6" cm="1">
        <f t="array" ref="AE106">COUNTA(_xlfn.UNIQUE(_xlfn._xlws.FILTER(Crate_BOMs[PO],Crate_BOMs[crate no.]=Crate_BOMs[[#This Row],[crate no.]])))</f>
        <v>1</v>
      </c>
      <c r="AF106" s="10" t="str">
        <f>IF(Crate_BOMs[[#This Row],['# POs in Crate]]=1,"",IF(VLOOKUP(Crate_BOMs[[#This Row],[crate no.]],Crates_[[crate no.]:[New Sublot]],3,FALSE)="","",VLOOKUP(Crate_BOMs[[#This Row],[crate no.]],Crates_[[crate no.]:[New Sublot]],3,FALSE)))</f>
        <v/>
      </c>
      <c r="AG106" s="6" t="str">
        <f>IF(VLOOKUP(Crate_BOMs[[#This Row],[crate no.]],Crates_[[crate no.]:[New Sublot]],3,FALSE)="",VLOOKUP(Crate_BOMs[[#This Row],[crate no.]],Crates_[[crate no.]:[New Sublot]],2,FALSE),VLOOKUP(Crate_BOMs[[#This Row],[crate no.]],Crates_[[crate no.]:[New Sublot]],3,FALSE))</f>
        <v>2.05&amp;2.09</v>
      </c>
      <c r="AI106">
        <v>14</v>
      </c>
      <c r="AJ106">
        <v>300522287</v>
      </c>
      <c r="AK106" s="22" t="str" cm="1">
        <f t="array" ref="AK106">IF(INDEX(Crate_BOMs['# POs in Crate],MATCH(Crates_[[#This Row],[crate no.]],Crate_BOMs[crate no.],0),)=1,INDEX(Crate_BOMs[PO Sublot],MATCH(Crates_[[#This Row],[crate no.]],Crate_BOMs[crate no.],0),),"")</f>
        <v>2.04</v>
      </c>
      <c r="AL106" s="21" t="str">
        <f>IFERROR(VLOOKUP(Crates_[[#This Row],[crate no.]],AN:AO,2,FALSE),"")</f>
        <v/>
      </c>
    </row>
    <row r="107" spans="1:38" x14ac:dyDescent="0.25">
      <c r="A107">
        <v>4</v>
      </c>
      <c r="B107">
        <v>300520183</v>
      </c>
      <c r="C107">
        <v>2394728</v>
      </c>
      <c r="D107">
        <v>8</v>
      </c>
      <c r="E107" t="s">
        <v>91</v>
      </c>
      <c r="F107" t="s">
        <v>61</v>
      </c>
      <c r="G107">
        <v>2645</v>
      </c>
      <c r="H107">
        <v>870</v>
      </c>
      <c r="I107">
        <v>104</v>
      </c>
      <c r="J107">
        <v>34</v>
      </c>
      <c r="K107">
        <v>127</v>
      </c>
      <c r="L107">
        <v>1</v>
      </c>
      <c r="M107" t="s">
        <v>92</v>
      </c>
      <c r="N107" t="s">
        <v>93</v>
      </c>
      <c r="O107" s="2">
        <v>279.98707273999997</v>
      </c>
      <c r="P107" s="15">
        <v>45742</v>
      </c>
      <c r="Q107" s="15">
        <v>45762</v>
      </c>
      <c r="R107" s="15">
        <v>45769</v>
      </c>
      <c r="S107" t="s">
        <v>22</v>
      </c>
      <c r="T107">
        <v>10</v>
      </c>
      <c r="U107" s="2">
        <v>429.90141089999997</v>
      </c>
      <c r="V107" s="2">
        <v>6613.8678599999994</v>
      </c>
      <c r="W107" s="2">
        <v>10.203412399999999</v>
      </c>
      <c r="X107" s="2">
        <v>2.4934384000000001</v>
      </c>
      <c r="Y107" s="2">
        <v>6.9028873600000002</v>
      </c>
      <c r="Z107" s="6">
        <f>Crate_BOMs[[#This Row],[glass weight (lb)]]+Crate_BOMs[[#This Row],[Crate Weight (lb)]]/COUNTIF(Crate_BOMs[crate no.],Crate_BOMs[[#This Row],[crate no.]])</f>
        <v>310.69431637571427</v>
      </c>
      <c r="AA107" s="6" t="str">
        <f>IF(LEFT(Crate_BOMs[[#This Row],[glass code]],4)&lt;&gt;"1116","",IFERROR(MID(Crate_BOMs[[#This Row],[no]],FIND("ECN",Crate_BOMs[[#This Row],[no]]),200),MID(Crate_BOMs[[#This Row],[no]],39,200)))</f>
        <v>2.05 &amp; 2.09 GLA02</v>
      </c>
      <c r="AB107" s="6" t="str">
        <f>SUBSTITUTE(IF(RIGHT(Crate_BOMs[[#This Row],[PO Sublot-GL]],6)="curved",RIGHT(Crate_BOMs[[#This Row],[PO Sublot-GL]],12),RIGHT(Crate_BOMs[[#This Row],[PO Sublot-GL]],5))," ","")</f>
        <v>GLA02</v>
      </c>
      <c r="AC107" s="6" t="str">
        <f>SUBSTITUTE(LEFT(Crate_BOMs[[#This Row],[PO Sublot-GL]],LEN(Crate_BOMs[[#This Row],[PO Sublot-GL]])-LEN(Crate_BOMs[[#This Row],[Glass Type]]))," ","")</f>
        <v>2.05&amp;2.09</v>
      </c>
      <c r="AD107" s="6" t="str">
        <f>LEFT(Crate_BOMs[[#This Row],[no]],FIND(" ",Crate_BOMs[[#This Row],[no]],5)-1)</f>
        <v>PO 40536</v>
      </c>
      <c r="AE107" s="6" cm="1">
        <f t="array" ref="AE107">COUNTA(_xlfn.UNIQUE(_xlfn._xlws.FILTER(Crate_BOMs[PO],Crate_BOMs[crate no.]=Crate_BOMs[[#This Row],[crate no.]])))</f>
        <v>1</v>
      </c>
      <c r="AF107" s="10" t="str">
        <f>IF(Crate_BOMs[[#This Row],['# POs in Crate]]=1,"",IF(VLOOKUP(Crate_BOMs[[#This Row],[crate no.]],Crates_[[crate no.]:[New Sublot]],3,FALSE)="","",VLOOKUP(Crate_BOMs[[#This Row],[crate no.]],Crates_[[crate no.]:[New Sublot]],3,FALSE)))</f>
        <v/>
      </c>
      <c r="AG107" s="6" t="str">
        <f>IF(VLOOKUP(Crate_BOMs[[#This Row],[crate no.]],Crates_[[crate no.]:[New Sublot]],3,FALSE)="",VLOOKUP(Crate_BOMs[[#This Row],[crate no.]],Crates_[[crate no.]:[New Sublot]],2,FALSE),VLOOKUP(Crate_BOMs[[#This Row],[crate no.]],Crates_[[crate no.]:[New Sublot]],3,FALSE))</f>
        <v>2.05&amp;2.09</v>
      </c>
      <c r="AI107">
        <v>14</v>
      </c>
      <c r="AJ107">
        <v>300522745</v>
      </c>
      <c r="AK107" s="22" t="str" cm="1">
        <f t="array" ref="AK107">IF(INDEX(Crate_BOMs['# POs in Crate],MATCH(Crates_[[#This Row],[crate no.]],Crate_BOMs[crate no.],0),)=1,INDEX(Crate_BOMs[PO Sublot],MATCH(Crates_[[#This Row],[crate no.]],Crate_BOMs[crate no.],0),),"")</f>
        <v>2.04</v>
      </c>
      <c r="AL107" s="21" t="str">
        <f>IFERROR(VLOOKUP(Crates_[[#This Row],[crate no.]],AN:AO,2,FALSE),"")</f>
        <v/>
      </c>
    </row>
    <row r="108" spans="1:38" x14ac:dyDescent="0.25">
      <c r="A108">
        <v>4</v>
      </c>
      <c r="B108">
        <v>300520183</v>
      </c>
      <c r="C108">
        <v>2394728</v>
      </c>
      <c r="D108">
        <v>8</v>
      </c>
      <c r="E108" t="s">
        <v>91</v>
      </c>
      <c r="F108" t="s">
        <v>61</v>
      </c>
      <c r="G108">
        <v>2645</v>
      </c>
      <c r="H108">
        <v>870</v>
      </c>
      <c r="I108">
        <v>104</v>
      </c>
      <c r="J108">
        <v>34</v>
      </c>
      <c r="K108">
        <v>127</v>
      </c>
      <c r="L108">
        <v>1</v>
      </c>
      <c r="M108" t="s">
        <v>92</v>
      </c>
      <c r="N108" t="s">
        <v>93</v>
      </c>
      <c r="O108" s="2">
        <v>279.98707273999997</v>
      </c>
      <c r="P108" s="15">
        <v>45742</v>
      </c>
      <c r="Q108" s="15">
        <v>45762</v>
      </c>
      <c r="R108" s="15">
        <v>45769</v>
      </c>
      <c r="S108" t="s">
        <v>22</v>
      </c>
      <c r="T108">
        <v>10</v>
      </c>
      <c r="U108" s="2">
        <v>429.90141089999997</v>
      </c>
      <c r="V108" s="2">
        <v>6613.8678599999994</v>
      </c>
      <c r="W108" s="2">
        <v>10.203412399999999</v>
      </c>
      <c r="X108" s="2">
        <v>2.4934384000000001</v>
      </c>
      <c r="Y108" s="2">
        <v>6.9028873600000002</v>
      </c>
      <c r="Z108" s="6">
        <f>Crate_BOMs[[#This Row],[glass weight (lb)]]+Crate_BOMs[[#This Row],[Crate Weight (lb)]]/COUNTIF(Crate_BOMs[crate no.],Crate_BOMs[[#This Row],[crate no.]])</f>
        <v>310.69431637571427</v>
      </c>
      <c r="AA108" s="6" t="str">
        <f>IF(LEFT(Crate_BOMs[[#This Row],[glass code]],4)&lt;&gt;"1116","",IFERROR(MID(Crate_BOMs[[#This Row],[no]],FIND("ECN",Crate_BOMs[[#This Row],[no]]),200),MID(Crate_BOMs[[#This Row],[no]],39,200)))</f>
        <v>2.05 &amp; 2.09 GLA02</v>
      </c>
      <c r="AB108" s="6" t="str">
        <f>SUBSTITUTE(IF(RIGHT(Crate_BOMs[[#This Row],[PO Sublot-GL]],6)="curved",RIGHT(Crate_BOMs[[#This Row],[PO Sublot-GL]],12),RIGHT(Crate_BOMs[[#This Row],[PO Sublot-GL]],5))," ","")</f>
        <v>GLA02</v>
      </c>
      <c r="AC108" s="6" t="str">
        <f>SUBSTITUTE(LEFT(Crate_BOMs[[#This Row],[PO Sublot-GL]],LEN(Crate_BOMs[[#This Row],[PO Sublot-GL]])-LEN(Crate_BOMs[[#This Row],[Glass Type]]))," ","")</f>
        <v>2.05&amp;2.09</v>
      </c>
      <c r="AD108" s="6" t="str">
        <f>LEFT(Crate_BOMs[[#This Row],[no]],FIND(" ",Crate_BOMs[[#This Row],[no]],5)-1)</f>
        <v>PO 40536</v>
      </c>
      <c r="AE108" s="6" cm="1">
        <f t="array" ref="AE108">COUNTA(_xlfn.UNIQUE(_xlfn._xlws.FILTER(Crate_BOMs[PO],Crate_BOMs[crate no.]=Crate_BOMs[[#This Row],[crate no.]])))</f>
        <v>1</v>
      </c>
      <c r="AF108" s="10" t="str">
        <f>IF(Crate_BOMs[[#This Row],['# POs in Crate]]=1,"",IF(VLOOKUP(Crate_BOMs[[#This Row],[crate no.]],Crates_[[crate no.]:[New Sublot]],3,FALSE)="","",VLOOKUP(Crate_BOMs[[#This Row],[crate no.]],Crates_[[crate no.]:[New Sublot]],3,FALSE)))</f>
        <v/>
      </c>
      <c r="AG108" s="6" t="str">
        <f>IF(VLOOKUP(Crate_BOMs[[#This Row],[crate no.]],Crates_[[crate no.]:[New Sublot]],3,FALSE)="",VLOOKUP(Crate_BOMs[[#This Row],[crate no.]],Crates_[[crate no.]:[New Sublot]],2,FALSE),VLOOKUP(Crate_BOMs[[#This Row],[crate no.]],Crates_[[crate no.]:[New Sublot]],3,FALSE))</f>
        <v>2.05&amp;2.09</v>
      </c>
      <c r="AI108">
        <v>14</v>
      </c>
      <c r="AJ108">
        <v>300522829</v>
      </c>
      <c r="AK108" s="22" t="str" cm="1">
        <f t="array" ref="AK108">IF(INDEX(Crate_BOMs['# POs in Crate],MATCH(Crates_[[#This Row],[crate no.]],Crate_BOMs[crate no.],0),)=1,INDEX(Crate_BOMs[PO Sublot],MATCH(Crates_[[#This Row],[crate no.]],Crate_BOMs[crate no.],0),),"")</f>
        <v>2.04</v>
      </c>
      <c r="AL108" s="21" t="str">
        <f>IFERROR(VLOOKUP(Crates_[[#This Row],[crate no.]],AN:AO,2,FALSE),"")</f>
        <v/>
      </c>
    </row>
    <row r="109" spans="1:38" x14ac:dyDescent="0.25">
      <c r="A109">
        <v>4</v>
      </c>
      <c r="B109">
        <v>300520183</v>
      </c>
      <c r="C109">
        <v>2394728</v>
      </c>
      <c r="D109">
        <v>8</v>
      </c>
      <c r="E109" t="s">
        <v>91</v>
      </c>
      <c r="F109" t="s">
        <v>61</v>
      </c>
      <c r="G109">
        <v>2645</v>
      </c>
      <c r="H109">
        <v>870</v>
      </c>
      <c r="I109">
        <v>104</v>
      </c>
      <c r="J109">
        <v>34</v>
      </c>
      <c r="K109">
        <v>127</v>
      </c>
      <c r="L109">
        <v>1</v>
      </c>
      <c r="M109" t="s">
        <v>92</v>
      </c>
      <c r="N109" t="s">
        <v>93</v>
      </c>
      <c r="O109" s="2">
        <v>279.98707273999997</v>
      </c>
      <c r="P109" s="15">
        <v>45742</v>
      </c>
      <c r="Q109" s="15">
        <v>45762</v>
      </c>
      <c r="R109" s="15">
        <v>45769</v>
      </c>
      <c r="S109" t="s">
        <v>22</v>
      </c>
      <c r="T109">
        <v>10</v>
      </c>
      <c r="U109" s="2">
        <v>429.90141089999997</v>
      </c>
      <c r="V109" s="2">
        <v>6613.8678599999994</v>
      </c>
      <c r="W109" s="2">
        <v>10.203412399999999</v>
      </c>
      <c r="X109" s="2">
        <v>2.4934384000000001</v>
      </c>
      <c r="Y109" s="2">
        <v>6.9028873600000002</v>
      </c>
      <c r="Z109" s="6">
        <f>Crate_BOMs[[#This Row],[glass weight (lb)]]+Crate_BOMs[[#This Row],[Crate Weight (lb)]]/COUNTIF(Crate_BOMs[crate no.],Crate_BOMs[[#This Row],[crate no.]])</f>
        <v>310.69431637571427</v>
      </c>
      <c r="AA109" s="6" t="str">
        <f>IF(LEFT(Crate_BOMs[[#This Row],[glass code]],4)&lt;&gt;"1116","",IFERROR(MID(Crate_BOMs[[#This Row],[no]],FIND("ECN",Crate_BOMs[[#This Row],[no]]),200),MID(Crate_BOMs[[#This Row],[no]],39,200)))</f>
        <v>2.05 &amp; 2.09 GLA02</v>
      </c>
      <c r="AB109" s="6" t="str">
        <f>SUBSTITUTE(IF(RIGHT(Crate_BOMs[[#This Row],[PO Sublot-GL]],6)="curved",RIGHT(Crate_BOMs[[#This Row],[PO Sublot-GL]],12),RIGHT(Crate_BOMs[[#This Row],[PO Sublot-GL]],5))," ","")</f>
        <v>GLA02</v>
      </c>
      <c r="AC109" s="6" t="str">
        <f>SUBSTITUTE(LEFT(Crate_BOMs[[#This Row],[PO Sublot-GL]],LEN(Crate_BOMs[[#This Row],[PO Sublot-GL]])-LEN(Crate_BOMs[[#This Row],[Glass Type]]))," ","")</f>
        <v>2.05&amp;2.09</v>
      </c>
      <c r="AD109" s="6" t="str">
        <f>LEFT(Crate_BOMs[[#This Row],[no]],FIND(" ",Crate_BOMs[[#This Row],[no]],5)-1)</f>
        <v>PO 40536</v>
      </c>
      <c r="AE109" s="6" cm="1">
        <f t="array" ref="AE109">COUNTA(_xlfn.UNIQUE(_xlfn._xlws.FILTER(Crate_BOMs[PO],Crate_BOMs[crate no.]=Crate_BOMs[[#This Row],[crate no.]])))</f>
        <v>1</v>
      </c>
      <c r="AF109" s="10" t="str">
        <f>IF(Crate_BOMs[[#This Row],['# POs in Crate]]=1,"",IF(VLOOKUP(Crate_BOMs[[#This Row],[crate no.]],Crates_[[crate no.]:[New Sublot]],3,FALSE)="","",VLOOKUP(Crate_BOMs[[#This Row],[crate no.]],Crates_[[crate no.]:[New Sublot]],3,FALSE)))</f>
        <v/>
      </c>
      <c r="AG109" s="6" t="str">
        <f>IF(VLOOKUP(Crate_BOMs[[#This Row],[crate no.]],Crates_[[crate no.]:[New Sublot]],3,FALSE)="",VLOOKUP(Crate_BOMs[[#This Row],[crate no.]],Crates_[[crate no.]:[New Sublot]],2,FALSE),VLOOKUP(Crate_BOMs[[#This Row],[crate no.]],Crates_[[crate no.]:[New Sublot]],3,FALSE))</f>
        <v>2.05&amp;2.09</v>
      </c>
      <c r="AI109">
        <v>14</v>
      </c>
      <c r="AJ109">
        <v>300524934</v>
      </c>
      <c r="AK109" s="22" t="str" cm="1">
        <f t="array" ref="AK109">IF(INDEX(Crate_BOMs['# POs in Crate],MATCH(Crates_[[#This Row],[crate no.]],Crate_BOMs[crate no.],0),)=1,INDEX(Crate_BOMs[PO Sublot],MATCH(Crates_[[#This Row],[crate no.]],Crate_BOMs[crate no.],0),),"")</f>
        <v>2.04</v>
      </c>
      <c r="AL109" s="21" t="str">
        <f>IFERROR(VLOOKUP(Crates_[[#This Row],[crate no.]],AN:AO,2,FALSE),"")</f>
        <v/>
      </c>
    </row>
    <row r="110" spans="1:38" x14ac:dyDescent="0.25">
      <c r="A110">
        <v>4</v>
      </c>
      <c r="B110">
        <v>300520183</v>
      </c>
      <c r="C110">
        <v>2394728</v>
      </c>
      <c r="D110">
        <v>8</v>
      </c>
      <c r="E110" t="s">
        <v>91</v>
      </c>
      <c r="F110" t="s">
        <v>61</v>
      </c>
      <c r="G110">
        <v>2645</v>
      </c>
      <c r="H110">
        <v>870</v>
      </c>
      <c r="I110">
        <v>104</v>
      </c>
      <c r="J110">
        <v>34</v>
      </c>
      <c r="K110">
        <v>127</v>
      </c>
      <c r="L110">
        <v>1</v>
      </c>
      <c r="M110" t="s">
        <v>92</v>
      </c>
      <c r="N110" t="s">
        <v>93</v>
      </c>
      <c r="O110" s="2">
        <v>279.98707273999997</v>
      </c>
      <c r="P110" s="15">
        <v>45742</v>
      </c>
      <c r="Q110" s="15">
        <v>45762</v>
      </c>
      <c r="R110" s="15">
        <v>45769</v>
      </c>
      <c r="S110" t="s">
        <v>22</v>
      </c>
      <c r="T110">
        <v>10</v>
      </c>
      <c r="U110" s="2">
        <v>429.90141089999997</v>
      </c>
      <c r="V110" s="2">
        <v>6613.8678599999994</v>
      </c>
      <c r="W110" s="2">
        <v>10.203412399999999</v>
      </c>
      <c r="X110" s="2">
        <v>2.4934384000000001</v>
      </c>
      <c r="Y110" s="2">
        <v>6.9028873600000002</v>
      </c>
      <c r="Z110" s="6">
        <f>Crate_BOMs[[#This Row],[glass weight (lb)]]+Crate_BOMs[[#This Row],[Crate Weight (lb)]]/COUNTIF(Crate_BOMs[crate no.],Crate_BOMs[[#This Row],[crate no.]])</f>
        <v>310.69431637571427</v>
      </c>
      <c r="AA110" s="6" t="str">
        <f>IF(LEFT(Crate_BOMs[[#This Row],[glass code]],4)&lt;&gt;"1116","",IFERROR(MID(Crate_BOMs[[#This Row],[no]],FIND("ECN",Crate_BOMs[[#This Row],[no]]),200),MID(Crate_BOMs[[#This Row],[no]],39,200)))</f>
        <v>2.05 &amp; 2.09 GLA02</v>
      </c>
      <c r="AB110" s="6" t="str">
        <f>SUBSTITUTE(IF(RIGHT(Crate_BOMs[[#This Row],[PO Sublot-GL]],6)="curved",RIGHT(Crate_BOMs[[#This Row],[PO Sublot-GL]],12),RIGHT(Crate_BOMs[[#This Row],[PO Sublot-GL]],5))," ","")</f>
        <v>GLA02</v>
      </c>
      <c r="AC110" s="6" t="str">
        <f>SUBSTITUTE(LEFT(Crate_BOMs[[#This Row],[PO Sublot-GL]],LEN(Crate_BOMs[[#This Row],[PO Sublot-GL]])-LEN(Crate_BOMs[[#This Row],[Glass Type]]))," ","")</f>
        <v>2.05&amp;2.09</v>
      </c>
      <c r="AD110" s="6" t="str">
        <f>LEFT(Crate_BOMs[[#This Row],[no]],FIND(" ",Crate_BOMs[[#This Row],[no]],5)-1)</f>
        <v>PO 40536</v>
      </c>
      <c r="AE110" s="6" cm="1">
        <f t="array" ref="AE110">COUNTA(_xlfn.UNIQUE(_xlfn._xlws.FILTER(Crate_BOMs[PO],Crate_BOMs[crate no.]=Crate_BOMs[[#This Row],[crate no.]])))</f>
        <v>1</v>
      </c>
      <c r="AF110" s="10" t="str">
        <f>IF(Crate_BOMs[[#This Row],['# POs in Crate]]=1,"",IF(VLOOKUP(Crate_BOMs[[#This Row],[crate no.]],Crates_[[crate no.]:[New Sublot]],3,FALSE)="","",VLOOKUP(Crate_BOMs[[#This Row],[crate no.]],Crates_[[crate no.]:[New Sublot]],3,FALSE)))</f>
        <v/>
      </c>
      <c r="AG110" s="6" t="str">
        <f>IF(VLOOKUP(Crate_BOMs[[#This Row],[crate no.]],Crates_[[crate no.]:[New Sublot]],3,FALSE)="",VLOOKUP(Crate_BOMs[[#This Row],[crate no.]],Crates_[[crate no.]:[New Sublot]],2,FALSE),VLOOKUP(Crate_BOMs[[#This Row],[crate no.]],Crates_[[crate no.]:[New Sublot]],3,FALSE))</f>
        <v>2.05&amp;2.09</v>
      </c>
      <c r="AI110">
        <v>14</v>
      </c>
      <c r="AJ110">
        <v>300524945</v>
      </c>
      <c r="AK110" s="22" t="str" cm="1">
        <f t="array" ref="AK110">IF(INDEX(Crate_BOMs['# POs in Crate],MATCH(Crates_[[#This Row],[crate no.]],Crate_BOMs[crate no.],0),)=1,INDEX(Crate_BOMs[PO Sublot],MATCH(Crates_[[#This Row],[crate no.]],Crate_BOMs[crate no.],0),),"")</f>
        <v>2.04</v>
      </c>
      <c r="AL110" s="21" t="str">
        <f>IFERROR(VLOOKUP(Crates_[[#This Row],[crate no.]],AN:AO,2,FALSE),"")</f>
        <v/>
      </c>
    </row>
    <row r="111" spans="1:38" x14ac:dyDescent="0.25">
      <c r="A111">
        <v>4</v>
      </c>
      <c r="B111">
        <v>300520183</v>
      </c>
      <c r="C111">
        <v>2394728</v>
      </c>
      <c r="D111">
        <v>8</v>
      </c>
      <c r="E111" t="s">
        <v>91</v>
      </c>
      <c r="F111" t="s">
        <v>61</v>
      </c>
      <c r="G111">
        <v>2645</v>
      </c>
      <c r="H111">
        <v>870</v>
      </c>
      <c r="I111">
        <v>104</v>
      </c>
      <c r="J111">
        <v>34</v>
      </c>
      <c r="K111">
        <v>127</v>
      </c>
      <c r="L111">
        <v>1</v>
      </c>
      <c r="M111" t="s">
        <v>92</v>
      </c>
      <c r="N111" t="s">
        <v>93</v>
      </c>
      <c r="O111" s="2">
        <v>279.98707273999997</v>
      </c>
      <c r="P111" s="15">
        <v>45742</v>
      </c>
      <c r="Q111" s="15">
        <v>45762</v>
      </c>
      <c r="R111" s="15">
        <v>45769</v>
      </c>
      <c r="S111" t="s">
        <v>22</v>
      </c>
      <c r="T111">
        <v>10</v>
      </c>
      <c r="U111" s="2">
        <v>429.90141089999997</v>
      </c>
      <c r="V111" s="2">
        <v>6613.8678599999994</v>
      </c>
      <c r="W111" s="2">
        <v>10.203412399999999</v>
      </c>
      <c r="X111" s="2">
        <v>2.4934384000000001</v>
      </c>
      <c r="Y111" s="2">
        <v>6.9028873600000002</v>
      </c>
      <c r="Z111" s="6">
        <f>Crate_BOMs[[#This Row],[glass weight (lb)]]+Crate_BOMs[[#This Row],[Crate Weight (lb)]]/COUNTIF(Crate_BOMs[crate no.],Crate_BOMs[[#This Row],[crate no.]])</f>
        <v>310.69431637571427</v>
      </c>
      <c r="AA111" s="6" t="str">
        <f>IF(LEFT(Crate_BOMs[[#This Row],[glass code]],4)&lt;&gt;"1116","",IFERROR(MID(Crate_BOMs[[#This Row],[no]],FIND("ECN",Crate_BOMs[[#This Row],[no]]),200),MID(Crate_BOMs[[#This Row],[no]],39,200)))</f>
        <v>2.05 &amp; 2.09 GLA02</v>
      </c>
      <c r="AB111" s="6" t="str">
        <f>SUBSTITUTE(IF(RIGHT(Crate_BOMs[[#This Row],[PO Sublot-GL]],6)="curved",RIGHT(Crate_BOMs[[#This Row],[PO Sublot-GL]],12),RIGHT(Crate_BOMs[[#This Row],[PO Sublot-GL]],5))," ","")</f>
        <v>GLA02</v>
      </c>
      <c r="AC111" s="6" t="str">
        <f>SUBSTITUTE(LEFT(Crate_BOMs[[#This Row],[PO Sublot-GL]],LEN(Crate_BOMs[[#This Row],[PO Sublot-GL]])-LEN(Crate_BOMs[[#This Row],[Glass Type]]))," ","")</f>
        <v>2.05&amp;2.09</v>
      </c>
      <c r="AD111" s="6" t="str">
        <f>LEFT(Crate_BOMs[[#This Row],[no]],FIND(" ",Crate_BOMs[[#This Row],[no]],5)-1)</f>
        <v>PO 40536</v>
      </c>
      <c r="AE111" s="6" cm="1">
        <f t="array" ref="AE111">COUNTA(_xlfn.UNIQUE(_xlfn._xlws.FILTER(Crate_BOMs[PO],Crate_BOMs[crate no.]=Crate_BOMs[[#This Row],[crate no.]])))</f>
        <v>1</v>
      </c>
      <c r="AF111" s="10" t="str">
        <f>IF(Crate_BOMs[[#This Row],['# POs in Crate]]=1,"",IF(VLOOKUP(Crate_BOMs[[#This Row],[crate no.]],Crates_[[crate no.]:[New Sublot]],3,FALSE)="","",VLOOKUP(Crate_BOMs[[#This Row],[crate no.]],Crates_[[crate no.]:[New Sublot]],3,FALSE)))</f>
        <v/>
      </c>
      <c r="AG111" s="6" t="str">
        <f>IF(VLOOKUP(Crate_BOMs[[#This Row],[crate no.]],Crates_[[crate no.]:[New Sublot]],3,FALSE)="",VLOOKUP(Crate_BOMs[[#This Row],[crate no.]],Crates_[[crate no.]:[New Sublot]],2,FALSE),VLOOKUP(Crate_BOMs[[#This Row],[crate no.]],Crates_[[crate no.]:[New Sublot]],3,FALSE))</f>
        <v>2.05&amp;2.09</v>
      </c>
      <c r="AI111">
        <v>16</v>
      </c>
      <c r="AJ111">
        <v>300520155</v>
      </c>
      <c r="AK111" s="22" t="str" cm="1">
        <f t="array" ref="AK111">IF(INDEX(Crate_BOMs['# POs in Crate],MATCH(Crates_[[#This Row],[crate no.]],Crate_BOMs[crate no.],0),)=1,INDEX(Crate_BOMs[PO Sublot],MATCH(Crates_[[#This Row],[crate no.]],Crate_BOMs[crate no.],0),),"")</f>
        <v>2.08</v>
      </c>
      <c r="AL111" s="21" t="str">
        <f>IFERROR(VLOOKUP(Crates_[[#This Row],[crate no.]],AN:AO,2,FALSE),"")</f>
        <v/>
      </c>
    </row>
    <row r="112" spans="1:38" x14ac:dyDescent="0.25">
      <c r="A112">
        <v>4</v>
      </c>
      <c r="B112">
        <v>300520183</v>
      </c>
      <c r="C112">
        <v>2394728</v>
      </c>
      <c r="D112">
        <v>8</v>
      </c>
      <c r="E112" t="s">
        <v>91</v>
      </c>
      <c r="F112" t="s">
        <v>61</v>
      </c>
      <c r="G112">
        <v>2645</v>
      </c>
      <c r="H112">
        <v>870</v>
      </c>
      <c r="I112">
        <v>104</v>
      </c>
      <c r="J112">
        <v>34</v>
      </c>
      <c r="K112">
        <v>127</v>
      </c>
      <c r="L112">
        <v>1</v>
      </c>
      <c r="M112" t="s">
        <v>92</v>
      </c>
      <c r="N112" t="s">
        <v>93</v>
      </c>
      <c r="O112" s="2">
        <v>279.98707273999997</v>
      </c>
      <c r="P112" s="15">
        <v>45742</v>
      </c>
      <c r="Q112" s="15">
        <v>45762</v>
      </c>
      <c r="R112" s="15">
        <v>45769</v>
      </c>
      <c r="S112" t="s">
        <v>22</v>
      </c>
      <c r="T112">
        <v>10</v>
      </c>
      <c r="U112" s="2">
        <v>429.90141089999997</v>
      </c>
      <c r="V112" s="2">
        <v>6613.8678599999994</v>
      </c>
      <c r="W112" s="2">
        <v>10.203412399999999</v>
      </c>
      <c r="X112" s="2">
        <v>2.4934384000000001</v>
      </c>
      <c r="Y112" s="2">
        <v>6.9028873600000002</v>
      </c>
      <c r="Z112" s="6">
        <f>Crate_BOMs[[#This Row],[glass weight (lb)]]+Crate_BOMs[[#This Row],[Crate Weight (lb)]]/COUNTIF(Crate_BOMs[crate no.],Crate_BOMs[[#This Row],[crate no.]])</f>
        <v>310.69431637571427</v>
      </c>
      <c r="AA112" s="6" t="str">
        <f>IF(LEFT(Crate_BOMs[[#This Row],[glass code]],4)&lt;&gt;"1116","",IFERROR(MID(Crate_BOMs[[#This Row],[no]],FIND("ECN",Crate_BOMs[[#This Row],[no]]),200),MID(Crate_BOMs[[#This Row],[no]],39,200)))</f>
        <v>2.05 &amp; 2.09 GLA02</v>
      </c>
      <c r="AB112" s="6" t="str">
        <f>SUBSTITUTE(IF(RIGHT(Crate_BOMs[[#This Row],[PO Sublot-GL]],6)="curved",RIGHT(Crate_BOMs[[#This Row],[PO Sublot-GL]],12),RIGHT(Crate_BOMs[[#This Row],[PO Sublot-GL]],5))," ","")</f>
        <v>GLA02</v>
      </c>
      <c r="AC112" s="6" t="str">
        <f>SUBSTITUTE(LEFT(Crate_BOMs[[#This Row],[PO Sublot-GL]],LEN(Crate_BOMs[[#This Row],[PO Sublot-GL]])-LEN(Crate_BOMs[[#This Row],[Glass Type]]))," ","")</f>
        <v>2.05&amp;2.09</v>
      </c>
      <c r="AD112" s="6" t="str">
        <f>LEFT(Crate_BOMs[[#This Row],[no]],FIND(" ",Crate_BOMs[[#This Row],[no]],5)-1)</f>
        <v>PO 40536</v>
      </c>
      <c r="AE112" s="6" cm="1">
        <f t="array" ref="AE112">COUNTA(_xlfn.UNIQUE(_xlfn._xlws.FILTER(Crate_BOMs[PO],Crate_BOMs[crate no.]=Crate_BOMs[[#This Row],[crate no.]])))</f>
        <v>1</v>
      </c>
      <c r="AF112" s="10" t="str">
        <f>IF(Crate_BOMs[[#This Row],['# POs in Crate]]=1,"",IF(VLOOKUP(Crate_BOMs[[#This Row],[crate no.]],Crates_[[crate no.]:[New Sublot]],3,FALSE)="","",VLOOKUP(Crate_BOMs[[#This Row],[crate no.]],Crates_[[crate no.]:[New Sublot]],3,FALSE)))</f>
        <v/>
      </c>
      <c r="AG112" s="6" t="str">
        <f>IF(VLOOKUP(Crate_BOMs[[#This Row],[crate no.]],Crates_[[crate no.]:[New Sublot]],3,FALSE)="",VLOOKUP(Crate_BOMs[[#This Row],[crate no.]],Crates_[[crate no.]:[New Sublot]],2,FALSE),VLOOKUP(Crate_BOMs[[#This Row],[crate no.]],Crates_[[crate no.]:[New Sublot]],3,FALSE))</f>
        <v>2.05&amp;2.09</v>
      </c>
      <c r="AI112">
        <v>16</v>
      </c>
      <c r="AJ112">
        <v>300520666</v>
      </c>
      <c r="AK112" s="22" t="str" cm="1">
        <f t="array" ref="AK112">IF(INDEX(Crate_BOMs['# POs in Crate],MATCH(Crates_[[#This Row],[crate no.]],Crate_BOMs[crate no.],0),)=1,INDEX(Crate_BOMs[PO Sublot],MATCH(Crates_[[#This Row],[crate no.]],Crate_BOMs[crate no.],0),),"")</f>
        <v>2.07</v>
      </c>
      <c r="AL112" s="21" t="str">
        <f>IFERROR(VLOOKUP(Crates_[[#This Row],[crate no.]],AN:AO,2,FALSE),"")</f>
        <v/>
      </c>
    </row>
    <row r="113" spans="1:38" x14ac:dyDescent="0.25">
      <c r="A113">
        <v>4</v>
      </c>
      <c r="B113">
        <v>300520183</v>
      </c>
      <c r="C113">
        <v>2394728</v>
      </c>
      <c r="D113">
        <v>8</v>
      </c>
      <c r="E113" t="s">
        <v>91</v>
      </c>
      <c r="F113" t="s">
        <v>61</v>
      </c>
      <c r="G113">
        <v>2645</v>
      </c>
      <c r="H113">
        <v>870</v>
      </c>
      <c r="I113">
        <v>104</v>
      </c>
      <c r="J113">
        <v>34</v>
      </c>
      <c r="K113">
        <v>127</v>
      </c>
      <c r="L113">
        <v>1</v>
      </c>
      <c r="M113" t="s">
        <v>92</v>
      </c>
      <c r="N113" t="s">
        <v>93</v>
      </c>
      <c r="O113" s="2">
        <v>279.98707273999997</v>
      </c>
      <c r="P113" s="15">
        <v>45742</v>
      </c>
      <c r="Q113" s="15">
        <v>45762</v>
      </c>
      <c r="R113" s="15">
        <v>45769</v>
      </c>
      <c r="S113" t="s">
        <v>22</v>
      </c>
      <c r="T113">
        <v>10</v>
      </c>
      <c r="U113" s="2">
        <v>429.90141089999997</v>
      </c>
      <c r="V113" s="2">
        <v>6613.8678599999994</v>
      </c>
      <c r="W113" s="2">
        <v>10.203412399999999</v>
      </c>
      <c r="X113" s="2">
        <v>2.4934384000000001</v>
      </c>
      <c r="Y113" s="2">
        <v>6.9028873600000002</v>
      </c>
      <c r="Z113" s="6">
        <f>Crate_BOMs[[#This Row],[glass weight (lb)]]+Crate_BOMs[[#This Row],[Crate Weight (lb)]]/COUNTIF(Crate_BOMs[crate no.],Crate_BOMs[[#This Row],[crate no.]])</f>
        <v>310.69431637571427</v>
      </c>
      <c r="AA113" s="6" t="str">
        <f>IF(LEFT(Crate_BOMs[[#This Row],[glass code]],4)&lt;&gt;"1116","",IFERROR(MID(Crate_BOMs[[#This Row],[no]],FIND("ECN",Crate_BOMs[[#This Row],[no]]),200),MID(Crate_BOMs[[#This Row],[no]],39,200)))</f>
        <v>2.05 &amp; 2.09 GLA02</v>
      </c>
      <c r="AB113" s="6" t="str">
        <f>SUBSTITUTE(IF(RIGHT(Crate_BOMs[[#This Row],[PO Sublot-GL]],6)="curved",RIGHT(Crate_BOMs[[#This Row],[PO Sublot-GL]],12),RIGHT(Crate_BOMs[[#This Row],[PO Sublot-GL]],5))," ","")</f>
        <v>GLA02</v>
      </c>
      <c r="AC113" s="6" t="str">
        <f>SUBSTITUTE(LEFT(Crate_BOMs[[#This Row],[PO Sublot-GL]],LEN(Crate_BOMs[[#This Row],[PO Sublot-GL]])-LEN(Crate_BOMs[[#This Row],[Glass Type]]))," ","")</f>
        <v>2.05&amp;2.09</v>
      </c>
      <c r="AD113" s="6" t="str">
        <f>LEFT(Crate_BOMs[[#This Row],[no]],FIND(" ",Crate_BOMs[[#This Row],[no]],5)-1)</f>
        <v>PO 40536</v>
      </c>
      <c r="AE113" s="6" cm="1">
        <f t="array" ref="AE113">COUNTA(_xlfn.UNIQUE(_xlfn._xlws.FILTER(Crate_BOMs[PO],Crate_BOMs[crate no.]=Crate_BOMs[[#This Row],[crate no.]])))</f>
        <v>1</v>
      </c>
      <c r="AF113" s="10" t="str">
        <f>IF(Crate_BOMs[[#This Row],['# POs in Crate]]=1,"",IF(VLOOKUP(Crate_BOMs[[#This Row],[crate no.]],Crates_[[crate no.]:[New Sublot]],3,FALSE)="","",VLOOKUP(Crate_BOMs[[#This Row],[crate no.]],Crates_[[crate no.]:[New Sublot]],3,FALSE)))</f>
        <v/>
      </c>
      <c r="AG113" s="6" t="str">
        <f>IF(VLOOKUP(Crate_BOMs[[#This Row],[crate no.]],Crates_[[crate no.]:[New Sublot]],3,FALSE)="",VLOOKUP(Crate_BOMs[[#This Row],[crate no.]],Crates_[[crate no.]:[New Sublot]],2,FALSE),VLOOKUP(Crate_BOMs[[#This Row],[crate no.]],Crates_[[crate no.]:[New Sublot]],3,FALSE))</f>
        <v>2.05&amp;2.09</v>
      </c>
      <c r="AI113">
        <v>16</v>
      </c>
      <c r="AJ113">
        <v>300521054</v>
      </c>
      <c r="AK113" s="22" t="str" cm="1">
        <f t="array" ref="AK113">IF(INDEX(Crate_BOMs['# POs in Crate],MATCH(Crates_[[#This Row],[crate no.]],Crate_BOMs[crate no.],0),)=1,INDEX(Crate_BOMs[PO Sublot],MATCH(Crates_[[#This Row],[crate no.]],Crate_BOMs[crate no.],0),),"")</f>
        <v>2.08</v>
      </c>
      <c r="AL113" s="21" t="str">
        <f>IFERROR(VLOOKUP(Crates_[[#This Row],[crate no.]],AN:AO,2,FALSE),"")</f>
        <v/>
      </c>
    </row>
    <row r="114" spans="1:38" x14ac:dyDescent="0.25">
      <c r="A114">
        <v>4</v>
      </c>
      <c r="B114">
        <v>300520830</v>
      </c>
      <c r="C114">
        <v>2394729</v>
      </c>
      <c r="D114">
        <v>1</v>
      </c>
      <c r="E114" t="s">
        <v>94</v>
      </c>
      <c r="F114" t="s">
        <v>95</v>
      </c>
      <c r="G114">
        <v>2696</v>
      </c>
      <c r="H114">
        <v>870</v>
      </c>
      <c r="I114">
        <v>106</v>
      </c>
      <c r="J114">
        <v>34</v>
      </c>
      <c r="K114">
        <v>129</v>
      </c>
      <c r="L114">
        <v>1</v>
      </c>
      <c r="M114" t="s">
        <v>92</v>
      </c>
      <c r="N114" t="s">
        <v>93</v>
      </c>
      <c r="O114" s="2">
        <v>284.39631797999999</v>
      </c>
      <c r="P114" s="15">
        <v>45742</v>
      </c>
      <c r="Q114" s="15">
        <v>45762</v>
      </c>
      <c r="R114" s="15">
        <v>45769</v>
      </c>
      <c r="S114" t="s">
        <v>22</v>
      </c>
      <c r="T114">
        <v>10</v>
      </c>
      <c r="U114" s="2">
        <v>429.90141089999997</v>
      </c>
      <c r="V114" s="2">
        <v>6613.8678599999994</v>
      </c>
      <c r="W114" s="2">
        <v>10.203412399999999</v>
      </c>
      <c r="X114" s="2">
        <v>2.4934384000000001</v>
      </c>
      <c r="Y114" s="2">
        <v>6.9028873600000002</v>
      </c>
      <c r="Z114" s="6">
        <f>Crate_BOMs[[#This Row],[glass weight (lb)]]+Crate_BOMs[[#This Row],[Crate Weight (lb)]]/COUNTIF(Crate_BOMs[crate no.],Crate_BOMs[[#This Row],[crate no.]])</f>
        <v>313.05641204</v>
      </c>
      <c r="AA114" s="6" t="str">
        <f>IF(LEFT(Crate_BOMs[[#This Row],[glass code]],4)&lt;&gt;"1116","",IFERROR(MID(Crate_BOMs[[#This Row],[no]],FIND("ECN",Crate_BOMs[[#This Row],[no]]),200),MID(Crate_BOMs[[#This Row],[no]],39,200)))</f>
        <v>2.05 &amp; 2.09 GLA07</v>
      </c>
      <c r="AB114" s="6" t="str">
        <f>SUBSTITUTE(IF(RIGHT(Crate_BOMs[[#This Row],[PO Sublot-GL]],6)="curved",RIGHT(Crate_BOMs[[#This Row],[PO Sublot-GL]],12),RIGHT(Crate_BOMs[[#This Row],[PO Sublot-GL]],5))," ","")</f>
        <v>GLA07</v>
      </c>
      <c r="AC114" s="6" t="str">
        <f>SUBSTITUTE(LEFT(Crate_BOMs[[#This Row],[PO Sublot-GL]],LEN(Crate_BOMs[[#This Row],[PO Sublot-GL]])-LEN(Crate_BOMs[[#This Row],[Glass Type]]))," ","")</f>
        <v>2.05&amp;2.09</v>
      </c>
      <c r="AD114" s="6" t="str">
        <f>LEFT(Crate_BOMs[[#This Row],[no]],FIND(" ",Crate_BOMs[[#This Row],[no]],5)-1)</f>
        <v>PO 40536</v>
      </c>
      <c r="AE114" s="6" cm="1">
        <f t="array" ref="AE114">COUNTA(_xlfn.UNIQUE(_xlfn._xlws.FILTER(Crate_BOMs[PO],Crate_BOMs[crate no.]=Crate_BOMs[[#This Row],[crate no.]])))</f>
        <v>1</v>
      </c>
      <c r="AF114" s="10" t="str">
        <f>IF(Crate_BOMs[[#This Row],['# POs in Crate]]=1,"",IF(VLOOKUP(Crate_BOMs[[#This Row],[crate no.]],Crates_[[crate no.]:[New Sublot]],3,FALSE)="","",VLOOKUP(Crate_BOMs[[#This Row],[crate no.]],Crates_[[crate no.]:[New Sublot]],3,FALSE)))</f>
        <v/>
      </c>
      <c r="AG114" s="6" t="str">
        <f>IF(VLOOKUP(Crate_BOMs[[#This Row],[crate no.]],Crates_[[crate no.]:[New Sublot]],3,FALSE)="",VLOOKUP(Crate_BOMs[[#This Row],[crate no.]],Crates_[[crate no.]:[New Sublot]],2,FALSE),VLOOKUP(Crate_BOMs[[#This Row],[crate no.]],Crates_[[crate no.]:[New Sublot]],3,FALSE))</f>
        <v>2.05&amp;2.09</v>
      </c>
      <c r="AI114">
        <v>16</v>
      </c>
      <c r="AJ114">
        <v>300521946</v>
      </c>
      <c r="AK114" s="22" t="str" cm="1">
        <f t="array" ref="AK114">IF(INDEX(Crate_BOMs['# POs in Crate],MATCH(Crates_[[#This Row],[crate no.]],Crate_BOMs[crate no.],0),)=1,INDEX(Crate_BOMs[PO Sublot],MATCH(Crates_[[#This Row],[crate no.]],Crate_BOMs[crate no.],0),),"")</f>
        <v/>
      </c>
      <c r="AL114" s="21" t="str">
        <f>IFERROR(VLOOKUP(Crates_[[#This Row],[crate no.]],AN:AO,2,FALSE),"")</f>
        <v>2.07</v>
      </c>
    </row>
    <row r="115" spans="1:38" x14ac:dyDescent="0.25">
      <c r="A115">
        <v>4</v>
      </c>
      <c r="B115">
        <v>300520830</v>
      </c>
      <c r="C115">
        <v>2394729</v>
      </c>
      <c r="D115">
        <v>1</v>
      </c>
      <c r="E115" t="s">
        <v>94</v>
      </c>
      <c r="F115" t="s">
        <v>95</v>
      </c>
      <c r="G115">
        <v>2696</v>
      </c>
      <c r="H115">
        <v>870</v>
      </c>
      <c r="I115">
        <v>106</v>
      </c>
      <c r="J115">
        <v>34</v>
      </c>
      <c r="K115">
        <v>129</v>
      </c>
      <c r="L115">
        <v>1</v>
      </c>
      <c r="M115" t="s">
        <v>92</v>
      </c>
      <c r="N115" t="s">
        <v>93</v>
      </c>
      <c r="O115" s="2">
        <v>284.39631797999999</v>
      </c>
      <c r="P115" s="15">
        <v>45742</v>
      </c>
      <c r="Q115" s="15">
        <v>45762</v>
      </c>
      <c r="R115" s="15">
        <v>45769</v>
      </c>
      <c r="S115" t="s">
        <v>22</v>
      </c>
      <c r="T115">
        <v>10</v>
      </c>
      <c r="U115" s="2">
        <v>429.90141089999997</v>
      </c>
      <c r="V115" s="2">
        <v>6613.8678599999994</v>
      </c>
      <c r="W115" s="2">
        <v>10.203412399999999</v>
      </c>
      <c r="X115" s="2">
        <v>2.4934384000000001</v>
      </c>
      <c r="Y115" s="2">
        <v>6.9028873600000002</v>
      </c>
      <c r="Z115" s="6">
        <f>Crate_BOMs[[#This Row],[glass weight (lb)]]+Crate_BOMs[[#This Row],[Crate Weight (lb)]]/COUNTIF(Crate_BOMs[crate no.],Crate_BOMs[[#This Row],[crate no.]])</f>
        <v>313.05641204</v>
      </c>
      <c r="AA115" s="6" t="str">
        <f>IF(LEFT(Crate_BOMs[[#This Row],[glass code]],4)&lt;&gt;"1116","",IFERROR(MID(Crate_BOMs[[#This Row],[no]],FIND("ECN",Crate_BOMs[[#This Row],[no]]),200),MID(Crate_BOMs[[#This Row],[no]],39,200)))</f>
        <v>2.05 &amp; 2.09 GLA07</v>
      </c>
      <c r="AB115" s="6" t="str">
        <f>SUBSTITUTE(IF(RIGHT(Crate_BOMs[[#This Row],[PO Sublot-GL]],6)="curved",RIGHT(Crate_BOMs[[#This Row],[PO Sublot-GL]],12),RIGHT(Crate_BOMs[[#This Row],[PO Sublot-GL]],5))," ","")</f>
        <v>GLA07</v>
      </c>
      <c r="AC115" s="6" t="str">
        <f>SUBSTITUTE(LEFT(Crate_BOMs[[#This Row],[PO Sublot-GL]],LEN(Crate_BOMs[[#This Row],[PO Sublot-GL]])-LEN(Crate_BOMs[[#This Row],[Glass Type]]))," ","")</f>
        <v>2.05&amp;2.09</v>
      </c>
      <c r="AD115" s="6" t="str">
        <f>LEFT(Crate_BOMs[[#This Row],[no]],FIND(" ",Crate_BOMs[[#This Row],[no]],5)-1)</f>
        <v>PO 40536</v>
      </c>
      <c r="AE115" s="6" cm="1">
        <f t="array" ref="AE115">COUNTA(_xlfn.UNIQUE(_xlfn._xlws.FILTER(Crate_BOMs[PO],Crate_BOMs[crate no.]=Crate_BOMs[[#This Row],[crate no.]])))</f>
        <v>1</v>
      </c>
      <c r="AF115" s="10" t="str">
        <f>IF(Crate_BOMs[[#This Row],['# POs in Crate]]=1,"",IF(VLOOKUP(Crate_BOMs[[#This Row],[crate no.]],Crates_[[crate no.]:[New Sublot]],3,FALSE)="","",VLOOKUP(Crate_BOMs[[#This Row],[crate no.]],Crates_[[crate no.]:[New Sublot]],3,FALSE)))</f>
        <v/>
      </c>
      <c r="AG115" s="6" t="str">
        <f>IF(VLOOKUP(Crate_BOMs[[#This Row],[crate no.]],Crates_[[crate no.]:[New Sublot]],3,FALSE)="",VLOOKUP(Crate_BOMs[[#This Row],[crate no.]],Crates_[[crate no.]:[New Sublot]],2,FALSE),VLOOKUP(Crate_BOMs[[#This Row],[crate no.]],Crates_[[crate no.]:[New Sublot]],3,FALSE))</f>
        <v>2.05&amp;2.09</v>
      </c>
      <c r="AI115">
        <v>16</v>
      </c>
      <c r="AJ115">
        <v>300521958</v>
      </c>
      <c r="AK115" s="22" t="str" cm="1">
        <f t="array" ref="AK115">IF(INDEX(Crate_BOMs['# POs in Crate],MATCH(Crates_[[#This Row],[crate no.]],Crate_BOMs[crate no.],0),)=1,INDEX(Crate_BOMs[PO Sublot],MATCH(Crates_[[#This Row],[crate no.]],Crate_BOMs[crate no.],0),),"")</f>
        <v>2.04</v>
      </c>
      <c r="AL115" s="21" t="str">
        <f>IFERROR(VLOOKUP(Crates_[[#This Row],[crate no.]],AN:AO,2,FALSE),"")</f>
        <v/>
      </c>
    </row>
    <row r="116" spans="1:38" x14ac:dyDescent="0.25">
      <c r="A116">
        <v>4</v>
      </c>
      <c r="B116">
        <v>300520830</v>
      </c>
      <c r="C116">
        <v>2394729</v>
      </c>
      <c r="D116">
        <v>1</v>
      </c>
      <c r="E116" t="s">
        <v>94</v>
      </c>
      <c r="F116" t="s">
        <v>95</v>
      </c>
      <c r="G116">
        <v>2696</v>
      </c>
      <c r="H116">
        <v>870</v>
      </c>
      <c r="I116">
        <v>106</v>
      </c>
      <c r="J116">
        <v>34</v>
      </c>
      <c r="K116">
        <v>129</v>
      </c>
      <c r="L116">
        <v>1</v>
      </c>
      <c r="M116" t="s">
        <v>92</v>
      </c>
      <c r="N116" t="s">
        <v>93</v>
      </c>
      <c r="O116" s="2">
        <v>284.39631797999999</v>
      </c>
      <c r="P116" s="15">
        <v>45742</v>
      </c>
      <c r="Q116" s="15">
        <v>45762</v>
      </c>
      <c r="R116" s="15">
        <v>45769</v>
      </c>
      <c r="S116" t="s">
        <v>22</v>
      </c>
      <c r="T116">
        <v>10</v>
      </c>
      <c r="U116" s="2">
        <v>429.90141089999997</v>
      </c>
      <c r="V116" s="2">
        <v>6613.8678599999994</v>
      </c>
      <c r="W116" s="2">
        <v>10.203412399999999</v>
      </c>
      <c r="X116" s="2">
        <v>2.4934384000000001</v>
      </c>
      <c r="Y116" s="2">
        <v>6.9028873600000002</v>
      </c>
      <c r="Z116" s="6">
        <f>Crate_BOMs[[#This Row],[glass weight (lb)]]+Crate_BOMs[[#This Row],[Crate Weight (lb)]]/COUNTIF(Crate_BOMs[crate no.],Crate_BOMs[[#This Row],[crate no.]])</f>
        <v>313.05641204</v>
      </c>
      <c r="AA116" s="6" t="str">
        <f>IF(LEFT(Crate_BOMs[[#This Row],[glass code]],4)&lt;&gt;"1116","",IFERROR(MID(Crate_BOMs[[#This Row],[no]],FIND("ECN",Crate_BOMs[[#This Row],[no]]),200),MID(Crate_BOMs[[#This Row],[no]],39,200)))</f>
        <v>2.05 &amp; 2.09 GLA07</v>
      </c>
      <c r="AB116" s="6" t="str">
        <f>SUBSTITUTE(IF(RIGHT(Crate_BOMs[[#This Row],[PO Sublot-GL]],6)="curved",RIGHT(Crate_BOMs[[#This Row],[PO Sublot-GL]],12),RIGHT(Crate_BOMs[[#This Row],[PO Sublot-GL]],5))," ","")</f>
        <v>GLA07</v>
      </c>
      <c r="AC116" s="6" t="str">
        <f>SUBSTITUTE(LEFT(Crate_BOMs[[#This Row],[PO Sublot-GL]],LEN(Crate_BOMs[[#This Row],[PO Sublot-GL]])-LEN(Crate_BOMs[[#This Row],[Glass Type]]))," ","")</f>
        <v>2.05&amp;2.09</v>
      </c>
      <c r="AD116" s="6" t="str">
        <f>LEFT(Crate_BOMs[[#This Row],[no]],FIND(" ",Crate_BOMs[[#This Row],[no]],5)-1)</f>
        <v>PO 40536</v>
      </c>
      <c r="AE116" s="6" cm="1">
        <f t="array" ref="AE116">COUNTA(_xlfn.UNIQUE(_xlfn._xlws.FILTER(Crate_BOMs[PO],Crate_BOMs[crate no.]=Crate_BOMs[[#This Row],[crate no.]])))</f>
        <v>1</v>
      </c>
      <c r="AF116" s="10" t="str">
        <f>IF(Crate_BOMs[[#This Row],['# POs in Crate]]=1,"",IF(VLOOKUP(Crate_BOMs[[#This Row],[crate no.]],Crates_[[crate no.]:[New Sublot]],3,FALSE)="","",VLOOKUP(Crate_BOMs[[#This Row],[crate no.]],Crates_[[crate no.]:[New Sublot]],3,FALSE)))</f>
        <v/>
      </c>
      <c r="AG116" s="6" t="str">
        <f>IF(VLOOKUP(Crate_BOMs[[#This Row],[crate no.]],Crates_[[crate no.]:[New Sublot]],3,FALSE)="",VLOOKUP(Crate_BOMs[[#This Row],[crate no.]],Crates_[[crate no.]:[New Sublot]],2,FALSE),VLOOKUP(Crate_BOMs[[#This Row],[crate no.]],Crates_[[crate no.]:[New Sublot]],3,FALSE))</f>
        <v>2.05&amp;2.09</v>
      </c>
      <c r="AI116">
        <v>16</v>
      </c>
      <c r="AJ116">
        <v>300522069</v>
      </c>
      <c r="AK116" s="22" t="str" cm="1">
        <f t="array" ref="AK116">IF(INDEX(Crate_BOMs['# POs in Crate],MATCH(Crates_[[#This Row],[crate no.]],Crate_BOMs[crate no.],0),)=1,INDEX(Crate_BOMs[PO Sublot],MATCH(Crates_[[#This Row],[crate no.]],Crate_BOMs[crate no.],0),),"")</f>
        <v>2.06</v>
      </c>
      <c r="AL116" s="21" t="str">
        <f>IFERROR(VLOOKUP(Crates_[[#This Row],[crate no.]],AN:AO,2,FALSE),"")</f>
        <v/>
      </c>
    </row>
    <row r="117" spans="1:38" x14ac:dyDescent="0.25">
      <c r="A117">
        <v>4</v>
      </c>
      <c r="B117">
        <v>300520830</v>
      </c>
      <c r="C117">
        <v>2394729</v>
      </c>
      <c r="D117">
        <v>1</v>
      </c>
      <c r="E117" t="s">
        <v>94</v>
      </c>
      <c r="F117" t="s">
        <v>95</v>
      </c>
      <c r="G117">
        <v>2696</v>
      </c>
      <c r="H117">
        <v>870</v>
      </c>
      <c r="I117">
        <v>106</v>
      </c>
      <c r="J117">
        <v>34</v>
      </c>
      <c r="K117">
        <v>129</v>
      </c>
      <c r="L117">
        <v>1</v>
      </c>
      <c r="M117" t="s">
        <v>92</v>
      </c>
      <c r="N117" t="s">
        <v>93</v>
      </c>
      <c r="O117" s="2">
        <v>284.39631797999999</v>
      </c>
      <c r="P117" s="15">
        <v>45742</v>
      </c>
      <c r="Q117" s="15">
        <v>45762</v>
      </c>
      <c r="R117" s="15">
        <v>45769</v>
      </c>
      <c r="S117" t="s">
        <v>22</v>
      </c>
      <c r="T117">
        <v>10</v>
      </c>
      <c r="U117" s="2">
        <v>429.90141089999997</v>
      </c>
      <c r="V117" s="2">
        <v>6613.8678599999994</v>
      </c>
      <c r="W117" s="2">
        <v>10.203412399999999</v>
      </c>
      <c r="X117" s="2">
        <v>2.4934384000000001</v>
      </c>
      <c r="Y117" s="2">
        <v>6.9028873600000002</v>
      </c>
      <c r="Z117" s="6">
        <f>Crate_BOMs[[#This Row],[glass weight (lb)]]+Crate_BOMs[[#This Row],[Crate Weight (lb)]]/COUNTIF(Crate_BOMs[crate no.],Crate_BOMs[[#This Row],[crate no.]])</f>
        <v>313.05641204</v>
      </c>
      <c r="AA117" s="6" t="str">
        <f>IF(LEFT(Crate_BOMs[[#This Row],[glass code]],4)&lt;&gt;"1116","",IFERROR(MID(Crate_BOMs[[#This Row],[no]],FIND("ECN",Crate_BOMs[[#This Row],[no]]),200),MID(Crate_BOMs[[#This Row],[no]],39,200)))</f>
        <v>2.05 &amp; 2.09 GLA07</v>
      </c>
      <c r="AB117" s="6" t="str">
        <f>SUBSTITUTE(IF(RIGHT(Crate_BOMs[[#This Row],[PO Sublot-GL]],6)="curved",RIGHT(Crate_BOMs[[#This Row],[PO Sublot-GL]],12),RIGHT(Crate_BOMs[[#This Row],[PO Sublot-GL]],5))," ","")</f>
        <v>GLA07</v>
      </c>
      <c r="AC117" s="6" t="str">
        <f>SUBSTITUTE(LEFT(Crate_BOMs[[#This Row],[PO Sublot-GL]],LEN(Crate_BOMs[[#This Row],[PO Sublot-GL]])-LEN(Crate_BOMs[[#This Row],[Glass Type]]))," ","")</f>
        <v>2.05&amp;2.09</v>
      </c>
      <c r="AD117" s="6" t="str">
        <f>LEFT(Crate_BOMs[[#This Row],[no]],FIND(" ",Crate_BOMs[[#This Row],[no]],5)-1)</f>
        <v>PO 40536</v>
      </c>
      <c r="AE117" s="6" cm="1">
        <f t="array" ref="AE117">COUNTA(_xlfn.UNIQUE(_xlfn._xlws.FILTER(Crate_BOMs[PO],Crate_BOMs[crate no.]=Crate_BOMs[[#This Row],[crate no.]])))</f>
        <v>1</v>
      </c>
      <c r="AF117" s="10" t="str">
        <f>IF(Crate_BOMs[[#This Row],['# POs in Crate]]=1,"",IF(VLOOKUP(Crate_BOMs[[#This Row],[crate no.]],Crates_[[crate no.]:[New Sublot]],3,FALSE)="","",VLOOKUP(Crate_BOMs[[#This Row],[crate no.]],Crates_[[crate no.]:[New Sublot]],3,FALSE)))</f>
        <v/>
      </c>
      <c r="AG117" s="6" t="str">
        <f>IF(VLOOKUP(Crate_BOMs[[#This Row],[crate no.]],Crates_[[crate no.]:[New Sublot]],3,FALSE)="",VLOOKUP(Crate_BOMs[[#This Row],[crate no.]],Crates_[[crate no.]:[New Sublot]],2,FALSE),VLOOKUP(Crate_BOMs[[#This Row],[crate no.]],Crates_[[crate no.]:[New Sublot]],3,FALSE))</f>
        <v>2.05&amp;2.09</v>
      </c>
      <c r="AI117">
        <v>16</v>
      </c>
      <c r="AJ117">
        <v>300522072</v>
      </c>
      <c r="AK117" s="22" t="str" cm="1">
        <f t="array" ref="AK117">IF(INDEX(Crate_BOMs['# POs in Crate],MATCH(Crates_[[#This Row],[crate no.]],Crate_BOMs[crate no.],0),)=1,INDEX(Crate_BOMs[PO Sublot],MATCH(Crates_[[#This Row],[crate no.]],Crate_BOMs[crate no.],0),),"")</f>
        <v>2.06</v>
      </c>
      <c r="AL117" s="21" t="str">
        <f>IFERROR(VLOOKUP(Crates_[[#This Row],[crate no.]],AN:AO,2,FALSE),"")</f>
        <v/>
      </c>
    </row>
    <row r="118" spans="1:38" x14ac:dyDescent="0.25">
      <c r="A118">
        <v>4</v>
      </c>
      <c r="B118">
        <v>300520830</v>
      </c>
      <c r="C118">
        <v>2394729</v>
      </c>
      <c r="D118">
        <v>1</v>
      </c>
      <c r="E118" t="s">
        <v>94</v>
      </c>
      <c r="F118" t="s">
        <v>95</v>
      </c>
      <c r="G118">
        <v>2696</v>
      </c>
      <c r="H118">
        <v>870</v>
      </c>
      <c r="I118">
        <v>106</v>
      </c>
      <c r="J118">
        <v>34</v>
      </c>
      <c r="K118">
        <v>129</v>
      </c>
      <c r="L118">
        <v>1</v>
      </c>
      <c r="M118" t="s">
        <v>92</v>
      </c>
      <c r="N118" t="s">
        <v>93</v>
      </c>
      <c r="O118" s="2">
        <v>284.39631797999999</v>
      </c>
      <c r="P118" s="15">
        <v>45742</v>
      </c>
      <c r="Q118" s="15">
        <v>45762</v>
      </c>
      <c r="R118" s="15">
        <v>45769</v>
      </c>
      <c r="S118" t="s">
        <v>22</v>
      </c>
      <c r="T118">
        <v>10</v>
      </c>
      <c r="U118" s="2">
        <v>429.90141089999997</v>
      </c>
      <c r="V118" s="2">
        <v>6613.8678599999994</v>
      </c>
      <c r="W118" s="2">
        <v>10.203412399999999</v>
      </c>
      <c r="X118" s="2">
        <v>2.4934384000000001</v>
      </c>
      <c r="Y118" s="2">
        <v>6.9028873600000002</v>
      </c>
      <c r="Z118" s="6">
        <f>Crate_BOMs[[#This Row],[glass weight (lb)]]+Crate_BOMs[[#This Row],[Crate Weight (lb)]]/COUNTIF(Crate_BOMs[crate no.],Crate_BOMs[[#This Row],[crate no.]])</f>
        <v>313.05641204</v>
      </c>
      <c r="AA118" s="6" t="str">
        <f>IF(LEFT(Crate_BOMs[[#This Row],[glass code]],4)&lt;&gt;"1116","",IFERROR(MID(Crate_BOMs[[#This Row],[no]],FIND("ECN",Crate_BOMs[[#This Row],[no]]),200),MID(Crate_BOMs[[#This Row],[no]],39,200)))</f>
        <v>2.05 &amp; 2.09 GLA07</v>
      </c>
      <c r="AB118" s="6" t="str">
        <f>SUBSTITUTE(IF(RIGHT(Crate_BOMs[[#This Row],[PO Sublot-GL]],6)="curved",RIGHT(Crate_BOMs[[#This Row],[PO Sublot-GL]],12),RIGHT(Crate_BOMs[[#This Row],[PO Sublot-GL]],5))," ","")</f>
        <v>GLA07</v>
      </c>
      <c r="AC118" s="6" t="str">
        <f>SUBSTITUTE(LEFT(Crate_BOMs[[#This Row],[PO Sublot-GL]],LEN(Crate_BOMs[[#This Row],[PO Sublot-GL]])-LEN(Crate_BOMs[[#This Row],[Glass Type]]))," ","")</f>
        <v>2.05&amp;2.09</v>
      </c>
      <c r="AD118" s="6" t="str">
        <f>LEFT(Crate_BOMs[[#This Row],[no]],FIND(" ",Crate_BOMs[[#This Row],[no]],5)-1)</f>
        <v>PO 40536</v>
      </c>
      <c r="AE118" s="6" cm="1">
        <f t="array" ref="AE118">COUNTA(_xlfn.UNIQUE(_xlfn._xlws.FILTER(Crate_BOMs[PO],Crate_BOMs[crate no.]=Crate_BOMs[[#This Row],[crate no.]])))</f>
        <v>1</v>
      </c>
      <c r="AF118" s="10" t="str">
        <f>IF(Crate_BOMs[[#This Row],['# POs in Crate]]=1,"",IF(VLOOKUP(Crate_BOMs[[#This Row],[crate no.]],Crates_[[crate no.]:[New Sublot]],3,FALSE)="","",VLOOKUP(Crate_BOMs[[#This Row],[crate no.]],Crates_[[crate no.]:[New Sublot]],3,FALSE)))</f>
        <v/>
      </c>
      <c r="AG118" s="6" t="str">
        <f>IF(VLOOKUP(Crate_BOMs[[#This Row],[crate no.]],Crates_[[crate no.]:[New Sublot]],3,FALSE)="",VLOOKUP(Crate_BOMs[[#This Row],[crate no.]],Crates_[[crate no.]:[New Sublot]],2,FALSE),VLOOKUP(Crate_BOMs[[#This Row],[crate no.]],Crates_[[crate no.]:[New Sublot]],3,FALSE))</f>
        <v>2.05&amp;2.09</v>
      </c>
      <c r="AI118">
        <v>16</v>
      </c>
      <c r="AJ118">
        <v>300522210</v>
      </c>
      <c r="AK118" s="22" t="str" cm="1">
        <f t="array" ref="AK118">IF(INDEX(Crate_BOMs['# POs in Crate],MATCH(Crates_[[#This Row],[crate no.]],Crate_BOMs[crate no.],0),)=1,INDEX(Crate_BOMs[PO Sublot],MATCH(Crates_[[#This Row],[crate no.]],Crate_BOMs[crate no.],0),),"")</f>
        <v>2.08</v>
      </c>
      <c r="AL118" s="21" t="str">
        <f>IFERROR(VLOOKUP(Crates_[[#This Row],[crate no.]],AN:AO,2,FALSE),"")</f>
        <v/>
      </c>
    </row>
    <row r="119" spans="1:38" x14ac:dyDescent="0.25">
      <c r="A119">
        <v>4</v>
      </c>
      <c r="B119">
        <v>300520830</v>
      </c>
      <c r="C119">
        <v>2394729</v>
      </c>
      <c r="D119">
        <v>1</v>
      </c>
      <c r="E119" t="s">
        <v>94</v>
      </c>
      <c r="F119" t="s">
        <v>95</v>
      </c>
      <c r="G119">
        <v>2696</v>
      </c>
      <c r="H119">
        <v>870</v>
      </c>
      <c r="I119">
        <v>106</v>
      </c>
      <c r="J119">
        <v>34</v>
      </c>
      <c r="K119">
        <v>129</v>
      </c>
      <c r="L119">
        <v>1</v>
      </c>
      <c r="M119" t="s">
        <v>92</v>
      </c>
      <c r="N119" t="s">
        <v>93</v>
      </c>
      <c r="O119" s="2">
        <v>284.39631797999999</v>
      </c>
      <c r="P119" s="15">
        <v>45742</v>
      </c>
      <c r="Q119" s="15">
        <v>45762</v>
      </c>
      <c r="R119" s="15">
        <v>45769</v>
      </c>
      <c r="S119" t="s">
        <v>22</v>
      </c>
      <c r="T119">
        <v>10</v>
      </c>
      <c r="U119" s="2">
        <v>429.90141089999997</v>
      </c>
      <c r="V119" s="2">
        <v>6613.8678599999994</v>
      </c>
      <c r="W119" s="2">
        <v>10.203412399999999</v>
      </c>
      <c r="X119" s="2">
        <v>2.4934384000000001</v>
      </c>
      <c r="Y119" s="2">
        <v>6.9028873600000002</v>
      </c>
      <c r="Z119" s="6">
        <f>Crate_BOMs[[#This Row],[glass weight (lb)]]+Crate_BOMs[[#This Row],[Crate Weight (lb)]]/COUNTIF(Crate_BOMs[crate no.],Crate_BOMs[[#This Row],[crate no.]])</f>
        <v>313.05641204</v>
      </c>
      <c r="AA119" s="6" t="str">
        <f>IF(LEFT(Crate_BOMs[[#This Row],[glass code]],4)&lt;&gt;"1116","",IFERROR(MID(Crate_BOMs[[#This Row],[no]],FIND("ECN",Crate_BOMs[[#This Row],[no]]),200),MID(Crate_BOMs[[#This Row],[no]],39,200)))</f>
        <v>2.05 &amp; 2.09 GLA07</v>
      </c>
      <c r="AB119" s="6" t="str">
        <f>SUBSTITUTE(IF(RIGHT(Crate_BOMs[[#This Row],[PO Sublot-GL]],6)="curved",RIGHT(Crate_BOMs[[#This Row],[PO Sublot-GL]],12),RIGHT(Crate_BOMs[[#This Row],[PO Sublot-GL]],5))," ","")</f>
        <v>GLA07</v>
      </c>
      <c r="AC119" s="6" t="str">
        <f>SUBSTITUTE(LEFT(Crate_BOMs[[#This Row],[PO Sublot-GL]],LEN(Crate_BOMs[[#This Row],[PO Sublot-GL]])-LEN(Crate_BOMs[[#This Row],[Glass Type]]))," ","")</f>
        <v>2.05&amp;2.09</v>
      </c>
      <c r="AD119" s="6" t="str">
        <f>LEFT(Crate_BOMs[[#This Row],[no]],FIND(" ",Crate_BOMs[[#This Row],[no]],5)-1)</f>
        <v>PO 40536</v>
      </c>
      <c r="AE119" s="6" cm="1">
        <f t="array" ref="AE119">COUNTA(_xlfn.UNIQUE(_xlfn._xlws.FILTER(Crate_BOMs[PO],Crate_BOMs[crate no.]=Crate_BOMs[[#This Row],[crate no.]])))</f>
        <v>1</v>
      </c>
      <c r="AF119" s="10" t="str">
        <f>IF(Crate_BOMs[[#This Row],['# POs in Crate]]=1,"",IF(VLOOKUP(Crate_BOMs[[#This Row],[crate no.]],Crates_[[crate no.]:[New Sublot]],3,FALSE)="","",VLOOKUP(Crate_BOMs[[#This Row],[crate no.]],Crates_[[crate no.]:[New Sublot]],3,FALSE)))</f>
        <v/>
      </c>
      <c r="AG119" s="6" t="str">
        <f>IF(VLOOKUP(Crate_BOMs[[#This Row],[crate no.]],Crates_[[crate no.]:[New Sublot]],3,FALSE)="",VLOOKUP(Crate_BOMs[[#This Row],[crate no.]],Crates_[[crate no.]:[New Sublot]],2,FALSE),VLOOKUP(Crate_BOMs[[#This Row],[crate no.]],Crates_[[crate no.]:[New Sublot]],3,FALSE))</f>
        <v>2.05&amp;2.09</v>
      </c>
      <c r="AI119">
        <v>16</v>
      </c>
      <c r="AJ119">
        <v>300522217</v>
      </c>
      <c r="AK119" s="22" t="str" cm="1">
        <f t="array" ref="AK119">IF(INDEX(Crate_BOMs['# POs in Crate],MATCH(Crates_[[#This Row],[crate no.]],Crate_BOMs[crate no.],0),)=1,INDEX(Crate_BOMs[PO Sublot],MATCH(Crates_[[#This Row],[crate no.]],Crate_BOMs[crate no.],0),),"")</f>
        <v>2.08</v>
      </c>
      <c r="AL119" s="21" t="str">
        <f>IFERROR(VLOOKUP(Crates_[[#This Row],[crate no.]],AN:AO,2,FALSE),"")</f>
        <v/>
      </c>
    </row>
    <row r="120" spans="1:38" x14ac:dyDescent="0.25">
      <c r="A120">
        <v>4</v>
      </c>
      <c r="B120">
        <v>300520830</v>
      </c>
      <c r="C120">
        <v>2394729</v>
      </c>
      <c r="D120">
        <v>1</v>
      </c>
      <c r="E120" t="s">
        <v>94</v>
      </c>
      <c r="F120" t="s">
        <v>95</v>
      </c>
      <c r="G120">
        <v>2696</v>
      </c>
      <c r="H120">
        <v>870</v>
      </c>
      <c r="I120">
        <v>106</v>
      </c>
      <c r="J120">
        <v>34</v>
      </c>
      <c r="K120">
        <v>129</v>
      </c>
      <c r="L120">
        <v>1</v>
      </c>
      <c r="M120" t="s">
        <v>92</v>
      </c>
      <c r="N120" t="s">
        <v>93</v>
      </c>
      <c r="O120" s="2">
        <v>284.39631797999999</v>
      </c>
      <c r="P120" s="15">
        <v>45742</v>
      </c>
      <c r="Q120" s="15">
        <v>45762</v>
      </c>
      <c r="R120" s="15">
        <v>45769</v>
      </c>
      <c r="S120" t="s">
        <v>22</v>
      </c>
      <c r="T120">
        <v>10</v>
      </c>
      <c r="U120" s="2">
        <v>429.90141089999997</v>
      </c>
      <c r="V120" s="2">
        <v>6613.8678599999994</v>
      </c>
      <c r="W120" s="2">
        <v>10.203412399999999</v>
      </c>
      <c r="X120" s="2">
        <v>2.4934384000000001</v>
      </c>
      <c r="Y120" s="2">
        <v>6.9028873600000002</v>
      </c>
      <c r="Z120" s="6">
        <f>Crate_BOMs[[#This Row],[glass weight (lb)]]+Crate_BOMs[[#This Row],[Crate Weight (lb)]]/COUNTIF(Crate_BOMs[crate no.],Crate_BOMs[[#This Row],[crate no.]])</f>
        <v>313.05641204</v>
      </c>
      <c r="AA120" s="6" t="str">
        <f>IF(LEFT(Crate_BOMs[[#This Row],[glass code]],4)&lt;&gt;"1116","",IFERROR(MID(Crate_BOMs[[#This Row],[no]],FIND("ECN",Crate_BOMs[[#This Row],[no]]),200),MID(Crate_BOMs[[#This Row],[no]],39,200)))</f>
        <v>2.05 &amp; 2.09 GLA07</v>
      </c>
      <c r="AB120" s="6" t="str">
        <f>SUBSTITUTE(IF(RIGHT(Crate_BOMs[[#This Row],[PO Sublot-GL]],6)="curved",RIGHT(Crate_BOMs[[#This Row],[PO Sublot-GL]],12),RIGHT(Crate_BOMs[[#This Row],[PO Sublot-GL]],5))," ","")</f>
        <v>GLA07</v>
      </c>
      <c r="AC120" s="6" t="str">
        <f>SUBSTITUTE(LEFT(Crate_BOMs[[#This Row],[PO Sublot-GL]],LEN(Crate_BOMs[[#This Row],[PO Sublot-GL]])-LEN(Crate_BOMs[[#This Row],[Glass Type]]))," ","")</f>
        <v>2.05&amp;2.09</v>
      </c>
      <c r="AD120" s="6" t="str">
        <f>LEFT(Crate_BOMs[[#This Row],[no]],FIND(" ",Crate_BOMs[[#This Row],[no]],5)-1)</f>
        <v>PO 40536</v>
      </c>
      <c r="AE120" s="6" cm="1">
        <f t="array" ref="AE120">COUNTA(_xlfn.UNIQUE(_xlfn._xlws.FILTER(Crate_BOMs[PO],Crate_BOMs[crate no.]=Crate_BOMs[[#This Row],[crate no.]])))</f>
        <v>1</v>
      </c>
      <c r="AF120" s="10" t="str">
        <f>IF(Crate_BOMs[[#This Row],['# POs in Crate]]=1,"",IF(VLOOKUP(Crate_BOMs[[#This Row],[crate no.]],Crates_[[crate no.]:[New Sublot]],3,FALSE)="","",VLOOKUP(Crate_BOMs[[#This Row],[crate no.]],Crates_[[crate no.]:[New Sublot]],3,FALSE)))</f>
        <v/>
      </c>
      <c r="AG120" s="6" t="str">
        <f>IF(VLOOKUP(Crate_BOMs[[#This Row],[crate no.]],Crates_[[crate no.]:[New Sublot]],3,FALSE)="",VLOOKUP(Crate_BOMs[[#This Row],[crate no.]],Crates_[[crate no.]:[New Sublot]],2,FALSE),VLOOKUP(Crate_BOMs[[#This Row],[crate no.]],Crates_[[crate no.]:[New Sublot]],3,FALSE))</f>
        <v>2.05&amp;2.09</v>
      </c>
      <c r="AI120">
        <v>16</v>
      </c>
      <c r="AJ120">
        <v>300522589</v>
      </c>
      <c r="AK120" s="22" t="str" cm="1">
        <f t="array" ref="AK120">IF(INDEX(Crate_BOMs['# POs in Crate],MATCH(Crates_[[#This Row],[crate no.]],Crate_BOMs[crate no.],0),)=1,INDEX(Crate_BOMs[PO Sublot],MATCH(Crates_[[#This Row],[crate no.]],Crate_BOMs[crate no.],0),),"")</f>
        <v>2.07</v>
      </c>
      <c r="AL120" s="21" t="str">
        <f>IFERROR(VLOOKUP(Crates_[[#This Row],[crate no.]],AN:AO,2,FALSE),"")</f>
        <v/>
      </c>
    </row>
    <row r="121" spans="1:38" x14ac:dyDescent="0.25">
      <c r="A121">
        <v>4</v>
      </c>
      <c r="B121">
        <v>300520830</v>
      </c>
      <c r="C121">
        <v>2394729</v>
      </c>
      <c r="D121">
        <v>1</v>
      </c>
      <c r="E121" t="s">
        <v>94</v>
      </c>
      <c r="F121" t="s">
        <v>95</v>
      </c>
      <c r="G121">
        <v>2696</v>
      </c>
      <c r="H121">
        <v>870</v>
      </c>
      <c r="I121">
        <v>106</v>
      </c>
      <c r="J121">
        <v>34</v>
      </c>
      <c r="K121">
        <v>129</v>
      </c>
      <c r="L121">
        <v>1</v>
      </c>
      <c r="M121" t="s">
        <v>92</v>
      </c>
      <c r="N121" t="s">
        <v>93</v>
      </c>
      <c r="O121" s="2">
        <v>284.39631797999999</v>
      </c>
      <c r="P121" s="15">
        <v>45742</v>
      </c>
      <c r="Q121" s="15">
        <v>45762</v>
      </c>
      <c r="R121" s="15">
        <v>45769</v>
      </c>
      <c r="S121" t="s">
        <v>22</v>
      </c>
      <c r="T121">
        <v>10</v>
      </c>
      <c r="U121" s="2">
        <v>429.90141089999997</v>
      </c>
      <c r="V121" s="2">
        <v>6613.8678599999994</v>
      </c>
      <c r="W121" s="2">
        <v>10.203412399999999</v>
      </c>
      <c r="X121" s="2">
        <v>2.4934384000000001</v>
      </c>
      <c r="Y121" s="2">
        <v>6.9028873600000002</v>
      </c>
      <c r="Z121" s="6">
        <f>Crate_BOMs[[#This Row],[glass weight (lb)]]+Crate_BOMs[[#This Row],[Crate Weight (lb)]]/COUNTIF(Crate_BOMs[crate no.],Crate_BOMs[[#This Row],[crate no.]])</f>
        <v>313.05641204</v>
      </c>
      <c r="AA121" s="6" t="str">
        <f>IF(LEFT(Crate_BOMs[[#This Row],[glass code]],4)&lt;&gt;"1116","",IFERROR(MID(Crate_BOMs[[#This Row],[no]],FIND("ECN",Crate_BOMs[[#This Row],[no]]),200),MID(Crate_BOMs[[#This Row],[no]],39,200)))</f>
        <v>2.05 &amp; 2.09 GLA07</v>
      </c>
      <c r="AB121" s="6" t="str">
        <f>SUBSTITUTE(IF(RIGHT(Crate_BOMs[[#This Row],[PO Sublot-GL]],6)="curved",RIGHT(Crate_BOMs[[#This Row],[PO Sublot-GL]],12),RIGHT(Crate_BOMs[[#This Row],[PO Sublot-GL]],5))," ","")</f>
        <v>GLA07</v>
      </c>
      <c r="AC121" s="6" t="str">
        <f>SUBSTITUTE(LEFT(Crate_BOMs[[#This Row],[PO Sublot-GL]],LEN(Crate_BOMs[[#This Row],[PO Sublot-GL]])-LEN(Crate_BOMs[[#This Row],[Glass Type]]))," ","")</f>
        <v>2.05&amp;2.09</v>
      </c>
      <c r="AD121" s="6" t="str">
        <f>LEFT(Crate_BOMs[[#This Row],[no]],FIND(" ",Crate_BOMs[[#This Row],[no]],5)-1)</f>
        <v>PO 40536</v>
      </c>
      <c r="AE121" s="6" cm="1">
        <f t="array" ref="AE121">COUNTA(_xlfn.UNIQUE(_xlfn._xlws.FILTER(Crate_BOMs[PO],Crate_BOMs[crate no.]=Crate_BOMs[[#This Row],[crate no.]])))</f>
        <v>1</v>
      </c>
      <c r="AF121" s="10" t="str">
        <f>IF(Crate_BOMs[[#This Row],['# POs in Crate]]=1,"",IF(VLOOKUP(Crate_BOMs[[#This Row],[crate no.]],Crates_[[crate no.]:[New Sublot]],3,FALSE)="","",VLOOKUP(Crate_BOMs[[#This Row],[crate no.]],Crates_[[crate no.]:[New Sublot]],3,FALSE)))</f>
        <v/>
      </c>
      <c r="AG121" s="6" t="str">
        <f>IF(VLOOKUP(Crate_BOMs[[#This Row],[crate no.]],Crates_[[crate no.]:[New Sublot]],3,FALSE)="",VLOOKUP(Crate_BOMs[[#This Row],[crate no.]],Crates_[[crate no.]:[New Sublot]],2,FALSE),VLOOKUP(Crate_BOMs[[#This Row],[crate no.]],Crates_[[crate no.]:[New Sublot]],3,FALSE))</f>
        <v>2.05&amp;2.09</v>
      </c>
      <c r="AI121">
        <v>16</v>
      </c>
      <c r="AJ121">
        <v>300522634</v>
      </c>
      <c r="AK121" s="22" t="str" cm="1">
        <f t="array" ref="AK121">IF(INDEX(Crate_BOMs['# POs in Crate],MATCH(Crates_[[#This Row],[crate no.]],Crate_BOMs[crate no.],0),)=1,INDEX(Crate_BOMs[PO Sublot],MATCH(Crates_[[#This Row],[crate no.]],Crate_BOMs[crate no.],0),),"")</f>
        <v>2.08</v>
      </c>
      <c r="AL121" s="21" t="str">
        <f>IFERROR(VLOOKUP(Crates_[[#This Row],[crate no.]],AN:AO,2,FALSE),"")</f>
        <v/>
      </c>
    </row>
    <row r="122" spans="1:38" x14ac:dyDescent="0.25">
      <c r="A122">
        <v>4</v>
      </c>
      <c r="B122">
        <v>300520830</v>
      </c>
      <c r="C122">
        <v>2394729</v>
      </c>
      <c r="D122">
        <v>1</v>
      </c>
      <c r="E122" t="s">
        <v>94</v>
      </c>
      <c r="F122" t="s">
        <v>95</v>
      </c>
      <c r="G122">
        <v>2696</v>
      </c>
      <c r="H122">
        <v>870</v>
      </c>
      <c r="I122">
        <v>106</v>
      </c>
      <c r="J122">
        <v>34</v>
      </c>
      <c r="K122">
        <v>129</v>
      </c>
      <c r="L122">
        <v>1</v>
      </c>
      <c r="M122" t="s">
        <v>92</v>
      </c>
      <c r="N122" t="s">
        <v>93</v>
      </c>
      <c r="O122" s="2">
        <v>284.39631797999999</v>
      </c>
      <c r="P122" s="15">
        <v>45742</v>
      </c>
      <c r="Q122" s="15">
        <v>45762</v>
      </c>
      <c r="R122" s="15">
        <v>45769</v>
      </c>
      <c r="S122" t="s">
        <v>22</v>
      </c>
      <c r="T122">
        <v>10</v>
      </c>
      <c r="U122" s="2">
        <v>429.90141089999997</v>
      </c>
      <c r="V122" s="2">
        <v>6613.8678599999994</v>
      </c>
      <c r="W122" s="2">
        <v>10.203412399999999</v>
      </c>
      <c r="X122" s="2">
        <v>2.4934384000000001</v>
      </c>
      <c r="Y122" s="2">
        <v>6.9028873600000002</v>
      </c>
      <c r="Z122" s="6">
        <f>Crate_BOMs[[#This Row],[glass weight (lb)]]+Crate_BOMs[[#This Row],[Crate Weight (lb)]]/COUNTIF(Crate_BOMs[crate no.],Crate_BOMs[[#This Row],[crate no.]])</f>
        <v>313.05641204</v>
      </c>
      <c r="AA122" s="6" t="str">
        <f>IF(LEFT(Crate_BOMs[[#This Row],[glass code]],4)&lt;&gt;"1116","",IFERROR(MID(Crate_BOMs[[#This Row],[no]],FIND("ECN",Crate_BOMs[[#This Row],[no]]),200),MID(Crate_BOMs[[#This Row],[no]],39,200)))</f>
        <v>2.05 &amp; 2.09 GLA07</v>
      </c>
      <c r="AB122" s="6" t="str">
        <f>SUBSTITUTE(IF(RIGHT(Crate_BOMs[[#This Row],[PO Sublot-GL]],6)="curved",RIGHT(Crate_BOMs[[#This Row],[PO Sublot-GL]],12),RIGHT(Crate_BOMs[[#This Row],[PO Sublot-GL]],5))," ","")</f>
        <v>GLA07</v>
      </c>
      <c r="AC122" s="6" t="str">
        <f>SUBSTITUTE(LEFT(Crate_BOMs[[#This Row],[PO Sublot-GL]],LEN(Crate_BOMs[[#This Row],[PO Sublot-GL]])-LEN(Crate_BOMs[[#This Row],[Glass Type]]))," ","")</f>
        <v>2.05&amp;2.09</v>
      </c>
      <c r="AD122" s="6" t="str">
        <f>LEFT(Crate_BOMs[[#This Row],[no]],FIND(" ",Crate_BOMs[[#This Row],[no]],5)-1)</f>
        <v>PO 40536</v>
      </c>
      <c r="AE122" s="6" cm="1">
        <f t="array" ref="AE122">COUNTA(_xlfn.UNIQUE(_xlfn._xlws.FILTER(Crate_BOMs[PO],Crate_BOMs[crate no.]=Crate_BOMs[[#This Row],[crate no.]])))</f>
        <v>1</v>
      </c>
      <c r="AF122" s="10" t="str">
        <f>IF(Crate_BOMs[[#This Row],['# POs in Crate]]=1,"",IF(VLOOKUP(Crate_BOMs[[#This Row],[crate no.]],Crates_[[crate no.]:[New Sublot]],3,FALSE)="","",VLOOKUP(Crate_BOMs[[#This Row],[crate no.]],Crates_[[crate no.]:[New Sublot]],3,FALSE)))</f>
        <v/>
      </c>
      <c r="AG122" s="6" t="str">
        <f>IF(VLOOKUP(Crate_BOMs[[#This Row],[crate no.]],Crates_[[crate no.]:[New Sublot]],3,FALSE)="",VLOOKUP(Crate_BOMs[[#This Row],[crate no.]],Crates_[[crate no.]:[New Sublot]],2,FALSE),VLOOKUP(Crate_BOMs[[#This Row],[crate no.]],Crates_[[crate no.]:[New Sublot]],3,FALSE))</f>
        <v>2.05&amp;2.09</v>
      </c>
      <c r="AI122">
        <v>17</v>
      </c>
      <c r="AJ122">
        <v>300521115</v>
      </c>
      <c r="AK122" s="22" t="str" cm="1">
        <f t="array" ref="AK122">IF(INDEX(Crate_BOMs['# POs in Crate],MATCH(Crates_[[#This Row],[crate no.]],Crate_BOMs[crate no.],0),)=1,INDEX(Crate_BOMs[PO Sublot],MATCH(Crates_[[#This Row],[crate no.]],Crate_BOMs[crate no.],0),),"")</f>
        <v/>
      </c>
      <c r="AL122" s="21" t="str">
        <f>IFERROR(VLOOKUP(Crates_[[#This Row],[crate no.]],AN:AO,2,FALSE),"")</f>
        <v>2.07</v>
      </c>
    </row>
    <row r="123" spans="1:38" x14ac:dyDescent="0.25">
      <c r="A123">
        <v>4</v>
      </c>
      <c r="B123">
        <v>300520830</v>
      </c>
      <c r="C123">
        <v>2394729</v>
      </c>
      <c r="D123">
        <v>1</v>
      </c>
      <c r="E123" t="s">
        <v>94</v>
      </c>
      <c r="F123" t="s">
        <v>95</v>
      </c>
      <c r="G123">
        <v>2696</v>
      </c>
      <c r="H123">
        <v>870</v>
      </c>
      <c r="I123">
        <v>106</v>
      </c>
      <c r="J123">
        <v>34</v>
      </c>
      <c r="K123">
        <v>129</v>
      </c>
      <c r="L123">
        <v>1</v>
      </c>
      <c r="M123" t="s">
        <v>92</v>
      </c>
      <c r="N123" t="s">
        <v>93</v>
      </c>
      <c r="O123" s="2">
        <v>284.39631797999999</v>
      </c>
      <c r="P123" s="15">
        <v>45742</v>
      </c>
      <c r="Q123" s="15">
        <v>45762</v>
      </c>
      <c r="R123" s="15">
        <v>45769</v>
      </c>
      <c r="S123" t="s">
        <v>22</v>
      </c>
      <c r="T123">
        <v>10</v>
      </c>
      <c r="U123" s="2">
        <v>429.90141089999997</v>
      </c>
      <c r="V123" s="2">
        <v>6613.8678599999994</v>
      </c>
      <c r="W123" s="2">
        <v>10.203412399999999</v>
      </c>
      <c r="X123" s="2">
        <v>2.4934384000000001</v>
      </c>
      <c r="Y123" s="2">
        <v>6.9028873600000002</v>
      </c>
      <c r="Z123" s="6">
        <f>Crate_BOMs[[#This Row],[glass weight (lb)]]+Crate_BOMs[[#This Row],[Crate Weight (lb)]]/COUNTIF(Crate_BOMs[crate no.],Crate_BOMs[[#This Row],[crate no.]])</f>
        <v>313.05641204</v>
      </c>
      <c r="AA123" s="6" t="str">
        <f>IF(LEFT(Crate_BOMs[[#This Row],[glass code]],4)&lt;&gt;"1116","",IFERROR(MID(Crate_BOMs[[#This Row],[no]],FIND("ECN",Crate_BOMs[[#This Row],[no]]),200),MID(Crate_BOMs[[#This Row],[no]],39,200)))</f>
        <v>2.05 &amp; 2.09 GLA07</v>
      </c>
      <c r="AB123" s="6" t="str">
        <f>SUBSTITUTE(IF(RIGHT(Crate_BOMs[[#This Row],[PO Sublot-GL]],6)="curved",RIGHT(Crate_BOMs[[#This Row],[PO Sublot-GL]],12),RIGHT(Crate_BOMs[[#This Row],[PO Sublot-GL]],5))," ","")</f>
        <v>GLA07</v>
      </c>
      <c r="AC123" s="6" t="str">
        <f>SUBSTITUTE(LEFT(Crate_BOMs[[#This Row],[PO Sublot-GL]],LEN(Crate_BOMs[[#This Row],[PO Sublot-GL]])-LEN(Crate_BOMs[[#This Row],[Glass Type]]))," ","")</f>
        <v>2.05&amp;2.09</v>
      </c>
      <c r="AD123" s="6" t="str">
        <f>LEFT(Crate_BOMs[[#This Row],[no]],FIND(" ",Crate_BOMs[[#This Row],[no]],5)-1)</f>
        <v>PO 40536</v>
      </c>
      <c r="AE123" s="6" cm="1">
        <f t="array" ref="AE123">COUNTA(_xlfn.UNIQUE(_xlfn._xlws.FILTER(Crate_BOMs[PO],Crate_BOMs[crate no.]=Crate_BOMs[[#This Row],[crate no.]])))</f>
        <v>1</v>
      </c>
      <c r="AF123" s="10" t="str">
        <f>IF(Crate_BOMs[[#This Row],['# POs in Crate]]=1,"",IF(VLOOKUP(Crate_BOMs[[#This Row],[crate no.]],Crates_[[crate no.]:[New Sublot]],3,FALSE)="","",VLOOKUP(Crate_BOMs[[#This Row],[crate no.]],Crates_[[crate no.]:[New Sublot]],3,FALSE)))</f>
        <v/>
      </c>
      <c r="AG123" s="6" t="str">
        <f>IF(VLOOKUP(Crate_BOMs[[#This Row],[crate no.]],Crates_[[crate no.]:[New Sublot]],3,FALSE)="",VLOOKUP(Crate_BOMs[[#This Row],[crate no.]],Crates_[[crate no.]:[New Sublot]],2,FALSE),VLOOKUP(Crate_BOMs[[#This Row],[crate no.]],Crates_[[crate no.]:[New Sublot]],3,FALSE))</f>
        <v>2.05&amp;2.09</v>
      </c>
      <c r="AI123">
        <v>17</v>
      </c>
      <c r="AJ123">
        <v>300521343</v>
      </c>
      <c r="AK123" s="22" t="str" cm="1">
        <f t="array" ref="AK123">IF(INDEX(Crate_BOMs['# POs in Crate],MATCH(Crates_[[#This Row],[crate no.]],Crate_BOMs[crate no.],0),)=1,INDEX(Crate_BOMs[PO Sublot],MATCH(Crates_[[#This Row],[crate no.]],Crate_BOMs[crate no.],0),),"")</f>
        <v>2.07</v>
      </c>
      <c r="AL123" s="21" t="str">
        <f>IFERROR(VLOOKUP(Crates_[[#This Row],[crate no.]],AN:AO,2,FALSE),"")</f>
        <v/>
      </c>
    </row>
    <row r="124" spans="1:38" x14ac:dyDescent="0.25">
      <c r="A124">
        <v>4</v>
      </c>
      <c r="B124">
        <v>300520830</v>
      </c>
      <c r="C124">
        <v>2394729</v>
      </c>
      <c r="D124">
        <v>1</v>
      </c>
      <c r="E124" t="s">
        <v>94</v>
      </c>
      <c r="F124" t="s">
        <v>95</v>
      </c>
      <c r="G124">
        <v>2696</v>
      </c>
      <c r="H124">
        <v>870</v>
      </c>
      <c r="I124">
        <v>106</v>
      </c>
      <c r="J124">
        <v>34</v>
      </c>
      <c r="K124">
        <v>129</v>
      </c>
      <c r="L124">
        <v>1</v>
      </c>
      <c r="M124" t="s">
        <v>92</v>
      </c>
      <c r="N124" t="s">
        <v>93</v>
      </c>
      <c r="O124" s="2">
        <v>284.39631797999999</v>
      </c>
      <c r="P124" s="15">
        <v>45742</v>
      </c>
      <c r="Q124" s="15">
        <v>45762</v>
      </c>
      <c r="R124" s="15">
        <v>45769</v>
      </c>
      <c r="S124" t="s">
        <v>22</v>
      </c>
      <c r="T124">
        <v>10</v>
      </c>
      <c r="U124" s="2">
        <v>429.90141089999997</v>
      </c>
      <c r="V124" s="2">
        <v>6613.8678599999994</v>
      </c>
      <c r="W124" s="2">
        <v>10.203412399999999</v>
      </c>
      <c r="X124" s="2">
        <v>2.4934384000000001</v>
      </c>
      <c r="Y124" s="2">
        <v>6.9028873600000002</v>
      </c>
      <c r="Z124" s="6">
        <f>Crate_BOMs[[#This Row],[glass weight (lb)]]+Crate_BOMs[[#This Row],[Crate Weight (lb)]]/COUNTIF(Crate_BOMs[crate no.],Crate_BOMs[[#This Row],[crate no.]])</f>
        <v>313.05641204</v>
      </c>
      <c r="AA124" s="6" t="str">
        <f>IF(LEFT(Crate_BOMs[[#This Row],[glass code]],4)&lt;&gt;"1116","",IFERROR(MID(Crate_BOMs[[#This Row],[no]],FIND("ECN",Crate_BOMs[[#This Row],[no]]),200),MID(Crate_BOMs[[#This Row],[no]],39,200)))</f>
        <v>2.05 &amp; 2.09 GLA07</v>
      </c>
      <c r="AB124" s="6" t="str">
        <f>SUBSTITUTE(IF(RIGHT(Crate_BOMs[[#This Row],[PO Sublot-GL]],6)="curved",RIGHT(Crate_BOMs[[#This Row],[PO Sublot-GL]],12),RIGHT(Crate_BOMs[[#This Row],[PO Sublot-GL]],5))," ","")</f>
        <v>GLA07</v>
      </c>
      <c r="AC124" s="6" t="str">
        <f>SUBSTITUTE(LEFT(Crate_BOMs[[#This Row],[PO Sublot-GL]],LEN(Crate_BOMs[[#This Row],[PO Sublot-GL]])-LEN(Crate_BOMs[[#This Row],[Glass Type]]))," ","")</f>
        <v>2.05&amp;2.09</v>
      </c>
      <c r="AD124" s="6" t="str">
        <f>LEFT(Crate_BOMs[[#This Row],[no]],FIND(" ",Crate_BOMs[[#This Row],[no]],5)-1)</f>
        <v>PO 40536</v>
      </c>
      <c r="AE124" s="6" cm="1">
        <f t="array" ref="AE124">COUNTA(_xlfn.UNIQUE(_xlfn._xlws.FILTER(Crate_BOMs[PO],Crate_BOMs[crate no.]=Crate_BOMs[[#This Row],[crate no.]])))</f>
        <v>1</v>
      </c>
      <c r="AF124" s="10" t="str">
        <f>IF(Crate_BOMs[[#This Row],['# POs in Crate]]=1,"",IF(VLOOKUP(Crate_BOMs[[#This Row],[crate no.]],Crates_[[crate no.]:[New Sublot]],3,FALSE)="","",VLOOKUP(Crate_BOMs[[#This Row],[crate no.]],Crates_[[crate no.]:[New Sublot]],3,FALSE)))</f>
        <v/>
      </c>
      <c r="AG124" s="6" t="str">
        <f>IF(VLOOKUP(Crate_BOMs[[#This Row],[crate no.]],Crates_[[crate no.]:[New Sublot]],3,FALSE)="",VLOOKUP(Crate_BOMs[[#This Row],[crate no.]],Crates_[[crate no.]:[New Sublot]],2,FALSE),VLOOKUP(Crate_BOMs[[#This Row],[crate no.]],Crates_[[crate no.]:[New Sublot]],3,FALSE))</f>
        <v>2.05&amp;2.09</v>
      </c>
      <c r="AI124">
        <v>17</v>
      </c>
      <c r="AJ124">
        <v>300521776</v>
      </c>
      <c r="AK124" s="22" t="str" cm="1">
        <f t="array" ref="AK124">IF(INDEX(Crate_BOMs['# POs in Crate],MATCH(Crates_[[#This Row],[crate no.]],Crate_BOMs[crate no.],0),)=1,INDEX(Crate_BOMs[PO Sublot],MATCH(Crates_[[#This Row],[crate no.]],Crate_BOMs[crate no.],0),),"")</f>
        <v>2.06</v>
      </c>
      <c r="AL124" s="21" t="str">
        <f>IFERROR(VLOOKUP(Crates_[[#This Row],[crate no.]],AN:AO,2,FALSE),"")</f>
        <v/>
      </c>
    </row>
    <row r="125" spans="1:38" x14ac:dyDescent="0.25">
      <c r="A125">
        <v>4</v>
      </c>
      <c r="B125">
        <v>300520830</v>
      </c>
      <c r="C125">
        <v>2394729</v>
      </c>
      <c r="D125">
        <v>1</v>
      </c>
      <c r="E125" t="s">
        <v>94</v>
      </c>
      <c r="F125" t="s">
        <v>95</v>
      </c>
      <c r="G125">
        <v>2696</v>
      </c>
      <c r="H125">
        <v>870</v>
      </c>
      <c r="I125">
        <v>106</v>
      </c>
      <c r="J125">
        <v>34</v>
      </c>
      <c r="K125">
        <v>129</v>
      </c>
      <c r="L125">
        <v>1</v>
      </c>
      <c r="M125" t="s">
        <v>92</v>
      </c>
      <c r="N125" t="s">
        <v>93</v>
      </c>
      <c r="O125" s="2">
        <v>284.39631797999999</v>
      </c>
      <c r="P125" s="15">
        <v>45742</v>
      </c>
      <c r="Q125" s="15">
        <v>45762</v>
      </c>
      <c r="R125" s="15">
        <v>45769</v>
      </c>
      <c r="S125" t="s">
        <v>22</v>
      </c>
      <c r="T125">
        <v>10</v>
      </c>
      <c r="U125" s="2">
        <v>429.90141089999997</v>
      </c>
      <c r="V125" s="2">
        <v>6613.8678599999994</v>
      </c>
      <c r="W125" s="2">
        <v>10.203412399999999</v>
      </c>
      <c r="X125" s="2">
        <v>2.4934384000000001</v>
      </c>
      <c r="Y125" s="2">
        <v>6.9028873600000002</v>
      </c>
      <c r="Z125" s="6">
        <f>Crate_BOMs[[#This Row],[glass weight (lb)]]+Crate_BOMs[[#This Row],[Crate Weight (lb)]]/COUNTIF(Crate_BOMs[crate no.],Crate_BOMs[[#This Row],[crate no.]])</f>
        <v>313.05641204</v>
      </c>
      <c r="AA125" s="6" t="str">
        <f>IF(LEFT(Crate_BOMs[[#This Row],[glass code]],4)&lt;&gt;"1116","",IFERROR(MID(Crate_BOMs[[#This Row],[no]],FIND("ECN",Crate_BOMs[[#This Row],[no]]),200),MID(Crate_BOMs[[#This Row],[no]],39,200)))</f>
        <v>2.05 &amp; 2.09 GLA07</v>
      </c>
      <c r="AB125" s="6" t="str">
        <f>SUBSTITUTE(IF(RIGHT(Crate_BOMs[[#This Row],[PO Sublot-GL]],6)="curved",RIGHT(Crate_BOMs[[#This Row],[PO Sublot-GL]],12),RIGHT(Crate_BOMs[[#This Row],[PO Sublot-GL]],5))," ","")</f>
        <v>GLA07</v>
      </c>
      <c r="AC125" s="6" t="str">
        <f>SUBSTITUTE(LEFT(Crate_BOMs[[#This Row],[PO Sublot-GL]],LEN(Crate_BOMs[[#This Row],[PO Sublot-GL]])-LEN(Crate_BOMs[[#This Row],[Glass Type]]))," ","")</f>
        <v>2.05&amp;2.09</v>
      </c>
      <c r="AD125" s="6" t="str">
        <f>LEFT(Crate_BOMs[[#This Row],[no]],FIND(" ",Crate_BOMs[[#This Row],[no]],5)-1)</f>
        <v>PO 40536</v>
      </c>
      <c r="AE125" s="6" cm="1">
        <f t="array" ref="AE125">COUNTA(_xlfn.UNIQUE(_xlfn._xlws.FILTER(Crate_BOMs[PO],Crate_BOMs[crate no.]=Crate_BOMs[[#This Row],[crate no.]])))</f>
        <v>1</v>
      </c>
      <c r="AF125" s="10" t="str">
        <f>IF(Crate_BOMs[[#This Row],['# POs in Crate]]=1,"",IF(VLOOKUP(Crate_BOMs[[#This Row],[crate no.]],Crates_[[crate no.]:[New Sublot]],3,FALSE)="","",VLOOKUP(Crate_BOMs[[#This Row],[crate no.]],Crates_[[crate no.]:[New Sublot]],3,FALSE)))</f>
        <v/>
      </c>
      <c r="AG125" s="6" t="str">
        <f>IF(VLOOKUP(Crate_BOMs[[#This Row],[crate no.]],Crates_[[crate no.]:[New Sublot]],3,FALSE)="",VLOOKUP(Crate_BOMs[[#This Row],[crate no.]],Crates_[[crate no.]:[New Sublot]],2,FALSE),VLOOKUP(Crate_BOMs[[#This Row],[crate no.]],Crates_[[crate no.]:[New Sublot]],3,FALSE))</f>
        <v>2.05&amp;2.09</v>
      </c>
      <c r="AI125">
        <v>17</v>
      </c>
      <c r="AJ125">
        <v>300522114</v>
      </c>
      <c r="AK125" s="22" t="str" cm="1">
        <f t="array" ref="AK125">IF(INDEX(Crate_BOMs['# POs in Crate],MATCH(Crates_[[#This Row],[crate no.]],Crate_BOMs[crate no.],0),)=1,INDEX(Crate_BOMs[PO Sublot],MATCH(Crates_[[#This Row],[crate no.]],Crate_BOMs[crate no.],0),),"")</f>
        <v>2.07</v>
      </c>
      <c r="AL125" s="21" t="str">
        <f>IFERROR(VLOOKUP(Crates_[[#This Row],[crate no.]],AN:AO,2,FALSE),"")</f>
        <v/>
      </c>
    </row>
    <row r="126" spans="1:38" x14ac:dyDescent="0.25">
      <c r="A126">
        <v>4</v>
      </c>
      <c r="B126">
        <v>300520830</v>
      </c>
      <c r="C126">
        <v>2394729</v>
      </c>
      <c r="D126">
        <v>2</v>
      </c>
      <c r="E126" t="s">
        <v>96</v>
      </c>
      <c r="F126" t="s">
        <v>95</v>
      </c>
      <c r="G126">
        <v>2689</v>
      </c>
      <c r="H126">
        <v>870</v>
      </c>
      <c r="I126">
        <v>106</v>
      </c>
      <c r="J126">
        <v>34</v>
      </c>
      <c r="K126">
        <v>129</v>
      </c>
      <c r="L126">
        <v>1</v>
      </c>
      <c r="M126" t="s">
        <v>92</v>
      </c>
      <c r="N126" t="s">
        <v>93</v>
      </c>
      <c r="O126" s="2">
        <v>284.39631797999999</v>
      </c>
      <c r="P126" s="15">
        <v>45742</v>
      </c>
      <c r="Q126" s="15">
        <v>45762</v>
      </c>
      <c r="R126" s="15">
        <v>45769</v>
      </c>
      <c r="S126" t="s">
        <v>22</v>
      </c>
      <c r="T126">
        <v>10</v>
      </c>
      <c r="U126" s="2">
        <v>429.90141089999997</v>
      </c>
      <c r="V126" s="2">
        <v>6613.8678599999994</v>
      </c>
      <c r="W126" s="2">
        <v>10.203412399999999</v>
      </c>
      <c r="X126" s="2">
        <v>2.4934384000000001</v>
      </c>
      <c r="Y126" s="2">
        <v>6.9028873600000002</v>
      </c>
      <c r="Z126" s="6">
        <f>Crate_BOMs[[#This Row],[glass weight (lb)]]+Crate_BOMs[[#This Row],[Crate Weight (lb)]]/COUNTIF(Crate_BOMs[crate no.],Crate_BOMs[[#This Row],[crate no.]])</f>
        <v>313.05641204</v>
      </c>
      <c r="AA126" s="6" t="str">
        <f>IF(LEFT(Crate_BOMs[[#This Row],[glass code]],4)&lt;&gt;"1116","",IFERROR(MID(Crate_BOMs[[#This Row],[no]],FIND("ECN",Crate_BOMs[[#This Row],[no]]),200),MID(Crate_BOMs[[#This Row],[no]],39,200)))</f>
        <v>2.05 &amp; 2.09 GLA07</v>
      </c>
      <c r="AB126" s="6" t="str">
        <f>SUBSTITUTE(IF(RIGHT(Crate_BOMs[[#This Row],[PO Sublot-GL]],6)="curved",RIGHT(Crate_BOMs[[#This Row],[PO Sublot-GL]],12),RIGHT(Crate_BOMs[[#This Row],[PO Sublot-GL]],5))," ","")</f>
        <v>GLA07</v>
      </c>
      <c r="AC126" s="6" t="str">
        <f>SUBSTITUTE(LEFT(Crate_BOMs[[#This Row],[PO Sublot-GL]],LEN(Crate_BOMs[[#This Row],[PO Sublot-GL]])-LEN(Crate_BOMs[[#This Row],[Glass Type]]))," ","")</f>
        <v>2.05&amp;2.09</v>
      </c>
      <c r="AD126" s="6" t="str">
        <f>LEFT(Crate_BOMs[[#This Row],[no]],FIND(" ",Crate_BOMs[[#This Row],[no]],5)-1)</f>
        <v>PO 40536</v>
      </c>
      <c r="AE126" s="6" cm="1">
        <f t="array" ref="AE126">COUNTA(_xlfn.UNIQUE(_xlfn._xlws.FILTER(Crate_BOMs[PO],Crate_BOMs[crate no.]=Crate_BOMs[[#This Row],[crate no.]])))</f>
        <v>1</v>
      </c>
      <c r="AF126" s="10" t="str">
        <f>IF(Crate_BOMs[[#This Row],['# POs in Crate]]=1,"",IF(VLOOKUP(Crate_BOMs[[#This Row],[crate no.]],Crates_[[crate no.]:[New Sublot]],3,FALSE)="","",VLOOKUP(Crate_BOMs[[#This Row],[crate no.]],Crates_[[crate no.]:[New Sublot]],3,FALSE)))</f>
        <v/>
      </c>
      <c r="AG126" s="6" t="str">
        <f>IF(VLOOKUP(Crate_BOMs[[#This Row],[crate no.]],Crates_[[crate no.]:[New Sublot]],3,FALSE)="",VLOOKUP(Crate_BOMs[[#This Row],[crate no.]],Crates_[[crate no.]:[New Sublot]],2,FALSE),VLOOKUP(Crate_BOMs[[#This Row],[crate no.]],Crates_[[crate no.]:[New Sublot]],3,FALSE))</f>
        <v>2.05&amp;2.09</v>
      </c>
      <c r="AI126">
        <v>17</v>
      </c>
      <c r="AJ126">
        <v>300522256</v>
      </c>
      <c r="AK126" s="22" t="str" cm="1">
        <f t="array" ref="AK126">IF(INDEX(Crate_BOMs['# POs in Crate],MATCH(Crates_[[#This Row],[crate no.]],Crate_BOMs[crate no.],0),)=1,INDEX(Crate_BOMs[PO Sublot],MATCH(Crates_[[#This Row],[crate no.]],Crate_BOMs[crate no.],0),),"")</f>
        <v/>
      </c>
      <c r="AL126" s="21" t="str">
        <f>IFERROR(VLOOKUP(Crates_[[#This Row],[crate no.]],AN:AO,2,FALSE),"")</f>
        <v>2.06</v>
      </c>
    </row>
    <row r="127" spans="1:38" x14ac:dyDescent="0.25">
      <c r="A127">
        <v>4</v>
      </c>
      <c r="B127">
        <v>300520830</v>
      </c>
      <c r="C127">
        <v>2394729</v>
      </c>
      <c r="D127">
        <v>1</v>
      </c>
      <c r="E127" t="s">
        <v>94</v>
      </c>
      <c r="F127" t="s">
        <v>95</v>
      </c>
      <c r="G127">
        <v>2696</v>
      </c>
      <c r="H127">
        <v>870</v>
      </c>
      <c r="I127">
        <v>106</v>
      </c>
      <c r="J127">
        <v>34</v>
      </c>
      <c r="K127">
        <v>129</v>
      </c>
      <c r="L127">
        <v>1</v>
      </c>
      <c r="M127" t="s">
        <v>92</v>
      </c>
      <c r="N127" t="s">
        <v>93</v>
      </c>
      <c r="O127" s="2">
        <v>284.39631797999999</v>
      </c>
      <c r="P127" s="15">
        <v>45742</v>
      </c>
      <c r="Q127" s="15">
        <v>45762</v>
      </c>
      <c r="R127" s="15">
        <v>45769</v>
      </c>
      <c r="S127" t="s">
        <v>22</v>
      </c>
      <c r="T127">
        <v>10</v>
      </c>
      <c r="U127" s="2">
        <v>429.90141089999997</v>
      </c>
      <c r="V127" s="2">
        <v>6613.8678599999994</v>
      </c>
      <c r="W127" s="2">
        <v>10.203412399999999</v>
      </c>
      <c r="X127" s="2">
        <v>2.4934384000000001</v>
      </c>
      <c r="Y127" s="2">
        <v>6.9028873600000002</v>
      </c>
      <c r="Z127" s="6">
        <f>Crate_BOMs[[#This Row],[glass weight (lb)]]+Crate_BOMs[[#This Row],[Crate Weight (lb)]]/COUNTIF(Crate_BOMs[crate no.],Crate_BOMs[[#This Row],[crate no.]])</f>
        <v>313.05641204</v>
      </c>
      <c r="AA127" s="6" t="str">
        <f>IF(LEFT(Crate_BOMs[[#This Row],[glass code]],4)&lt;&gt;"1116","",IFERROR(MID(Crate_BOMs[[#This Row],[no]],FIND("ECN",Crate_BOMs[[#This Row],[no]]),200),MID(Crate_BOMs[[#This Row],[no]],39,200)))</f>
        <v>2.05 &amp; 2.09 GLA07</v>
      </c>
      <c r="AB127" s="6" t="str">
        <f>SUBSTITUTE(IF(RIGHT(Crate_BOMs[[#This Row],[PO Sublot-GL]],6)="curved",RIGHT(Crate_BOMs[[#This Row],[PO Sublot-GL]],12),RIGHT(Crate_BOMs[[#This Row],[PO Sublot-GL]],5))," ","")</f>
        <v>GLA07</v>
      </c>
      <c r="AC127" s="6" t="str">
        <f>SUBSTITUTE(LEFT(Crate_BOMs[[#This Row],[PO Sublot-GL]],LEN(Crate_BOMs[[#This Row],[PO Sublot-GL]])-LEN(Crate_BOMs[[#This Row],[Glass Type]]))," ","")</f>
        <v>2.05&amp;2.09</v>
      </c>
      <c r="AD127" s="6" t="str">
        <f>LEFT(Crate_BOMs[[#This Row],[no]],FIND(" ",Crate_BOMs[[#This Row],[no]],5)-1)</f>
        <v>PO 40536</v>
      </c>
      <c r="AE127" s="6" cm="1">
        <f t="array" ref="AE127">COUNTA(_xlfn.UNIQUE(_xlfn._xlws.FILTER(Crate_BOMs[PO],Crate_BOMs[crate no.]=Crate_BOMs[[#This Row],[crate no.]])))</f>
        <v>1</v>
      </c>
      <c r="AF127" s="10" t="str">
        <f>IF(Crate_BOMs[[#This Row],['# POs in Crate]]=1,"",IF(VLOOKUP(Crate_BOMs[[#This Row],[crate no.]],Crates_[[crate no.]:[New Sublot]],3,FALSE)="","",VLOOKUP(Crate_BOMs[[#This Row],[crate no.]],Crates_[[crate no.]:[New Sublot]],3,FALSE)))</f>
        <v/>
      </c>
      <c r="AG127" s="6" t="str">
        <f>IF(VLOOKUP(Crate_BOMs[[#This Row],[crate no.]],Crates_[[crate no.]:[New Sublot]],3,FALSE)="",VLOOKUP(Crate_BOMs[[#This Row],[crate no.]],Crates_[[crate no.]:[New Sublot]],2,FALSE),VLOOKUP(Crate_BOMs[[#This Row],[crate no.]],Crates_[[crate no.]:[New Sublot]],3,FALSE))</f>
        <v>2.05&amp;2.09</v>
      </c>
      <c r="AI127">
        <v>17</v>
      </c>
      <c r="AJ127">
        <v>300522345</v>
      </c>
      <c r="AK127" s="22" t="str" cm="1">
        <f t="array" ref="AK127">IF(INDEX(Crate_BOMs['# POs in Crate],MATCH(Crates_[[#This Row],[crate no.]],Crate_BOMs[crate no.],0),)=1,INDEX(Crate_BOMs[PO Sublot],MATCH(Crates_[[#This Row],[crate no.]],Crate_BOMs[crate no.],0),),"")</f>
        <v>2.07</v>
      </c>
      <c r="AL127" s="21" t="str">
        <f>IFERROR(VLOOKUP(Crates_[[#This Row],[crate no.]],AN:AO,2,FALSE),"")</f>
        <v/>
      </c>
    </row>
    <row r="128" spans="1:38" x14ac:dyDescent="0.25">
      <c r="A128">
        <v>4</v>
      </c>
      <c r="B128">
        <v>300520830</v>
      </c>
      <c r="C128">
        <v>2394729</v>
      </c>
      <c r="D128">
        <v>1</v>
      </c>
      <c r="E128" t="s">
        <v>94</v>
      </c>
      <c r="F128" t="s">
        <v>95</v>
      </c>
      <c r="G128">
        <v>2696</v>
      </c>
      <c r="H128">
        <v>870</v>
      </c>
      <c r="I128">
        <v>106</v>
      </c>
      <c r="J128">
        <v>34</v>
      </c>
      <c r="K128">
        <v>129</v>
      </c>
      <c r="L128">
        <v>1</v>
      </c>
      <c r="M128" t="s">
        <v>92</v>
      </c>
      <c r="N128" t="s">
        <v>93</v>
      </c>
      <c r="O128" s="2">
        <v>284.39631797999999</v>
      </c>
      <c r="P128" s="15">
        <v>45742</v>
      </c>
      <c r="Q128" s="15">
        <v>45762</v>
      </c>
      <c r="R128" s="15">
        <v>45769</v>
      </c>
      <c r="S128" t="s">
        <v>22</v>
      </c>
      <c r="T128">
        <v>10</v>
      </c>
      <c r="U128" s="2">
        <v>429.90141089999997</v>
      </c>
      <c r="V128" s="2">
        <v>6613.8678599999994</v>
      </c>
      <c r="W128" s="2">
        <v>10.203412399999999</v>
      </c>
      <c r="X128" s="2">
        <v>2.4934384000000001</v>
      </c>
      <c r="Y128" s="2">
        <v>6.9028873600000002</v>
      </c>
      <c r="Z128" s="6">
        <f>Crate_BOMs[[#This Row],[glass weight (lb)]]+Crate_BOMs[[#This Row],[Crate Weight (lb)]]/COUNTIF(Crate_BOMs[crate no.],Crate_BOMs[[#This Row],[crate no.]])</f>
        <v>313.05641204</v>
      </c>
      <c r="AA128" s="6" t="str">
        <f>IF(LEFT(Crate_BOMs[[#This Row],[glass code]],4)&lt;&gt;"1116","",IFERROR(MID(Crate_BOMs[[#This Row],[no]],FIND("ECN",Crate_BOMs[[#This Row],[no]]),200),MID(Crate_BOMs[[#This Row],[no]],39,200)))</f>
        <v>2.05 &amp; 2.09 GLA07</v>
      </c>
      <c r="AB128" s="6" t="str">
        <f>SUBSTITUTE(IF(RIGHT(Crate_BOMs[[#This Row],[PO Sublot-GL]],6)="curved",RIGHT(Crate_BOMs[[#This Row],[PO Sublot-GL]],12),RIGHT(Crate_BOMs[[#This Row],[PO Sublot-GL]],5))," ","")</f>
        <v>GLA07</v>
      </c>
      <c r="AC128" s="6" t="str">
        <f>SUBSTITUTE(LEFT(Crate_BOMs[[#This Row],[PO Sublot-GL]],LEN(Crate_BOMs[[#This Row],[PO Sublot-GL]])-LEN(Crate_BOMs[[#This Row],[Glass Type]]))," ","")</f>
        <v>2.05&amp;2.09</v>
      </c>
      <c r="AD128" s="6" t="str">
        <f>LEFT(Crate_BOMs[[#This Row],[no]],FIND(" ",Crate_BOMs[[#This Row],[no]],5)-1)</f>
        <v>PO 40536</v>
      </c>
      <c r="AE128" s="6" cm="1">
        <f t="array" ref="AE128">COUNTA(_xlfn.UNIQUE(_xlfn._xlws.FILTER(Crate_BOMs[PO],Crate_BOMs[crate no.]=Crate_BOMs[[#This Row],[crate no.]])))</f>
        <v>1</v>
      </c>
      <c r="AF128" s="10" t="str">
        <f>IF(Crate_BOMs[[#This Row],['# POs in Crate]]=1,"",IF(VLOOKUP(Crate_BOMs[[#This Row],[crate no.]],Crates_[[crate no.]:[New Sublot]],3,FALSE)="","",VLOOKUP(Crate_BOMs[[#This Row],[crate no.]],Crates_[[crate no.]:[New Sublot]],3,FALSE)))</f>
        <v/>
      </c>
      <c r="AG128" s="6" t="str">
        <f>IF(VLOOKUP(Crate_BOMs[[#This Row],[crate no.]],Crates_[[crate no.]:[New Sublot]],3,FALSE)="",VLOOKUP(Crate_BOMs[[#This Row],[crate no.]],Crates_[[crate no.]:[New Sublot]],2,FALSE),VLOOKUP(Crate_BOMs[[#This Row],[crate no.]],Crates_[[crate no.]:[New Sublot]],3,FALSE))</f>
        <v>2.05&amp;2.09</v>
      </c>
      <c r="AI128">
        <v>17</v>
      </c>
      <c r="AJ128">
        <v>300522690</v>
      </c>
      <c r="AK128" s="22" t="str" cm="1">
        <f t="array" ref="AK128">IF(INDEX(Crate_BOMs['# POs in Crate],MATCH(Crates_[[#This Row],[crate no.]],Crate_BOMs[crate no.],0),)=1,INDEX(Crate_BOMs[PO Sublot],MATCH(Crates_[[#This Row],[crate no.]],Crate_BOMs[crate no.],0),),"")</f>
        <v>2.06</v>
      </c>
      <c r="AL128" s="21" t="str">
        <f>IFERROR(VLOOKUP(Crates_[[#This Row],[crate no.]],AN:AO,2,FALSE),"")</f>
        <v/>
      </c>
    </row>
    <row r="129" spans="1:38" x14ac:dyDescent="0.25">
      <c r="A129">
        <v>4</v>
      </c>
      <c r="B129">
        <v>300521119</v>
      </c>
      <c r="C129">
        <v>2394734</v>
      </c>
      <c r="D129">
        <v>3</v>
      </c>
      <c r="E129" t="s">
        <v>97</v>
      </c>
      <c r="F129" t="s">
        <v>65</v>
      </c>
      <c r="G129">
        <v>2651</v>
      </c>
      <c r="H129">
        <v>870</v>
      </c>
      <c r="I129">
        <v>104</v>
      </c>
      <c r="J129">
        <v>34</v>
      </c>
      <c r="K129">
        <v>127</v>
      </c>
      <c r="L129">
        <v>1</v>
      </c>
      <c r="M129" t="s">
        <v>92</v>
      </c>
      <c r="N129" t="s">
        <v>93</v>
      </c>
      <c r="O129" s="2">
        <v>279.98707273999997</v>
      </c>
      <c r="P129" s="15">
        <v>45742</v>
      </c>
      <c r="Q129" s="15">
        <v>45762</v>
      </c>
      <c r="R129" s="15">
        <v>45769</v>
      </c>
      <c r="S129" t="s">
        <v>22</v>
      </c>
      <c r="T129">
        <v>10</v>
      </c>
      <c r="U129" s="2">
        <v>429.90141089999997</v>
      </c>
      <c r="V129" s="2">
        <v>6613.8678599999994</v>
      </c>
      <c r="W129" s="2">
        <v>10.203412399999999</v>
      </c>
      <c r="X129" s="2">
        <v>2.4934384000000001</v>
      </c>
      <c r="Y129" s="2">
        <v>6.9028873600000002</v>
      </c>
      <c r="Z129" s="6">
        <f>Crate_BOMs[[#This Row],[glass weight (lb)]]+Crate_BOMs[[#This Row],[Crate Weight (lb)]]/COUNTIF(Crate_BOMs[crate no.],Crate_BOMs[[#This Row],[crate no.]])</f>
        <v>310.69431637571427</v>
      </c>
      <c r="AA129" s="6" t="str">
        <f>IF(LEFT(Crate_BOMs[[#This Row],[glass code]],4)&lt;&gt;"1116","",IFERROR(MID(Crate_BOMs[[#This Row],[no]],FIND("ECN",Crate_BOMs[[#This Row],[no]]),200),MID(Crate_BOMs[[#This Row],[no]],39,200)))</f>
        <v>2.05 &amp; 2.09 GLZ02</v>
      </c>
      <c r="AB129" s="6" t="str">
        <f>SUBSTITUTE(IF(RIGHT(Crate_BOMs[[#This Row],[PO Sublot-GL]],6)="curved",RIGHT(Crate_BOMs[[#This Row],[PO Sublot-GL]],12),RIGHT(Crate_BOMs[[#This Row],[PO Sublot-GL]],5))," ","")</f>
        <v>GLZ02</v>
      </c>
      <c r="AC129" s="6" t="str">
        <f>SUBSTITUTE(LEFT(Crate_BOMs[[#This Row],[PO Sublot-GL]],LEN(Crate_BOMs[[#This Row],[PO Sublot-GL]])-LEN(Crate_BOMs[[#This Row],[Glass Type]]))," ","")</f>
        <v>2.05&amp;2.09</v>
      </c>
      <c r="AD129" s="6" t="str">
        <f>LEFT(Crate_BOMs[[#This Row],[no]],FIND(" ",Crate_BOMs[[#This Row],[no]],5)-1)</f>
        <v>PO 40536</v>
      </c>
      <c r="AE129" s="6" cm="1">
        <f t="array" ref="AE129">COUNTA(_xlfn.UNIQUE(_xlfn._xlws.FILTER(Crate_BOMs[PO],Crate_BOMs[crate no.]=Crate_BOMs[[#This Row],[crate no.]])))</f>
        <v>1</v>
      </c>
      <c r="AF129" s="10" t="str">
        <f>IF(Crate_BOMs[[#This Row],['# POs in Crate]]=1,"",IF(VLOOKUP(Crate_BOMs[[#This Row],[crate no.]],Crates_[[crate no.]:[New Sublot]],3,FALSE)="","",VLOOKUP(Crate_BOMs[[#This Row],[crate no.]],Crates_[[crate no.]:[New Sublot]],3,FALSE)))</f>
        <v/>
      </c>
      <c r="AG129" s="6" t="str">
        <f>IF(VLOOKUP(Crate_BOMs[[#This Row],[crate no.]],Crates_[[crate no.]:[New Sublot]],3,FALSE)="",VLOOKUP(Crate_BOMs[[#This Row],[crate no.]],Crates_[[crate no.]:[New Sublot]],2,FALSE),VLOOKUP(Crate_BOMs[[#This Row],[crate no.]],Crates_[[crate no.]:[New Sublot]],3,FALSE))</f>
        <v>2.05&amp;2.09</v>
      </c>
      <c r="AI129">
        <v>17</v>
      </c>
      <c r="AJ129">
        <v>300522840</v>
      </c>
      <c r="AK129" s="22" t="str" cm="1">
        <f t="array" ref="AK129">IF(INDEX(Crate_BOMs['# POs in Crate],MATCH(Crates_[[#This Row],[crate no.]],Crate_BOMs[crate no.],0),)=1,INDEX(Crate_BOMs[PO Sublot],MATCH(Crates_[[#This Row],[crate no.]],Crate_BOMs[crate no.],0),),"")</f>
        <v>2.06</v>
      </c>
      <c r="AL129" s="21" t="str">
        <f>IFERROR(VLOOKUP(Crates_[[#This Row],[crate no.]],AN:AO,2,FALSE),"")</f>
        <v/>
      </c>
    </row>
    <row r="130" spans="1:38" x14ac:dyDescent="0.25">
      <c r="A130">
        <v>4</v>
      </c>
      <c r="B130">
        <v>300521119</v>
      </c>
      <c r="C130">
        <v>2394734</v>
      </c>
      <c r="D130">
        <v>3</v>
      </c>
      <c r="E130" t="s">
        <v>97</v>
      </c>
      <c r="F130" t="s">
        <v>65</v>
      </c>
      <c r="G130">
        <v>2651</v>
      </c>
      <c r="H130">
        <v>870</v>
      </c>
      <c r="I130">
        <v>104</v>
      </c>
      <c r="J130">
        <v>34</v>
      </c>
      <c r="K130">
        <v>127</v>
      </c>
      <c r="L130">
        <v>1</v>
      </c>
      <c r="M130" t="s">
        <v>92</v>
      </c>
      <c r="N130" t="s">
        <v>93</v>
      </c>
      <c r="O130" s="2">
        <v>279.98707273999997</v>
      </c>
      <c r="P130" s="15">
        <v>45742</v>
      </c>
      <c r="Q130" s="15">
        <v>45762</v>
      </c>
      <c r="R130" s="15">
        <v>45769</v>
      </c>
      <c r="S130" t="s">
        <v>22</v>
      </c>
      <c r="T130">
        <v>10</v>
      </c>
      <c r="U130" s="2">
        <v>429.90141089999997</v>
      </c>
      <c r="V130" s="2">
        <v>6613.8678599999994</v>
      </c>
      <c r="W130" s="2">
        <v>10.203412399999999</v>
      </c>
      <c r="X130" s="2">
        <v>2.4934384000000001</v>
      </c>
      <c r="Y130" s="2">
        <v>6.9028873600000002</v>
      </c>
      <c r="Z130" s="6">
        <f>Crate_BOMs[[#This Row],[glass weight (lb)]]+Crate_BOMs[[#This Row],[Crate Weight (lb)]]/COUNTIF(Crate_BOMs[crate no.],Crate_BOMs[[#This Row],[crate no.]])</f>
        <v>310.69431637571427</v>
      </c>
      <c r="AA130" s="6" t="str">
        <f>IF(LEFT(Crate_BOMs[[#This Row],[glass code]],4)&lt;&gt;"1116","",IFERROR(MID(Crate_BOMs[[#This Row],[no]],FIND("ECN",Crate_BOMs[[#This Row],[no]]),200),MID(Crate_BOMs[[#This Row],[no]],39,200)))</f>
        <v>2.05 &amp; 2.09 GLZ02</v>
      </c>
      <c r="AB130" s="6" t="str">
        <f>SUBSTITUTE(IF(RIGHT(Crate_BOMs[[#This Row],[PO Sublot-GL]],6)="curved",RIGHT(Crate_BOMs[[#This Row],[PO Sublot-GL]],12),RIGHT(Crate_BOMs[[#This Row],[PO Sublot-GL]],5))," ","")</f>
        <v>GLZ02</v>
      </c>
      <c r="AC130" s="6" t="str">
        <f>SUBSTITUTE(LEFT(Crate_BOMs[[#This Row],[PO Sublot-GL]],LEN(Crate_BOMs[[#This Row],[PO Sublot-GL]])-LEN(Crate_BOMs[[#This Row],[Glass Type]]))," ","")</f>
        <v>2.05&amp;2.09</v>
      </c>
      <c r="AD130" s="6" t="str">
        <f>LEFT(Crate_BOMs[[#This Row],[no]],FIND(" ",Crate_BOMs[[#This Row],[no]],5)-1)</f>
        <v>PO 40536</v>
      </c>
      <c r="AE130" s="6" cm="1">
        <f t="array" ref="AE130">COUNTA(_xlfn.UNIQUE(_xlfn._xlws.FILTER(Crate_BOMs[PO],Crate_BOMs[crate no.]=Crate_BOMs[[#This Row],[crate no.]])))</f>
        <v>1</v>
      </c>
      <c r="AF130" s="10" t="str">
        <f>IF(Crate_BOMs[[#This Row],['# POs in Crate]]=1,"",IF(VLOOKUP(Crate_BOMs[[#This Row],[crate no.]],Crates_[[crate no.]:[New Sublot]],3,FALSE)="","",VLOOKUP(Crate_BOMs[[#This Row],[crate no.]],Crates_[[crate no.]:[New Sublot]],3,FALSE)))</f>
        <v/>
      </c>
      <c r="AG130" s="6" t="str">
        <f>IF(VLOOKUP(Crate_BOMs[[#This Row],[crate no.]],Crates_[[crate no.]:[New Sublot]],3,FALSE)="",VLOOKUP(Crate_BOMs[[#This Row],[crate no.]],Crates_[[crate no.]:[New Sublot]],2,FALSE),VLOOKUP(Crate_BOMs[[#This Row],[crate no.]],Crates_[[crate no.]:[New Sublot]],3,FALSE))</f>
        <v>2.05&amp;2.09</v>
      </c>
      <c r="AI130">
        <v>17</v>
      </c>
      <c r="AJ130">
        <v>300524947</v>
      </c>
      <c r="AK130" s="22" t="str" cm="1">
        <f t="array" ref="AK130">IF(INDEX(Crate_BOMs['# POs in Crate],MATCH(Crates_[[#This Row],[crate no.]],Crate_BOMs[crate no.],0),)=1,INDEX(Crate_BOMs[PO Sublot],MATCH(Crates_[[#This Row],[crate no.]],Crate_BOMs[crate no.],0),),"")</f>
        <v>2.07</v>
      </c>
      <c r="AL130" s="21" t="str">
        <f>IFERROR(VLOOKUP(Crates_[[#This Row],[crate no.]],AN:AO,2,FALSE),"")</f>
        <v/>
      </c>
    </row>
    <row r="131" spans="1:38" x14ac:dyDescent="0.25">
      <c r="A131">
        <v>4</v>
      </c>
      <c r="B131">
        <v>300521119</v>
      </c>
      <c r="C131">
        <v>2394734</v>
      </c>
      <c r="D131">
        <v>3</v>
      </c>
      <c r="E131" t="s">
        <v>97</v>
      </c>
      <c r="F131" t="s">
        <v>65</v>
      </c>
      <c r="G131">
        <v>2651</v>
      </c>
      <c r="H131">
        <v>870</v>
      </c>
      <c r="I131">
        <v>104</v>
      </c>
      <c r="J131">
        <v>34</v>
      </c>
      <c r="K131">
        <v>127</v>
      </c>
      <c r="L131">
        <v>1</v>
      </c>
      <c r="M131" t="s">
        <v>92</v>
      </c>
      <c r="N131" t="s">
        <v>93</v>
      </c>
      <c r="O131" s="2">
        <v>279.98707273999997</v>
      </c>
      <c r="P131" s="15">
        <v>45742</v>
      </c>
      <c r="Q131" s="15">
        <v>45762</v>
      </c>
      <c r="R131" s="15">
        <v>45769</v>
      </c>
      <c r="S131" t="s">
        <v>22</v>
      </c>
      <c r="T131">
        <v>10</v>
      </c>
      <c r="U131" s="2">
        <v>429.90141089999997</v>
      </c>
      <c r="V131" s="2">
        <v>6613.8678599999994</v>
      </c>
      <c r="W131" s="2">
        <v>10.203412399999999</v>
      </c>
      <c r="X131" s="2">
        <v>2.4934384000000001</v>
      </c>
      <c r="Y131" s="2">
        <v>6.9028873600000002</v>
      </c>
      <c r="Z131" s="6">
        <f>Crate_BOMs[[#This Row],[glass weight (lb)]]+Crate_BOMs[[#This Row],[Crate Weight (lb)]]/COUNTIF(Crate_BOMs[crate no.],Crate_BOMs[[#This Row],[crate no.]])</f>
        <v>310.69431637571427</v>
      </c>
      <c r="AA131" s="6" t="str">
        <f>IF(LEFT(Crate_BOMs[[#This Row],[glass code]],4)&lt;&gt;"1116","",IFERROR(MID(Crate_BOMs[[#This Row],[no]],FIND("ECN",Crate_BOMs[[#This Row],[no]]),200),MID(Crate_BOMs[[#This Row],[no]],39,200)))</f>
        <v>2.05 &amp; 2.09 GLZ02</v>
      </c>
      <c r="AB131" s="6" t="str">
        <f>SUBSTITUTE(IF(RIGHT(Crate_BOMs[[#This Row],[PO Sublot-GL]],6)="curved",RIGHT(Crate_BOMs[[#This Row],[PO Sublot-GL]],12),RIGHT(Crate_BOMs[[#This Row],[PO Sublot-GL]],5))," ","")</f>
        <v>GLZ02</v>
      </c>
      <c r="AC131" s="6" t="str">
        <f>SUBSTITUTE(LEFT(Crate_BOMs[[#This Row],[PO Sublot-GL]],LEN(Crate_BOMs[[#This Row],[PO Sublot-GL]])-LEN(Crate_BOMs[[#This Row],[Glass Type]]))," ","")</f>
        <v>2.05&amp;2.09</v>
      </c>
      <c r="AD131" s="6" t="str">
        <f>LEFT(Crate_BOMs[[#This Row],[no]],FIND(" ",Crate_BOMs[[#This Row],[no]],5)-1)</f>
        <v>PO 40536</v>
      </c>
      <c r="AE131" s="6" cm="1">
        <f t="array" ref="AE131">COUNTA(_xlfn.UNIQUE(_xlfn._xlws.FILTER(Crate_BOMs[PO],Crate_BOMs[crate no.]=Crate_BOMs[[#This Row],[crate no.]])))</f>
        <v>1</v>
      </c>
      <c r="AF131" s="10" t="str">
        <f>IF(Crate_BOMs[[#This Row],['# POs in Crate]]=1,"",IF(VLOOKUP(Crate_BOMs[[#This Row],[crate no.]],Crates_[[crate no.]:[New Sublot]],3,FALSE)="","",VLOOKUP(Crate_BOMs[[#This Row],[crate no.]],Crates_[[crate no.]:[New Sublot]],3,FALSE)))</f>
        <v/>
      </c>
      <c r="AG131" s="6" t="str">
        <f>IF(VLOOKUP(Crate_BOMs[[#This Row],[crate no.]],Crates_[[crate no.]:[New Sublot]],3,FALSE)="",VLOOKUP(Crate_BOMs[[#This Row],[crate no.]],Crates_[[crate no.]:[New Sublot]],2,FALSE),VLOOKUP(Crate_BOMs[[#This Row],[crate no.]],Crates_[[crate no.]:[New Sublot]],3,FALSE))</f>
        <v>2.05&amp;2.09</v>
      </c>
    </row>
    <row r="132" spans="1:38" x14ac:dyDescent="0.25">
      <c r="A132">
        <v>4</v>
      </c>
      <c r="B132">
        <v>300521119</v>
      </c>
      <c r="C132">
        <v>2394734</v>
      </c>
      <c r="D132">
        <v>5</v>
      </c>
      <c r="E132" t="s">
        <v>98</v>
      </c>
      <c r="F132" t="s">
        <v>65</v>
      </c>
      <c r="G132">
        <v>2645</v>
      </c>
      <c r="H132">
        <v>870</v>
      </c>
      <c r="I132">
        <v>104</v>
      </c>
      <c r="J132">
        <v>34</v>
      </c>
      <c r="K132">
        <v>127</v>
      </c>
      <c r="L132">
        <v>1</v>
      </c>
      <c r="M132" t="s">
        <v>92</v>
      </c>
      <c r="N132" t="s">
        <v>93</v>
      </c>
      <c r="O132" s="2">
        <v>279.98707273999997</v>
      </c>
      <c r="P132" s="15">
        <v>45742</v>
      </c>
      <c r="Q132" s="15">
        <v>45762</v>
      </c>
      <c r="R132" s="15">
        <v>45769</v>
      </c>
      <c r="S132" t="s">
        <v>22</v>
      </c>
      <c r="T132">
        <v>10</v>
      </c>
      <c r="U132" s="2">
        <v>429.90141089999997</v>
      </c>
      <c r="V132" s="2">
        <v>6613.8678599999994</v>
      </c>
      <c r="W132" s="2">
        <v>10.203412399999999</v>
      </c>
      <c r="X132" s="2">
        <v>2.4934384000000001</v>
      </c>
      <c r="Y132" s="2">
        <v>6.9028873600000002</v>
      </c>
      <c r="Z132" s="6">
        <f>Crate_BOMs[[#This Row],[glass weight (lb)]]+Crate_BOMs[[#This Row],[Crate Weight (lb)]]/COUNTIF(Crate_BOMs[crate no.],Crate_BOMs[[#This Row],[crate no.]])</f>
        <v>310.69431637571427</v>
      </c>
      <c r="AA132" s="6" t="str">
        <f>IF(LEFT(Crate_BOMs[[#This Row],[glass code]],4)&lt;&gt;"1116","",IFERROR(MID(Crate_BOMs[[#This Row],[no]],FIND("ECN",Crate_BOMs[[#This Row],[no]]),200),MID(Crate_BOMs[[#This Row],[no]],39,200)))</f>
        <v>2.05 &amp; 2.09 GLZ02</v>
      </c>
      <c r="AB132" s="6" t="str">
        <f>SUBSTITUTE(IF(RIGHT(Crate_BOMs[[#This Row],[PO Sublot-GL]],6)="curved",RIGHT(Crate_BOMs[[#This Row],[PO Sublot-GL]],12),RIGHT(Crate_BOMs[[#This Row],[PO Sublot-GL]],5))," ","")</f>
        <v>GLZ02</v>
      </c>
      <c r="AC132" s="6" t="str">
        <f>SUBSTITUTE(LEFT(Crate_BOMs[[#This Row],[PO Sublot-GL]],LEN(Crate_BOMs[[#This Row],[PO Sublot-GL]])-LEN(Crate_BOMs[[#This Row],[Glass Type]]))," ","")</f>
        <v>2.05&amp;2.09</v>
      </c>
      <c r="AD132" s="6" t="str">
        <f>LEFT(Crate_BOMs[[#This Row],[no]],FIND(" ",Crate_BOMs[[#This Row],[no]],5)-1)</f>
        <v>PO 40536</v>
      </c>
      <c r="AE132" s="6" cm="1">
        <f t="array" ref="AE132">COUNTA(_xlfn.UNIQUE(_xlfn._xlws.FILTER(Crate_BOMs[PO],Crate_BOMs[crate no.]=Crate_BOMs[[#This Row],[crate no.]])))</f>
        <v>1</v>
      </c>
      <c r="AF132" s="10" t="str">
        <f>IF(Crate_BOMs[[#This Row],['# POs in Crate]]=1,"",IF(VLOOKUP(Crate_BOMs[[#This Row],[crate no.]],Crates_[[crate no.]:[New Sublot]],3,FALSE)="","",VLOOKUP(Crate_BOMs[[#This Row],[crate no.]],Crates_[[crate no.]:[New Sublot]],3,FALSE)))</f>
        <v/>
      </c>
      <c r="AG132" s="6" t="str">
        <f>IF(VLOOKUP(Crate_BOMs[[#This Row],[crate no.]],Crates_[[crate no.]:[New Sublot]],3,FALSE)="",VLOOKUP(Crate_BOMs[[#This Row],[crate no.]],Crates_[[crate no.]:[New Sublot]],2,FALSE),VLOOKUP(Crate_BOMs[[#This Row],[crate no.]],Crates_[[crate no.]:[New Sublot]],3,FALSE))</f>
        <v>2.05&amp;2.09</v>
      </c>
    </row>
    <row r="133" spans="1:38" x14ac:dyDescent="0.25">
      <c r="A133">
        <v>4</v>
      </c>
      <c r="B133">
        <v>300521119</v>
      </c>
      <c r="C133">
        <v>2394734</v>
      </c>
      <c r="D133">
        <v>3</v>
      </c>
      <c r="E133" t="s">
        <v>97</v>
      </c>
      <c r="F133" t="s">
        <v>65</v>
      </c>
      <c r="G133">
        <v>2651</v>
      </c>
      <c r="H133">
        <v>870</v>
      </c>
      <c r="I133">
        <v>104</v>
      </c>
      <c r="J133">
        <v>34</v>
      </c>
      <c r="K133">
        <v>127</v>
      </c>
      <c r="L133">
        <v>1</v>
      </c>
      <c r="M133" t="s">
        <v>92</v>
      </c>
      <c r="N133" t="s">
        <v>93</v>
      </c>
      <c r="O133" s="2">
        <v>279.98707273999997</v>
      </c>
      <c r="P133" s="15">
        <v>45742</v>
      </c>
      <c r="Q133" s="15">
        <v>45762</v>
      </c>
      <c r="R133" s="15">
        <v>45769</v>
      </c>
      <c r="S133" t="s">
        <v>22</v>
      </c>
      <c r="T133">
        <v>10</v>
      </c>
      <c r="U133" s="2">
        <v>429.90141089999997</v>
      </c>
      <c r="V133" s="2">
        <v>6613.8678599999994</v>
      </c>
      <c r="W133" s="2">
        <v>10.203412399999999</v>
      </c>
      <c r="X133" s="2">
        <v>2.4934384000000001</v>
      </c>
      <c r="Y133" s="2">
        <v>6.9028873600000002</v>
      </c>
      <c r="Z133" s="6">
        <f>Crate_BOMs[[#This Row],[glass weight (lb)]]+Crate_BOMs[[#This Row],[Crate Weight (lb)]]/COUNTIF(Crate_BOMs[crate no.],Crate_BOMs[[#This Row],[crate no.]])</f>
        <v>310.69431637571427</v>
      </c>
      <c r="AA133" s="6" t="str">
        <f>IF(LEFT(Crate_BOMs[[#This Row],[glass code]],4)&lt;&gt;"1116","",IFERROR(MID(Crate_BOMs[[#This Row],[no]],FIND("ECN",Crate_BOMs[[#This Row],[no]]),200),MID(Crate_BOMs[[#This Row],[no]],39,200)))</f>
        <v>2.05 &amp; 2.09 GLZ02</v>
      </c>
      <c r="AB133" s="6" t="str">
        <f>SUBSTITUTE(IF(RIGHT(Crate_BOMs[[#This Row],[PO Sublot-GL]],6)="curved",RIGHT(Crate_BOMs[[#This Row],[PO Sublot-GL]],12),RIGHT(Crate_BOMs[[#This Row],[PO Sublot-GL]],5))," ","")</f>
        <v>GLZ02</v>
      </c>
      <c r="AC133" s="6" t="str">
        <f>SUBSTITUTE(LEFT(Crate_BOMs[[#This Row],[PO Sublot-GL]],LEN(Crate_BOMs[[#This Row],[PO Sublot-GL]])-LEN(Crate_BOMs[[#This Row],[Glass Type]]))," ","")</f>
        <v>2.05&amp;2.09</v>
      </c>
      <c r="AD133" s="6" t="str">
        <f>LEFT(Crate_BOMs[[#This Row],[no]],FIND(" ",Crate_BOMs[[#This Row],[no]],5)-1)</f>
        <v>PO 40536</v>
      </c>
      <c r="AE133" s="6" cm="1">
        <f t="array" ref="AE133">COUNTA(_xlfn.UNIQUE(_xlfn._xlws.FILTER(Crate_BOMs[PO],Crate_BOMs[crate no.]=Crate_BOMs[[#This Row],[crate no.]])))</f>
        <v>1</v>
      </c>
      <c r="AF133" s="10" t="str">
        <f>IF(Crate_BOMs[[#This Row],['# POs in Crate]]=1,"",IF(VLOOKUP(Crate_BOMs[[#This Row],[crate no.]],Crates_[[crate no.]:[New Sublot]],3,FALSE)="","",VLOOKUP(Crate_BOMs[[#This Row],[crate no.]],Crates_[[crate no.]:[New Sublot]],3,FALSE)))</f>
        <v/>
      </c>
      <c r="AG133" s="6" t="str">
        <f>IF(VLOOKUP(Crate_BOMs[[#This Row],[crate no.]],Crates_[[crate no.]:[New Sublot]],3,FALSE)="",VLOOKUP(Crate_BOMs[[#This Row],[crate no.]],Crates_[[crate no.]:[New Sublot]],2,FALSE),VLOOKUP(Crate_BOMs[[#This Row],[crate no.]],Crates_[[crate no.]:[New Sublot]],3,FALSE))</f>
        <v>2.05&amp;2.09</v>
      </c>
    </row>
    <row r="134" spans="1:38" x14ac:dyDescent="0.25">
      <c r="A134">
        <v>4</v>
      </c>
      <c r="B134">
        <v>300521119</v>
      </c>
      <c r="C134">
        <v>2394734</v>
      </c>
      <c r="D134">
        <v>3</v>
      </c>
      <c r="E134" t="s">
        <v>97</v>
      </c>
      <c r="F134" t="s">
        <v>65</v>
      </c>
      <c r="G134">
        <v>2651</v>
      </c>
      <c r="H134">
        <v>870</v>
      </c>
      <c r="I134">
        <v>104</v>
      </c>
      <c r="J134">
        <v>34</v>
      </c>
      <c r="K134">
        <v>127</v>
      </c>
      <c r="L134">
        <v>1</v>
      </c>
      <c r="M134" t="s">
        <v>92</v>
      </c>
      <c r="N134" t="s">
        <v>93</v>
      </c>
      <c r="O134" s="2">
        <v>279.98707273999997</v>
      </c>
      <c r="P134" s="15">
        <v>45742</v>
      </c>
      <c r="Q134" s="15">
        <v>45762</v>
      </c>
      <c r="R134" s="15">
        <v>45769</v>
      </c>
      <c r="S134" t="s">
        <v>22</v>
      </c>
      <c r="T134">
        <v>10</v>
      </c>
      <c r="U134" s="2">
        <v>429.90141089999997</v>
      </c>
      <c r="V134" s="2">
        <v>6613.8678599999994</v>
      </c>
      <c r="W134" s="2">
        <v>10.203412399999999</v>
      </c>
      <c r="X134" s="2">
        <v>2.4934384000000001</v>
      </c>
      <c r="Y134" s="2">
        <v>6.9028873600000002</v>
      </c>
      <c r="Z134" s="6">
        <f>Crate_BOMs[[#This Row],[glass weight (lb)]]+Crate_BOMs[[#This Row],[Crate Weight (lb)]]/COUNTIF(Crate_BOMs[crate no.],Crate_BOMs[[#This Row],[crate no.]])</f>
        <v>310.69431637571427</v>
      </c>
      <c r="AA134" s="6" t="str">
        <f>IF(LEFT(Crate_BOMs[[#This Row],[glass code]],4)&lt;&gt;"1116","",IFERROR(MID(Crate_BOMs[[#This Row],[no]],FIND("ECN",Crate_BOMs[[#This Row],[no]]),200),MID(Crate_BOMs[[#This Row],[no]],39,200)))</f>
        <v>2.05 &amp; 2.09 GLZ02</v>
      </c>
      <c r="AB134" s="6" t="str">
        <f>SUBSTITUTE(IF(RIGHT(Crate_BOMs[[#This Row],[PO Sublot-GL]],6)="curved",RIGHT(Crate_BOMs[[#This Row],[PO Sublot-GL]],12),RIGHT(Crate_BOMs[[#This Row],[PO Sublot-GL]],5))," ","")</f>
        <v>GLZ02</v>
      </c>
      <c r="AC134" s="6" t="str">
        <f>SUBSTITUTE(LEFT(Crate_BOMs[[#This Row],[PO Sublot-GL]],LEN(Crate_BOMs[[#This Row],[PO Sublot-GL]])-LEN(Crate_BOMs[[#This Row],[Glass Type]]))," ","")</f>
        <v>2.05&amp;2.09</v>
      </c>
      <c r="AD134" s="6" t="str">
        <f>LEFT(Crate_BOMs[[#This Row],[no]],FIND(" ",Crate_BOMs[[#This Row],[no]],5)-1)</f>
        <v>PO 40536</v>
      </c>
      <c r="AE134" s="6" cm="1">
        <f t="array" ref="AE134">COUNTA(_xlfn.UNIQUE(_xlfn._xlws.FILTER(Crate_BOMs[PO],Crate_BOMs[crate no.]=Crate_BOMs[[#This Row],[crate no.]])))</f>
        <v>1</v>
      </c>
      <c r="AF134" s="10" t="str">
        <f>IF(Crate_BOMs[[#This Row],['# POs in Crate]]=1,"",IF(VLOOKUP(Crate_BOMs[[#This Row],[crate no.]],Crates_[[crate no.]:[New Sublot]],3,FALSE)="","",VLOOKUP(Crate_BOMs[[#This Row],[crate no.]],Crates_[[crate no.]:[New Sublot]],3,FALSE)))</f>
        <v/>
      </c>
      <c r="AG134" s="6" t="str">
        <f>IF(VLOOKUP(Crate_BOMs[[#This Row],[crate no.]],Crates_[[crate no.]:[New Sublot]],3,FALSE)="",VLOOKUP(Crate_BOMs[[#This Row],[crate no.]],Crates_[[crate no.]:[New Sublot]],2,FALSE),VLOOKUP(Crate_BOMs[[#This Row],[crate no.]],Crates_[[crate no.]:[New Sublot]],3,FALSE))</f>
        <v>2.05&amp;2.09</v>
      </c>
    </row>
    <row r="135" spans="1:38" x14ac:dyDescent="0.25">
      <c r="A135">
        <v>4</v>
      </c>
      <c r="B135">
        <v>300521119</v>
      </c>
      <c r="C135">
        <v>2394734</v>
      </c>
      <c r="D135">
        <v>3</v>
      </c>
      <c r="E135" t="s">
        <v>97</v>
      </c>
      <c r="F135" t="s">
        <v>65</v>
      </c>
      <c r="G135">
        <v>2651</v>
      </c>
      <c r="H135">
        <v>870</v>
      </c>
      <c r="I135">
        <v>104</v>
      </c>
      <c r="J135">
        <v>34</v>
      </c>
      <c r="K135">
        <v>127</v>
      </c>
      <c r="L135">
        <v>1</v>
      </c>
      <c r="M135" t="s">
        <v>92</v>
      </c>
      <c r="N135" t="s">
        <v>93</v>
      </c>
      <c r="O135" s="2">
        <v>279.98707273999997</v>
      </c>
      <c r="P135" s="15">
        <v>45742</v>
      </c>
      <c r="Q135" s="15">
        <v>45762</v>
      </c>
      <c r="R135" s="15">
        <v>45769</v>
      </c>
      <c r="S135" t="s">
        <v>22</v>
      </c>
      <c r="T135">
        <v>10</v>
      </c>
      <c r="U135" s="2">
        <v>429.90141089999997</v>
      </c>
      <c r="V135" s="2">
        <v>6613.8678599999994</v>
      </c>
      <c r="W135" s="2">
        <v>10.203412399999999</v>
      </c>
      <c r="X135" s="2">
        <v>2.4934384000000001</v>
      </c>
      <c r="Y135" s="2">
        <v>6.9028873600000002</v>
      </c>
      <c r="Z135" s="6">
        <f>Crate_BOMs[[#This Row],[glass weight (lb)]]+Crate_BOMs[[#This Row],[Crate Weight (lb)]]/COUNTIF(Crate_BOMs[crate no.],Crate_BOMs[[#This Row],[crate no.]])</f>
        <v>310.69431637571427</v>
      </c>
      <c r="AA135" s="6" t="str">
        <f>IF(LEFT(Crate_BOMs[[#This Row],[glass code]],4)&lt;&gt;"1116","",IFERROR(MID(Crate_BOMs[[#This Row],[no]],FIND("ECN",Crate_BOMs[[#This Row],[no]]),200),MID(Crate_BOMs[[#This Row],[no]],39,200)))</f>
        <v>2.05 &amp; 2.09 GLZ02</v>
      </c>
      <c r="AB135" s="6" t="str">
        <f>SUBSTITUTE(IF(RIGHT(Crate_BOMs[[#This Row],[PO Sublot-GL]],6)="curved",RIGHT(Crate_BOMs[[#This Row],[PO Sublot-GL]],12),RIGHT(Crate_BOMs[[#This Row],[PO Sublot-GL]],5))," ","")</f>
        <v>GLZ02</v>
      </c>
      <c r="AC135" s="6" t="str">
        <f>SUBSTITUTE(LEFT(Crate_BOMs[[#This Row],[PO Sublot-GL]],LEN(Crate_BOMs[[#This Row],[PO Sublot-GL]])-LEN(Crate_BOMs[[#This Row],[Glass Type]]))," ","")</f>
        <v>2.05&amp;2.09</v>
      </c>
      <c r="AD135" s="6" t="str">
        <f>LEFT(Crate_BOMs[[#This Row],[no]],FIND(" ",Crate_BOMs[[#This Row],[no]],5)-1)</f>
        <v>PO 40536</v>
      </c>
      <c r="AE135" s="6" cm="1">
        <f t="array" ref="AE135">COUNTA(_xlfn.UNIQUE(_xlfn._xlws.FILTER(Crate_BOMs[PO],Crate_BOMs[crate no.]=Crate_BOMs[[#This Row],[crate no.]])))</f>
        <v>1</v>
      </c>
      <c r="AF135" s="10" t="str">
        <f>IF(Crate_BOMs[[#This Row],['# POs in Crate]]=1,"",IF(VLOOKUP(Crate_BOMs[[#This Row],[crate no.]],Crates_[[crate no.]:[New Sublot]],3,FALSE)="","",VLOOKUP(Crate_BOMs[[#This Row],[crate no.]],Crates_[[crate no.]:[New Sublot]],3,FALSE)))</f>
        <v/>
      </c>
      <c r="AG135" s="6" t="str">
        <f>IF(VLOOKUP(Crate_BOMs[[#This Row],[crate no.]],Crates_[[crate no.]:[New Sublot]],3,FALSE)="",VLOOKUP(Crate_BOMs[[#This Row],[crate no.]],Crates_[[crate no.]:[New Sublot]],2,FALSE),VLOOKUP(Crate_BOMs[[#This Row],[crate no.]],Crates_[[crate no.]:[New Sublot]],3,FALSE))</f>
        <v>2.05&amp;2.09</v>
      </c>
    </row>
    <row r="136" spans="1:38" x14ac:dyDescent="0.25">
      <c r="A136">
        <v>4</v>
      </c>
      <c r="B136">
        <v>300521119</v>
      </c>
      <c r="C136">
        <v>2394734</v>
      </c>
      <c r="D136">
        <v>3</v>
      </c>
      <c r="E136" t="s">
        <v>97</v>
      </c>
      <c r="F136" t="s">
        <v>65</v>
      </c>
      <c r="G136">
        <v>2651</v>
      </c>
      <c r="H136">
        <v>870</v>
      </c>
      <c r="I136">
        <v>104</v>
      </c>
      <c r="J136">
        <v>34</v>
      </c>
      <c r="K136">
        <v>127</v>
      </c>
      <c r="L136">
        <v>1</v>
      </c>
      <c r="M136" t="s">
        <v>92</v>
      </c>
      <c r="N136" t="s">
        <v>93</v>
      </c>
      <c r="O136" s="2">
        <v>279.98707273999997</v>
      </c>
      <c r="P136" s="15">
        <v>45742</v>
      </c>
      <c r="Q136" s="15">
        <v>45762</v>
      </c>
      <c r="R136" s="15">
        <v>45769</v>
      </c>
      <c r="S136" t="s">
        <v>22</v>
      </c>
      <c r="T136">
        <v>10</v>
      </c>
      <c r="U136" s="2">
        <v>429.90141089999997</v>
      </c>
      <c r="V136" s="2">
        <v>6613.8678599999994</v>
      </c>
      <c r="W136" s="2">
        <v>10.203412399999999</v>
      </c>
      <c r="X136" s="2">
        <v>2.4934384000000001</v>
      </c>
      <c r="Y136" s="2">
        <v>6.9028873600000002</v>
      </c>
      <c r="Z136" s="6">
        <f>Crate_BOMs[[#This Row],[glass weight (lb)]]+Crate_BOMs[[#This Row],[Crate Weight (lb)]]/COUNTIF(Crate_BOMs[crate no.],Crate_BOMs[[#This Row],[crate no.]])</f>
        <v>310.69431637571427</v>
      </c>
      <c r="AA136" s="6" t="str">
        <f>IF(LEFT(Crate_BOMs[[#This Row],[glass code]],4)&lt;&gt;"1116","",IFERROR(MID(Crate_BOMs[[#This Row],[no]],FIND("ECN",Crate_BOMs[[#This Row],[no]]),200),MID(Crate_BOMs[[#This Row],[no]],39,200)))</f>
        <v>2.05 &amp; 2.09 GLZ02</v>
      </c>
      <c r="AB136" s="6" t="str">
        <f>SUBSTITUTE(IF(RIGHT(Crate_BOMs[[#This Row],[PO Sublot-GL]],6)="curved",RIGHT(Crate_BOMs[[#This Row],[PO Sublot-GL]],12),RIGHT(Crate_BOMs[[#This Row],[PO Sublot-GL]],5))," ","")</f>
        <v>GLZ02</v>
      </c>
      <c r="AC136" s="6" t="str">
        <f>SUBSTITUTE(LEFT(Crate_BOMs[[#This Row],[PO Sublot-GL]],LEN(Crate_BOMs[[#This Row],[PO Sublot-GL]])-LEN(Crate_BOMs[[#This Row],[Glass Type]]))," ","")</f>
        <v>2.05&amp;2.09</v>
      </c>
      <c r="AD136" s="6" t="str">
        <f>LEFT(Crate_BOMs[[#This Row],[no]],FIND(" ",Crate_BOMs[[#This Row],[no]],5)-1)</f>
        <v>PO 40536</v>
      </c>
      <c r="AE136" s="6" cm="1">
        <f t="array" ref="AE136">COUNTA(_xlfn.UNIQUE(_xlfn._xlws.FILTER(Crate_BOMs[PO],Crate_BOMs[crate no.]=Crate_BOMs[[#This Row],[crate no.]])))</f>
        <v>1</v>
      </c>
      <c r="AF136" s="10" t="str">
        <f>IF(Crate_BOMs[[#This Row],['# POs in Crate]]=1,"",IF(VLOOKUP(Crate_BOMs[[#This Row],[crate no.]],Crates_[[crate no.]:[New Sublot]],3,FALSE)="","",VLOOKUP(Crate_BOMs[[#This Row],[crate no.]],Crates_[[crate no.]:[New Sublot]],3,FALSE)))</f>
        <v/>
      </c>
      <c r="AG136" s="6" t="str">
        <f>IF(VLOOKUP(Crate_BOMs[[#This Row],[crate no.]],Crates_[[crate no.]:[New Sublot]],3,FALSE)="",VLOOKUP(Crate_BOMs[[#This Row],[crate no.]],Crates_[[crate no.]:[New Sublot]],2,FALSE),VLOOKUP(Crate_BOMs[[#This Row],[crate no.]],Crates_[[crate no.]:[New Sublot]],3,FALSE))</f>
        <v>2.05&amp;2.09</v>
      </c>
    </row>
    <row r="137" spans="1:38" x14ac:dyDescent="0.25">
      <c r="A137">
        <v>4</v>
      </c>
      <c r="B137">
        <v>300521119</v>
      </c>
      <c r="C137">
        <v>2394734</v>
      </c>
      <c r="D137">
        <v>3</v>
      </c>
      <c r="E137" t="s">
        <v>97</v>
      </c>
      <c r="F137" t="s">
        <v>65</v>
      </c>
      <c r="G137">
        <v>2651</v>
      </c>
      <c r="H137">
        <v>870</v>
      </c>
      <c r="I137">
        <v>104</v>
      </c>
      <c r="J137">
        <v>34</v>
      </c>
      <c r="K137">
        <v>127</v>
      </c>
      <c r="L137">
        <v>1</v>
      </c>
      <c r="M137" t="s">
        <v>92</v>
      </c>
      <c r="N137" t="s">
        <v>93</v>
      </c>
      <c r="O137" s="2">
        <v>279.98707273999997</v>
      </c>
      <c r="P137" s="15">
        <v>45742</v>
      </c>
      <c r="Q137" s="15">
        <v>45762</v>
      </c>
      <c r="R137" s="15">
        <v>45769</v>
      </c>
      <c r="S137" t="s">
        <v>22</v>
      </c>
      <c r="T137">
        <v>10</v>
      </c>
      <c r="U137" s="2">
        <v>429.90141089999997</v>
      </c>
      <c r="V137" s="2">
        <v>6613.8678599999994</v>
      </c>
      <c r="W137" s="2">
        <v>10.203412399999999</v>
      </c>
      <c r="X137" s="2">
        <v>2.4934384000000001</v>
      </c>
      <c r="Y137" s="2">
        <v>6.9028873600000002</v>
      </c>
      <c r="Z137" s="6">
        <f>Crate_BOMs[[#This Row],[glass weight (lb)]]+Crate_BOMs[[#This Row],[Crate Weight (lb)]]/COUNTIF(Crate_BOMs[crate no.],Crate_BOMs[[#This Row],[crate no.]])</f>
        <v>310.69431637571427</v>
      </c>
      <c r="AA137" s="6" t="str">
        <f>IF(LEFT(Crate_BOMs[[#This Row],[glass code]],4)&lt;&gt;"1116","",IFERROR(MID(Crate_BOMs[[#This Row],[no]],FIND("ECN",Crate_BOMs[[#This Row],[no]]),200),MID(Crate_BOMs[[#This Row],[no]],39,200)))</f>
        <v>2.05 &amp; 2.09 GLZ02</v>
      </c>
      <c r="AB137" s="6" t="str">
        <f>SUBSTITUTE(IF(RIGHT(Crate_BOMs[[#This Row],[PO Sublot-GL]],6)="curved",RIGHT(Crate_BOMs[[#This Row],[PO Sublot-GL]],12),RIGHT(Crate_BOMs[[#This Row],[PO Sublot-GL]],5))," ","")</f>
        <v>GLZ02</v>
      </c>
      <c r="AC137" s="6" t="str">
        <f>SUBSTITUTE(LEFT(Crate_BOMs[[#This Row],[PO Sublot-GL]],LEN(Crate_BOMs[[#This Row],[PO Sublot-GL]])-LEN(Crate_BOMs[[#This Row],[Glass Type]]))," ","")</f>
        <v>2.05&amp;2.09</v>
      </c>
      <c r="AD137" s="6" t="str">
        <f>LEFT(Crate_BOMs[[#This Row],[no]],FIND(" ",Crate_BOMs[[#This Row],[no]],5)-1)</f>
        <v>PO 40536</v>
      </c>
      <c r="AE137" s="6" cm="1">
        <f t="array" ref="AE137">COUNTA(_xlfn.UNIQUE(_xlfn._xlws.FILTER(Crate_BOMs[PO],Crate_BOMs[crate no.]=Crate_BOMs[[#This Row],[crate no.]])))</f>
        <v>1</v>
      </c>
      <c r="AF137" s="10" t="str">
        <f>IF(Crate_BOMs[[#This Row],['# POs in Crate]]=1,"",IF(VLOOKUP(Crate_BOMs[[#This Row],[crate no.]],Crates_[[crate no.]:[New Sublot]],3,FALSE)="","",VLOOKUP(Crate_BOMs[[#This Row],[crate no.]],Crates_[[crate no.]:[New Sublot]],3,FALSE)))</f>
        <v/>
      </c>
      <c r="AG137" s="6" t="str">
        <f>IF(VLOOKUP(Crate_BOMs[[#This Row],[crate no.]],Crates_[[crate no.]:[New Sublot]],3,FALSE)="",VLOOKUP(Crate_BOMs[[#This Row],[crate no.]],Crates_[[crate no.]:[New Sublot]],2,FALSE),VLOOKUP(Crate_BOMs[[#This Row],[crate no.]],Crates_[[crate no.]:[New Sublot]],3,FALSE))</f>
        <v>2.05&amp;2.09</v>
      </c>
    </row>
    <row r="138" spans="1:38" x14ac:dyDescent="0.25">
      <c r="A138">
        <v>4</v>
      </c>
      <c r="B138">
        <v>300521119</v>
      </c>
      <c r="C138">
        <v>2394734</v>
      </c>
      <c r="D138">
        <v>3</v>
      </c>
      <c r="E138" t="s">
        <v>97</v>
      </c>
      <c r="F138" t="s">
        <v>65</v>
      </c>
      <c r="G138">
        <v>2651</v>
      </c>
      <c r="H138">
        <v>870</v>
      </c>
      <c r="I138">
        <v>104</v>
      </c>
      <c r="J138">
        <v>34</v>
      </c>
      <c r="K138">
        <v>127</v>
      </c>
      <c r="L138">
        <v>1</v>
      </c>
      <c r="M138" t="s">
        <v>92</v>
      </c>
      <c r="N138" t="s">
        <v>93</v>
      </c>
      <c r="O138" s="2">
        <v>279.98707273999997</v>
      </c>
      <c r="P138" s="15">
        <v>45742</v>
      </c>
      <c r="Q138" s="15">
        <v>45762</v>
      </c>
      <c r="R138" s="15">
        <v>45769</v>
      </c>
      <c r="S138" t="s">
        <v>22</v>
      </c>
      <c r="T138">
        <v>10</v>
      </c>
      <c r="U138" s="2">
        <v>429.90141089999997</v>
      </c>
      <c r="V138" s="2">
        <v>6613.8678599999994</v>
      </c>
      <c r="W138" s="2">
        <v>10.203412399999999</v>
      </c>
      <c r="X138" s="2">
        <v>2.4934384000000001</v>
      </c>
      <c r="Y138" s="2">
        <v>6.9028873600000002</v>
      </c>
      <c r="Z138" s="6">
        <f>Crate_BOMs[[#This Row],[glass weight (lb)]]+Crate_BOMs[[#This Row],[Crate Weight (lb)]]/COUNTIF(Crate_BOMs[crate no.],Crate_BOMs[[#This Row],[crate no.]])</f>
        <v>310.69431637571427</v>
      </c>
      <c r="AA138" s="6" t="str">
        <f>IF(LEFT(Crate_BOMs[[#This Row],[glass code]],4)&lt;&gt;"1116","",IFERROR(MID(Crate_BOMs[[#This Row],[no]],FIND("ECN",Crate_BOMs[[#This Row],[no]]),200),MID(Crate_BOMs[[#This Row],[no]],39,200)))</f>
        <v>2.05 &amp; 2.09 GLZ02</v>
      </c>
      <c r="AB138" s="6" t="str">
        <f>SUBSTITUTE(IF(RIGHT(Crate_BOMs[[#This Row],[PO Sublot-GL]],6)="curved",RIGHT(Crate_BOMs[[#This Row],[PO Sublot-GL]],12),RIGHT(Crate_BOMs[[#This Row],[PO Sublot-GL]],5))," ","")</f>
        <v>GLZ02</v>
      </c>
      <c r="AC138" s="6" t="str">
        <f>SUBSTITUTE(LEFT(Crate_BOMs[[#This Row],[PO Sublot-GL]],LEN(Crate_BOMs[[#This Row],[PO Sublot-GL]])-LEN(Crate_BOMs[[#This Row],[Glass Type]]))," ","")</f>
        <v>2.05&amp;2.09</v>
      </c>
      <c r="AD138" s="6" t="str">
        <f>LEFT(Crate_BOMs[[#This Row],[no]],FIND(" ",Crate_BOMs[[#This Row],[no]],5)-1)</f>
        <v>PO 40536</v>
      </c>
      <c r="AE138" s="6" cm="1">
        <f t="array" ref="AE138">COUNTA(_xlfn.UNIQUE(_xlfn._xlws.FILTER(Crate_BOMs[PO],Crate_BOMs[crate no.]=Crate_BOMs[[#This Row],[crate no.]])))</f>
        <v>1</v>
      </c>
      <c r="AF138" s="10" t="str">
        <f>IF(Crate_BOMs[[#This Row],['# POs in Crate]]=1,"",IF(VLOOKUP(Crate_BOMs[[#This Row],[crate no.]],Crates_[[crate no.]:[New Sublot]],3,FALSE)="","",VLOOKUP(Crate_BOMs[[#This Row],[crate no.]],Crates_[[crate no.]:[New Sublot]],3,FALSE)))</f>
        <v/>
      </c>
      <c r="AG138" s="6" t="str">
        <f>IF(VLOOKUP(Crate_BOMs[[#This Row],[crate no.]],Crates_[[crate no.]:[New Sublot]],3,FALSE)="",VLOOKUP(Crate_BOMs[[#This Row],[crate no.]],Crates_[[crate no.]:[New Sublot]],2,FALSE),VLOOKUP(Crate_BOMs[[#This Row],[crate no.]],Crates_[[crate no.]:[New Sublot]],3,FALSE))</f>
        <v>2.05&amp;2.09</v>
      </c>
    </row>
    <row r="139" spans="1:38" x14ac:dyDescent="0.25">
      <c r="A139">
        <v>4</v>
      </c>
      <c r="B139">
        <v>300521119</v>
      </c>
      <c r="C139">
        <v>2394734</v>
      </c>
      <c r="D139">
        <v>3</v>
      </c>
      <c r="E139" t="s">
        <v>97</v>
      </c>
      <c r="F139" t="s">
        <v>65</v>
      </c>
      <c r="G139">
        <v>2651</v>
      </c>
      <c r="H139">
        <v>870</v>
      </c>
      <c r="I139">
        <v>104</v>
      </c>
      <c r="J139">
        <v>34</v>
      </c>
      <c r="K139">
        <v>127</v>
      </c>
      <c r="L139">
        <v>1</v>
      </c>
      <c r="M139" t="s">
        <v>92</v>
      </c>
      <c r="N139" t="s">
        <v>93</v>
      </c>
      <c r="O139" s="2">
        <v>279.98707273999997</v>
      </c>
      <c r="P139" s="15">
        <v>45742</v>
      </c>
      <c r="Q139" s="15">
        <v>45762</v>
      </c>
      <c r="R139" s="15">
        <v>45769</v>
      </c>
      <c r="S139" t="s">
        <v>22</v>
      </c>
      <c r="T139">
        <v>10</v>
      </c>
      <c r="U139" s="2">
        <v>429.90141089999997</v>
      </c>
      <c r="V139" s="2">
        <v>6613.8678599999994</v>
      </c>
      <c r="W139" s="2">
        <v>10.203412399999999</v>
      </c>
      <c r="X139" s="2">
        <v>2.4934384000000001</v>
      </c>
      <c r="Y139" s="2">
        <v>6.9028873600000002</v>
      </c>
      <c r="Z139" s="6">
        <f>Crate_BOMs[[#This Row],[glass weight (lb)]]+Crate_BOMs[[#This Row],[Crate Weight (lb)]]/COUNTIF(Crate_BOMs[crate no.],Crate_BOMs[[#This Row],[crate no.]])</f>
        <v>310.69431637571427</v>
      </c>
      <c r="AA139" s="6" t="str">
        <f>IF(LEFT(Crate_BOMs[[#This Row],[glass code]],4)&lt;&gt;"1116","",IFERROR(MID(Crate_BOMs[[#This Row],[no]],FIND("ECN",Crate_BOMs[[#This Row],[no]]),200),MID(Crate_BOMs[[#This Row],[no]],39,200)))</f>
        <v>2.05 &amp; 2.09 GLZ02</v>
      </c>
      <c r="AB139" s="6" t="str">
        <f>SUBSTITUTE(IF(RIGHT(Crate_BOMs[[#This Row],[PO Sublot-GL]],6)="curved",RIGHT(Crate_BOMs[[#This Row],[PO Sublot-GL]],12),RIGHT(Crate_BOMs[[#This Row],[PO Sublot-GL]],5))," ","")</f>
        <v>GLZ02</v>
      </c>
      <c r="AC139" s="6" t="str">
        <f>SUBSTITUTE(LEFT(Crate_BOMs[[#This Row],[PO Sublot-GL]],LEN(Crate_BOMs[[#This Row],[PO Sublot-GL]])-LEN(Crate_BOMs[[#This Row],[Glass Type]]))," ","")</f>
        <v>2.05&amp;2.09</v>
      </c>
      <c r="AD139" s="6" t="str">
        <f>LEFT(Crate_BOMs[[#This Row],[no]],FIND(" ",Crate_BOMs[[#This Row],[no]],5)-1)</f>
        <v>PO 40536</v>
      </c>
      <c r="AE139" s="6" cm="1">
        <f t="array" ref="AE139">COUNTA(_xlfn.UNIQUE(_xlfn._xlws.FILTER(Crate_BOMs[PO],Crate_BOMs[crate no.]=Crate_BOMs[[#This Row],[crate no.]])))</f>
        <v>1</v>
      </c>
      <c r="AF139" s="10" t="str">
        <f>IF(Crate_BOMs[[#This Row],['# POs in Crate]]=1,"",IF(VLOOKUP(Crate_BOMs[[#This Row],[crate no.]],Crates_[[crate no.]:[New Sublot]],3,FALSE)="","",VLOOKUP(Crate_BOMs[[#This Row],[crate no.]],Crates_[[crate no.]:[New Sublot]],3,FALSE)))</f>
        <v/>
      </c>
      <c r="AG139" s="6" t="str">
        <f>IF(VLOOKUP(Crate_BOMs[[#This Row],[crate no.]],Crates_[[crate no.]:[New Sublot]],3,FALSE)="",VLOOKUP(Crate_BOMs[[#This Row],[crate no.]],Crates_[[crate no.]:[New Sublot]],2,FALSE),VLOOKUP(Crate_BOMs[[#This Row],[crate no.]],Crates_[[crate no.]:[New Sublot]],3,FALSE))</f>
        <v>2.05&amp;2.09</v>
      </c>
    </row>
    <row r="140" spans="1:38" x14ac:dyDescent="0.25">
      <c r="A140">
        <v>4</v>
      </c>
      <c r="B140">
        <v>300521119</v>
      </c>
      <c r="C140">
        <v>2394734</v>
      </c>
      <c r="D140">
        <v>3</v>
      </c>
      <c r="E140" t="s">
        <v>97</v>
      </c>
      <c r="F140" t="s">
        <v>65</v>
      </c>
      <c r="G140">
        <v>2651</v>
      </c>
      <c r="H140">
        <v>870</v>
      </c>
      <c r="I140">
        <v>104</v>
      </c>
      <c r="J140">
        <v>34</v>
      </c>
      <c r="K140">
        <v>127</v>
      </c>
      <c r="L140">
        <v>1</v>
      </c>
      <c r="M140" t="s">
        <v>92</v>
      </c>
      <c r="N140" t="s">
        <v>93</v>
      </c>
      <c r="O140" s="2">
        <v>279.98707273999997</v>
      </c>
      <c r="P140" s="15">
        <v>45742</v>
      </c>
      <c r="Q140" s="15">
        <v>45762</v>
      </c>
      <c r="R140" s="15">
        <v>45769</v>
      </c>
      <c r="S140" t="s">
        <v>22</v>
      </c>
      <c r="T140">
        <v>10</v>
      </c>
      <c r="U140" s="2">
        <v>429.90141089999997</v>
      </c>
      <c r="V140" s="2">
        <v>6613.8678599999994</v>
      </c>
      <c r="W140" s="2">
        <v>10.203412399999999</v>
      </c>
      <c r="X140" s="2">
        <v>2.4934384000000001</v>
      </c>
      <c r="Y140" s="2">
        <v>6.9028873600000002</v>
      </c>
      <c r="Z140" s="6">
        <f>Crate_BOMs[[#This Row],[glass weight (lb)]]+Crate_BOMs[[#This Row],[Crate Weight (lb)]]/COUNTIF(Crate_BOMs[crate no.],Crate_BOMs[[#This Row],[crate no.]])</f>
        <v>310.69431637571427</v>
      </c>
      <c r="AA140" s="6" t="str">
        <f>IF(LEFT(Crate_BOMs[[#This Row],[glass code]],4)&lt;&gt;"1116","",IFERROR(MID(Crate_BOMs[[#This Row],[no]],FIND("ECN",Crate_BOMs[[#This Row],[no]]),200),MID(Crate_BOMs[[#This Row],[no]],39,200)))</f>
        <v>2.05 &amp; 2.09 GLZ02</v>
      </c>
      <c r="AB140" s="6" t="str">
        <f>SUBSTITUTE(IF(RIGHT(Crate_BOMs[[#This Row],[PO Sublot-GL]],6)="curved",RIGHT(Crate_BOMs[[#This Row],[PO Sublot-GL]],12),RIGHT(Crate_BOMs[[#This Row],[PO Sublot-GL]],5))," ","")</f>
        <v>GLZ02</v>
      </c>
      <c r="AC140" s="6" t="str">
        <f>SUBSTITUTE(LEFT(Crate_BOMs[[#This Row],[PO Sublot-GL]],LEN(Crate_BOMs[[#This Row],[PO Sublot-GL]])-LEN(Crate_BOMs[[#This Row],[Glass Type]]))," ","")</f>
        <v>2.05&amp;2.09</v>
      </c>
      <c r="AD140" s="6" t="str">
        <f>LEFT(Crate_BOMs[[#This Row],[no]],FIND(" ",Crate_BOMs[[#This Row],[no]],5)-1)</f>
        <v>PO 40536</v>
      </c>
      <c r="AE140" s="6" cm="1">
        <f t="array" ref="AE140">COUNTA(_xlfn.UNIQUE(_xlfn._xlws.FILTER(Crate_BOMs[PO],Crate_BOMs[crate no.]=Crate_BOMs[[#This Row],[crate no.]])))</f>
        <v>1</v>
      </c>
      <c r="AF140" s="10" t="str">
        <f>IF(Crate_BOMs[[#This Row],['# POs in Crate]]=1,"",IF(VLOOKUP(Crate_BOMs[[#This Row],[crate no.]],Crates_[[crate no.]:[New Sublot]],3,FALSE)="","",VLOOKUP(Crate_BOMs[[#This Row],[crate no.]],Crates_[[crate no.]:[New Sublot]],3,FALSE)))</f>
        <v/>
      </c>
      <c r="AG140" s="6" t="str">
        <f>IF(VLOOKUP(Crate_BOMs[[#This Row],[crate no.]],Crates_[[crate no.]:[New Sublot]],3,FALSE)="",VLOOKUP(Crate_BOMs[[#This Row],[crate no.]],Crates_[[crate no.]:[New Sublot]],2,FALSE),VLOOKUP(Crate_BOMs[[#This Row],[crate no.]],Crates_[[crate no.]:[New Sublot]],3,FALSE))</f>
        <v>2.05&amp;2.09</v>
      </c>
    </row>
    <row r="141" spans="1:38" x14ac:dyDescent="0.25">
      <c r="A141">
        <v>4</v>
      </c>
      <c r="B141">
        <v>300521119</v>
      </c>
      <c r="C141">
        <v>2394734</v>
      </c>
      <c r="D141">
        <v>3</v>
      </c>
      <c r="E141" t="s">
        <v>97</v>
      </c>
      <c r="F141" t="s">
        <v>65</v>
      </c>
      <c r="G141">
        <v>2651</v>
      </c>
      <c r="H141">
        <v>870</v>
      </c>
      <c r="I141">
        <v>104</v>
      </c>
      <c r="J141">
        <v>34</v>
      </c>
      <c r="K141">
        <v>127</v>
      </c>
      <c r="L141">
        <v>1</v>
      </c>
      <c r="M141" t="s">
        <v>92</v>
      </c>
      <c r="N141" t="s">
        <v>93</v>
      </c>
      <c r="O141" s="2">
        <v>279.98707273999997</v>
      </c>
      <c r="P141" s="15">
        <v>45742</v>
      </c>
      <c r="Q141" s="15">
        <v>45762</v>
      </c>
      <c r="R141" s="15">
        <v>45769</v>
      </c>
      <c r="S141" t="s">
        <v>22</v>
      </c>
      <c r="T141">
        <v>10</v>
      </c>
      <c r="U141" s="2">
        <v>429.90141089999997</v>
      </c>
      <c r="V141" s="2">
        <v>6613.8678599999994</v>
      </c>
      <c r="W141" s="2">
        <v>10.203412399999999</v>
      </c>
      <c r="X141" s="2">
        <v>2.4934384000000001</v>
      </c>
      <c r="Y141" s="2">
        <v>6.9028873600000002</v>
      </c>
      <c r="Z141" s="6">
        <f>Crate_BOMs[[#This Row],[glass weight (lb)]]+Crate_BOMs[[#This Row],[Crate Weight (lb)]]/COUNTIF(Crate_BOMs[crate no.],Crate_BOMs[[#This Row],[crate no.]])</f>
        <v>310.69431637571427</v>
      </c>
      <c r="AA141" s="6" t="str">
        <f>IF(LEFT(Crate_BOMs[[#This Row],[glass code]],4)&lt;&gt;"1116","",IFERROR(MID(Crate_BOMs[[#This Row],[no]],FIND("ECN",Crate_BOMs[[#This Row],[no]]),200),MID(Crate_BOMs[[#This Row],[no]],39,200)))</f>
        <v>2.05 &amp; 2.09 GLZ02</v>
      </c>
      <c r="AB141" s="6" t="str">
        <f>SUBSTITUTE(IF(RIGHT(Crate_BOMs[[#This Row],[PO Sublot-GL]],6)="curved",RIGHT(Crate_BOMs[[#This Row],[PO Sublot-GL]],12),RIGHT(Crate_BOMs[[#This Row],[PO Sublot-GL]],5))," ","")</f>
        <v>GLZ02</v>
      </c>
      <c r="AC141" s="6" t="str">
        <f>SUBSTITUTE(LEFT(Crate_BOMs[[#This Row],[PO Sublot-GL]],LEN(Crate_BOMs[[#This Row],[PO Sublot-GL]])-LEN(Crate_BOMs[[#This Row],[Glass Type]]))," ","")</f>
        <v>2.05&amp;2.09</v>
      </c>
      <c r="AD141" s="6" t="str">
        <f>LEFT(Crate_BOMs[[#This Row],[no]],FIND(" ",Crate_BOMs[[#This Row],[no]],5)-1)</f>
        <v>PO 40536</v>
      </c>
      <c r="AE141" s="6" cm="1">
        <f t="array" ref="AE141">COUNTA(_xlfn.UNIQUE(_xlfn._xlws.FILTER(Crate_BOMs[PO],Crate_BOMs[crate no.]=Crate_BOMs[[#This Row],[crate no.]])))</f>
        <v>1</v>
      </c>
      <c r="AF141" s="10" t="str">
        <f>IF(Crate_BOMs[[#This Row],['# POs in Crate]]=1,"",IF(VLOOKUP(Crate_BOMs[[#This Row],[crate no.]],Crates_[[crate no.]:[New Sublot]],3,FALSE)="","",VLOOKUP(Crate_BOMs[[#This Row],[crate no.]],Crates_[[crate no.]:[New Sublot]],3,FALSE)))</f>
        <v/>
      </c>
      <c r="AG141" s="6" t="str">
        <f>IF(VLOOKUP(Crate_BOMs[[#This Row],[crate no.]],Crates_[[crate no.]:[New Sublot]],3,FALSE)="",VLOOKUP(Crate_BOMs[[#This Row],[crate no.]],Crates_[[crate no.]:[New Sublot]],2,FALSE),VLOOKUP(Crate_BOMs[[#This Row],[crate no.]],Crates_[[crate no.]:[New Sublot]],3,FALSE))</f>
        <v>2.05&amp;2.09</v>
      </c>
    </row>
    <row r="142" spans="1:38" x14ac:dyDescent="0.25">
      <c r="A142">
        <v>4</v>
      </c>
      <c r="B142">
        <v>300521119</v>
      </c>
      <c r="C142">
        <v>2394734</v>
      </c>
      <c r="D142">
        <v>3</v>
      </c>
      <c r="E142" t="s">
        <v>97</v>
      </c>
      <c r="F142" t="s">
        <v>65</v>
      </c>
      <c r="G142">
        <v>2651</v>
      </c>
      <c r="H142">
        <v>870</v>
      </c>
      <c r="I142">
        <v>104</v>
      </c>
      <c r="J142">
        <v>34</v>
      </c>
      <c r="K142">
        <v>127</v>
      </c>
      <c r="L142">
        <v>1</v>
      </c>
      <c r="M142" t="s">
        <v>92</v>
      </c>
      <c r="N142" t="s">
        <v>93</v>
      </c>
      <c r="O142" s="2">
        <v>279.98707273999997</v>
      </c>
      <c r="P142" s="15">
        <v>45742</v>
      </c>
      <c r="Q142" s="15">
        <v>45762</v>
      </c>
      <c r="R142" s="15">
        <v>45769</v>
      </c>
      <c r="S142" t="s">
        <v>22</v>
      </c>
      <c r="T142">
        <v>10</v>
      </c>
      <c r="U142" s="2">
        <v>429.90141089999997</v>
      </c>
      <c r="V142" s="2">
        <v>6613.8678599999994</v>
      </c>
      <c r="W142" s="2">
        <v>10.203412399999999</v>
      </c>
      <c r="X142" s="2">
        <v>2.4934384000000001</v>
      </c>
      <c r="Y142" s="2">
        <v>6.9028873600000002</v>
      </c>
      <c r="Z142" s="6">
        <f>Crate_BOMs[[#This Row],[glass weight (lb)]]+Crate_BOMs[[#This Row],[Crate Weight (lb)]]/COUNTIF(Crate_BOMs[crate no.],Crate_BOMs[[#This Row],[crate no.]])</f>
        <v>310.69431637571427</v>
      </c>
      <c r="AA142" s="6" t="str">
        <f>IF(LEFT(Crate_BOMs[[#This Row],[glass code]],4)&lt;&gt;"1116","",IFERROR(MID(Crate_BOMs[[#This Row],[no]],FIND("ECN",Crate_BOMs[[#This Row],[no]]),200),MID(Crate_BOMs[[#This Row],[no]],39,200)))</f>
        <v>2.05 &amp; 2.09 GLZ02</v>
      </c>
      <c r="AB142" s="6" t="str">
        <f>SUBSTITUTE(IF(RIGHT(Crate_BOMs[[#This Row],[PO Sublot-GL]],6)="curved",RIGHT(Crate_BOMs[[#This Row],[PO Sublot-GL]],12),RIGHT(Crate_BOMs[[#This Row],[PO Sublot-GL]],5))," ","")</f>
        <v>GLZ02</v>
      </c>
      <c r="AC142" s="6" t="str">
        <f>SUBSTITUTE(LEFT(Crate_BOMs[[#This Row],[PO Sublot-GL]],LEN(Crate_BOMs[[#This Row],[PO Sublot-GL]])-LEN(Crate_BOMs[[#This Row],[Glass Type]]))," ","")</f>
        <v>2.05&amp;2.09</v>
      </c>
      <c r="AD142" s="6" t="str">
        <f>LEFT(Crate_BOMs[[#This Row],[no]],FIND(" ",Crate_BOMs[[#This Row],[no]],5)-1)</f>
        <v>PO 40536</v>
      </c>
      <c r="AE142" s="6" cm="1">
        <f t="array" ref="AE142">COUNTA(_xlfn.UNIQUE(_xlfn._xlws.FILTER(Crate_BOMs[PO],Crate_BOMs[crate no.]=Crate_BOMs[[#This Row],[crate no.]])))</f>
        <v>1</v>
      </c>
      <c r="AF142" s="10" t="str">
        <f>IF(Crate_BOMs[[#This Row],['# POs in Crate]]=1,"",IF(VLOOKUP(Crate_BOMs[[#This Row],[crate no.]],Crates_[[crate no.]:[New Sublot]],3,FALSE)="","",VLOOKUP(Crate_BOMs[[#This Row],[crate no.]],Crates_[[crate no.]:[New Sublot]],3,FALSE)))</f>
        <v/>
      </c>
      <c r="AG142" s="6" t="str">
        <f>IF(VLOOKUP(Crate_BOMs[[#This Row],[crate no.]],Crates_[[crate no.]:[New Sublot]],3,FALSE)="",VLOOKUP(Crate_BOMs[[#This Row],[crate no.]],Crates_[[crate no.]:[New Sublot]],2,FALSE),VLOOKUP(Crate_BOMs[[#This Row],[crate no.]],Crates_[[crate no.]:[New Sublot]],3,FALSE))</f>
        <v>2.05&amp;2.09</v>
      </c>
    </row>
    <row r="143" spans="1:38" x14ac:dyDescent="0.25">
      <c r="A143">
        <v>4</v>
      </c>
      <c r="B143">
        <v>300521167</v>
      </c>
      <c r="C143">
        <v>2394731</v>
      </c>
      <c r="D143">
        <v>1</v>
      </c>
      <c r="E143" t="s">
        <v>99</v>
      </c>
      <c r="F143" t="s">
        <v>100</v>
      </c>
      <c r="G143">
        <v>860</v>
      </c>
      <c r="H143">
        <v>2496</v>
      </c>
      <c r="I143">
        <v>34</v>
      </c>
      <c r="J143">
        <v>98</v>
      </c>
      <c r="K143">
        <v>118</v>
      </c>
      <c r="L143">
        <v>1</v>
      </c>
      <c r="M143" t="s">
        <v>101</v>
      </c>
      <c r="N143" t="s">
        <v>102</v>
      </c>
      <c r="O143" s="2">
        <v>260.14546916</v>
      </c>
      <c r="P143" s="15">
        <v>45742</v>
      </c>
      <c r="Q143" s="15">
        <v>45762</v>
      </c>
      <c r="R143" s="15">
        <v>45769</v>
      </c>
      <c r="S143" t="s">
        <v>22</v>
      </c>
      <c r="T143">
        <v>10</v>
      </c>
      <c r="U143" s="2">
        <v>324.07952513999999</v>
      </c>
      <c r="V143" s="2">
        <v>6613.8678599999994</v>
      </c>
      <c r="W143" s="2">
        <v>9.0682417600000012</v>
      </c>
      <c r="X143" s="2">
        <v>2.4803150400000002</v>
      </c>
      <c r="Y143" s="2">
        <v>4.2782153599999999</v>
      </c>
      <c r="Z143" s="6">
        <f>Crate_BOMs[[#This Row],[glass weight (lb)]]+Crate_BOMs[[#This Row],[Crate Weight (lb)]]/COUNTIF(Crate_BOMs[crate no.],Crate_BOMs[[#This Row],[crate no.]])</f>
        <v>287.152096255</v>
      </c>
      <c r="AA143" s="6" t="str">
        <f>IF(LEFT(Crate_BOMs[[#This Row],[glass code]],4)&lt;&gt;"1116","",IFERROR(MID(Crate_BOMs[[#This Row],[no]],FIND("ECN",Crate_BOMs[[#This Row],[no]]),200),MID(Crate_BOMs[[#This Row],[no]],39,200)))</f>
        <v>2.05 &amp; 2.09 GLT01</v>
      </c>
      <c r="AB143" s="6" t="str">
        <f>SUBSTITUTE(IF(RIGHT(Crate_BOMs[[#This Row],[PO Sublot-GL]],6)="curved",RIGHT(Crate_BOMs[[#This Row],[PO Sublot-GL]],12),RIGHT(Crate_BOMs[[#This Row],[PO Sublot-GL]],5))," ","")</f>
        <v>GLT01</v>
      </c>
      <c r="AC143" s="6" t="str">
        <f>SUBSTITUTE(LEFT(Crate_BOMs[[#This Row],[PO Sublot-GL]],LEN(Crate_BOMs[[#This Row],[PO Sublot-GL]])-LEN(Crate_BOMs[[#This Row],[Glass Type]]))," ","")</f>
        <v>2.05&amp;2.09</v>
      </c>
      <c r="AD143" s="6" t="str">
        <f>LEFT(Crate_BOMs[[#This Row],[no]],FIND(" ",Crate_BOMs[[#This Row],[no]],5)-1)</f>
        <v>PO 40536</v>
      </c>
      <c r="AE143" s="6" cm="1">
        <f t="array" ref="AE143">COUNTA(_xlfn.UNIQUE(_xlfn._xlws.FILTER(Crate_BOMs[PO],Crate_BOMs[crate no.]=Crate_BOMs[[#This Row],[crate no.]])))</f>
        <v>1</v>
      </c>
      <c r="AF143" s="10" t="str">
        <f>IF(Crate_BOMs[[#This Row],['# POs in Crate]]=1,"",IF(VLOOKUP(Crate_BOMs[[#This Row],[crate no.]],Crates_[[crate no.]:[New Sublot]],3,FALSE)="","",VLOOKUP(Crate_BOMs[[#This Row],[crate no.]],Crates_[[crate no.]:[New Sublot]],3,FALSE)))</f>
        <v/>
      </c>
      <c r="AG143" s="6" t="str">
        <f>IF(VLOOKUP(Crate_BOMs[[#This Row],[crate no.]],Crates_[[crate no.]:[New Sublot]],3,FALSE)="",VLOOKUP(Crate_BOMs[[#This Row],[crate no.]],Crates_[[crate no.]:[New Sublot]],2,FALSE),VLOOKUP(Crate_BOMs[[#This Row],[crate no.]],Crates_[[crate no.]:[New Sublot]],3,FALSE))</f>
        <v>2.05&amp;2.09</v>
      </c>
    </row>
    <row r="144" spans="1:38" x14ac:dyDescent="0.25">
      <c r="A144">
        <v>4</v>
      </c>
      <c r="B144">
        <v>300521167</v>
      </c>
      <c r="C144">
        <v>2394731</v>
      </c>
      <c r="D144">
        <v>1</v>
      </c>
      <c r="E144" t="s">
        <v>99</v>
      </c>
      <c r="F144" t="s">
        <v>100</v>
      </c>
      <c r="G144">
        <v>860</v>
      </c>
      <c r="H144">
        <v>2496</v>
      </c>
      <c r="I144">
        <v>34</v>
      </c>
      <c r="J144">
        <v>98</v>
      </c>
      <c r="K144">
        <v>118</v>
      </c>
      <c r="L144">
        <v>1</v>
      </c>
      <c r="M144" t="s">
        <v>101</v>
      </c>
      <c r="N144" t="s">
        <v>102</v>
      </c>
      <c r="O144" s="2">
        <v>260.14546916</v>
      </c>
      <c r="P144" s="15">
        <v>45742</v>
      </c>
      <c r="Q144" s="15">
        <v>45762</v>
      </c>
      <c r="R144" s="15">
        <v>45769</v>
      </c>
      <c r="S144" t="s">
        <v>22</v>
      </c>
      <c r="T144">
        <v>10</v>
      </c>
      <c r="U144" s="2">
        <v>324.07952513999999</v>
      </c>
      <c r="V144" s="2">
        <v>6613.8678599999994</v>
      </c>
      <c r="W144" s="2">
        <v>9.0682417600000012</v>
      </c>
      <c r="X144" s="2">
        <v>2.4803150400000002</v>
      </c>
      <c r="Y144" s="2">
        <v>4.2782153599999999</v>
      </c>
      <c r="Z144" s="6">
        <f>Crate_BOMs[[#This Row],[glass weight (lb)]]+Crate_BOMs[[#This Row],[Crate Weight (lb)]]/COUNTIF(Crate_BOMs[crate no.],Crate_BOMs[[#This Row],[crate no.]])</f>
        <v>287.152096255</v>
      </c>
      <c r="AA144" s="6" t="str">
        <f>IF(LEFT(Crate_BOMs[[#This Row],[glass code]],4)&lt;&gt;"1116","",IFERROR(MID(Crate_BOMs[[#This Row],[no]],FIND("ECN",Crate_BOMs[[#This Row],[no]]),200),MID(Crate_BOMs[[#This Row],[no]],39,200)))</f>
        <v>2.05 &amp; 2.09 GLT01</v>
      </c>
      <c r="AB144" s="6" t="str">
        <f>SUBSTITUTE(IF(RIGHT(Crate_BOMs[[#This Row],[PO Sublot-GL]],6)="curved",RIGHT(Crate_BOMs[[#This Row],[PO Sublot-GL]],12),RIGHT(Crate_BOMs[[#This Row],[PO Sublot-GL]],5))," ","")</f>
        <v>GLT01</v>
      </c>
      <c r="AC144" s="6" t="str">
        <f>SUBSTITUTE(LEFT(Crate_BOMs[[#This Row],[PO Sublot-GL]],LEN(Crate_BOMs[[#This Row],[PO Sublot-GL]])-LEN(Crate_BOMs[[#This Row],[Glass Type]]))," ","")</f>
        <v>2.05&amp;2.09</v>
      </c>
      <c r="AD144" s="6" t="str">
        <f>LEFT(Crate_BOMs[[#This Row],[no]],FIND(" ",Crate_BOMs[[#This Row],[no]],5)-1)</f>
        <v>PO 40536</v>
      </c>
      <c r="AE144" s="6" cm="1">
        <f t="array" ref="AE144">COUNTA(_xlfn.UNIQUE(_xlfn._xlws.FILTER(Crate_BOMs[PO],Crate_BOMs[crate no.]=Crate_BOMs[[#This Row],[crate no.]])))</f>
        <v>1</v>
      </c>
      <c r="AF144" s="10" t="str">
        <f>IF(Crate_BOMs[[#This Row],['# POs in Crate]]=1,"",IF(VLOOKUP(Crate_BOMs[[#This Row],[crate no.]],Crates_[[crate no.]:[New Sublot]],3,FALSE)="","",VLOOKUP(Crate_BOMs[[#This Row],[crate no.]],Crates_[[crate no.]:[New Sublot]],3,FALSE)))</f>
        <v/>
      </c>
      <c r="AG144" s="6" t="str">
        <f>IF(VLOOKUP(Crate_BOMs[[#This Row],[crate no.]],Crates_[[crate no.]:[New Sublot]],3,FALSE)="",VLOOKUP(Crate_BOMs[[#This Row],[crate no.]],Crates_[[crate no.]:[New Sublot]],2,FALSE),VLOOKUP(Crate_BOMs[[#This Row],[crate no.]],Crates_[[crate no.]:[New Sublot]],3,FALSE))</f>
        <v>2.05&amp;2.09</v>
      </c>
    </row>
    <row r="145" spans="1:33" x14ac:dyDescent="0.25">
      <c r="A145">
        <v>4</v>
      </c>
      <c r="B145">
        <v>300521167</v>
      </c>
      <c r="C145">
        <v>2394731</v>
      </c>
      <c r="D145">
        <v>1</v>
      </c>
      <c r="E145" t="s">
        <v>99</v>
      </c>
      <c r="F145" t="s">
        <v>100</v>
      </c>
      <c r="G145">
        <v>860</v>
      </c>
      <c r="H145">
        <v>2496</v>
      </c>
      <c r="I145">
        <v>34</v>
      </c>
      <c r="J145">
        <v>98</v>
      </c>
      <c r="K145">
        <v>118</v>
      </c>
      <c r="L145">
        <v>1</v>
      </c>
      <c r="M145" t="s">
        <v>101</v>
      </c>
      <c r="N145" t="s">
        <v>102</v>
      </c>
      <c r="O145" s="2">
        <v>260.14546916</v>
      </c>
      <c r="P145" s="15">
        <v>45742</v>
      </c>
      <c r="Q145" s="15">
        <v>45762</v>
      </c>
      <c r="R145" s="15">
        <v>45769</v>
      </c>
      <c r="S145" t="s">
        <v>22</v>
      </c>
      <c r="T145">
        <v>10</v>
      </c>
      <c r="U145" s="2">
        <v>324.07952513999999</v>
      </c>
      <c r="V145" s="2">
        <v>6613.8678599999994</v>
      </c>
      <c r="W145" s="2">
        <v>9.0682417600000012</v>
      </c>
      <c r="X145" s="2">
        <v>2.4803150400000002</v>
      </c>
      <c r="Y145" s="2">
        <v>4.2782153599999999</v>
      </c>
      <c r="Z145" s="6">
        <f>Crate_BOMs[[#This Row],[glass weight (lb)]]+Crate_BOMs[[#This Row],[Crate Weight (lb)]]/COUNTIF(Crate_BOMs[crate no.],Crate_BOMs[[#This Row],[crate no.]])</f>
        <v>287.152096255</v>
      </c>
      <c r="AA145" s="6" t="str">
        <f>IF(LEFT(Crate_BOMs[[#This Row],[glass code]],4)&lt;&gt;"1116","",IFERROR(MID(Crate_BOMs[[#This Row],[no]],FIND("ECN",Crate_BOMs[[#This Row],[no]]),200),MID(Crate_BOMs[[#This Row],[no]],39,200)))</f>
        <v>2.05 &amp; 2.09 GLT01</v>
      </c>
      <c r="AB145" s="6" t="str">
        <f>SUBSTITUTE(IF(RIGHT(Crate_BOMs[[#This Row],[PO Sublot-GL]],6)="curved",RIGHT(Crate_BOMs[[#This Row],[PO Sublot-GL]],12),RIGHT(Crate_BOMs[[#This Row],[PO Sublot-GL]],5))," ","")</f>
        <v>GLT01</v>
      </c>
      <c r="AC145" s="6" t="str">
        <f>SUBSTITUTE(LEFT(Crate_BOMs[[#This Row],[PO Sublot-GL]],LEN(Crate_BOMs[[#This Row],[PO Sublot-GL]])-LEN(Crate_BOMs[[#This Row],[Glass Type]]))," ","")</f>
        <v>2.05&amp;2.09</v>
      </c>
      <c r="AD145" s="6" t="str">
        <f>LEFT(Crate_BOMs[[#This Row],[no]],FIND(" ",Crate_BOMs[[#This Row],[no]],5)-1)</f>
        <v>PO 40536</v>
      </c>
      <c r="AE145" s="6" cm="1">
        <f t="array" ref="AE145">COUNTA(_xlfn.UNIQUE(_xlfn._xlws.FILTER(Crate_BOMs[PO],Crate_BOMs[crate no.]=Crate_BOMs[[#This Row],[crate no.]])))</f>
        <v>1</v>
      </c>
      <c r="AF145" s="10" t="str">
        <f>IF(Crate_BOMs[[#This Row],['# POs in Crate]]=1,"",IF(VLOOKUP(Crate_BOMs[[#This Row],[crate no.]],Crates_[[crate no.]:[New Sublot]],3,FALSE)="","",VLOOKUP(Crate_BOMs[[#This Row],[crate no.]],Crates_[[crate no.]:[New Sublot]],3,FALSE)))</f>
        <v/>
      </c>
      <c r="AG145" s="6" t="str">
        <f>IF(VLOOKUP(Crate_BOMs[[#This Row],[crate no.]],Crates_[[crate no.]:[New Sublot]],3,FALSE)="",VLOOKUP(Crate_BOMs[[#This Row],[crate no.]],Crates_[[crate no.]:[New Sublot]],2,FALSE),VLOOKUP(Crate_BOMs[[#This Row],[crate no.]],Crates_[[crate no.]:[New Sublot]],3,FALSE))</f>
        <v>2.05&amp;2.09</v>
      </c>
    </row>
    <row r="146" spans="1:33" x14ac:dyDescent="0.25">
      <c r="A146">
        <v>4</v>
      </c>
      <c r="B146">
        <v>300521167</v>
      </c>
      <c r="C146">
        <v>2394731</v>
      </c>
      <c r="D146">
        <v>1</v>
      </c>
      <c r="E146" t="s">
        <v>99</v>
      </c>
      <c r="F146" t="s">
        <v>100</v>
      </c>
      <c r="G146">
        <v>860</v>
      </c>
      <c r="H146">
        <v>2496</v>
      </c>
      <c r="I146">
        <v>34</v>
      </c>
      <c r="J146">
        <v>98</v>
      </c>
      <c r="K146">
        <v>118</v>
      </c>
      <c r="L146">
        <v>1</v>
      </c>
      <c r="M146" t="s">
        <v>101</v>
      </c>
      <c r="N146" t="s">
        <v>102</v>
      </c>
      <c r="O146" s="2">
        <v>260.14546916</v>
      </c>
      <c r="P146" s="15">
        <v>45742</v>
      </c>
      <c r="Q146" s="15">
        <v>45762</v>
      </c>
      <c r="R146" s="15">
        <v>45769</v>
      </c>
      <c r="S146" t="s">
        <v>22</v>
      </c>
      <c r="T146">
        <v>10</v>
      </c>
      <c r="U146" s="2">
        <v>324.07952513999999</v>
      </c>
      <c r="V146" s="2">
        <v>6613.8678599999994</v>
      </c>
      <c r="W146" s="2">
        <v>9.0682417600000012</v>
      </c>
      <c r="X146" s="2">
        <v>2.4803150400000002</v>
      </c>
      <c r="Y146" s="2">
        <v>4.2782153599999999</v>
      </c>
      <c r="Z146" s="6">
        <f>Crate_BOMs[[#This Row],[glass weight (lb)]]+Crate_BOMs[[#This Row],[Crate Weight (lb)]]/COUNTIF(Crate_BOMs[crate no.],Crate_BOMs[[#This Row],[crate no.]])</f>
        <v>287.152096255</v>
      </c>
      <c r="AA146" s="6" t="str">
        <f>IF(LEFT(Crate_BOMs[[#This Row],[glass code]],4)&lt;&gt;"1116","",IFERROR(MID(Crate_BOMs[[#This Row],[no]],FIND("ECN",Crate_BOMs[[#This Row],[no]]),200),MID(Crate_BOMs[[#This Row],[no]],39,200)))</f>
        <v>2.05 &amp; 2.09 GLT01</v>
      </c>
      <c r="AB146" s="6" t="str">
        <f>SUBSTITUTE(IF(RIGHT(Crate_BOMs[[#This Row],[PO Sublot-GL]],6)="curved",RIGHT(Crate_BOMs[[#This Row],[PO Sublot-GL]],12),RIGHT(Crate_BOMs[[#This Row],[PO Sublot-GL]],5))," ","")</f>
        <v>GLT01</v>
      </c>
      <c r="AC146" s="6" t="str">
        <f>SUBSTITUTE(LEFT(Crate_BOMs[[#This Row],[PO Sublot-GL]],LEN(Crate_BOMs[[#This Row],[PO Sublot-GL]])-LEN(Crate_BOMs[[#This Row],[Glass Type]]))," ","")</f>
        <v>2.05&amp;2.09</v>
      </c>
      <c r="AD146" s="6" t="str">
        <f>LEFT(Crate_BOMs[[#This Row],[no]],FIND(" ",Crate_BOMs[[#This Row],[no]],5)-1)</f>
        <v>PO 40536</v>
      </c>
      <c r="AE146" s="6" cm="1">
        <f t="array" ref="AE146">COUNTA(_xlfn.UNIQUE(_xlfn._xlws.FILTER(Crate_BOMs[PO],Crate_BOMs[crate no.]=Crate_BOMs[[#This Row],[crate no.]])))</f>
        <v>1</v>
      </c>
      <c r="AF146" s="10" t="str">
        <f>IF(Crate_BOMs[[#This Row],['# POs in Crate]]=1,"",IF(VLOOKUP(Crate_BOMs[[#This Row],[crate no.]],Crates_[[crate no.]:[New Sublot]],3,FALSE)="","",VLOOKUP(Crate_BOMs[[#This Row],[crate no.]],Crates_[[crate no.]:[New Sublot]],3,FALSE)))</f>
        <v/>
      </c>
      <c r="AG146" s="6" t="str">
        <f>IF(VLOOKUP(Crate_BOMs[[#This Row],[crate no.]],Crates_[[crate no.]:[New Sublot]],3,FALSE)="",VLOOKUP(Crate_BOMs[[#This Row],[crate no.]],Crates_[[crate no.]:[New Sublot]],2,FALSE),VLOOKUP(Crate_BOMs[[#This Row],[crate no.]],Crates_[[crate no.]:[New Sublot]],3,FALSE))</f>
        <v>2.05&amp;2.09</v>
      </c>
    </row>
    <row r="147" spans="1:33" x14ac:dyDescent="0.25">
      <c r="A147">
        <v>4</v>
      </c>
      <c r="B147">
        <v>300521167</v>
      </c>
      <c r="C147">
        <v>2394731</v>
      </c>
      <c r="D147">
        <v>1</v>
      </c>
      <c r="E147" t="s">
        <v>99</v>
      </c>
      <c r="F147" t="s">
        <v>100</v>
      </c>
      <c r="G147">
        <v>860</v>
      </c>
      <c r="H147">
        <v>2496</v>
      </c>
      <c r="I147">
        <v>34</v>
      </c>
      <c r="J147">
        <v>98</v>
      </c>
      <c r="K147">
        <v>118</v>
      </c>
      <c r="L147">
        <v>1</v>
      </c>
      <c r="M147" t="s">
        <v>101</v>
      </c>
      <c r="N147" t="s">
        <v>102</v>
      </c>
      <c r="O147" s="2">
        <v>260.14546916</v>
      </c>
      <c r="P147" s="15">
        <v>45742</v>
      </c>
      <c r="Q147" s="15">
        <v>45762</v>
      </c>
      <c r="R147" s="15">
        <v>45769</v>
      </c>
      <c r="S147" t="s">
        <v>22</v>
      </c>
      <c r="T147">
        <v>10</v>
      </c>
      <c r="U147" s="2">
        <v>324.07952513999999</v>
      </c>
      <c r="V147" s="2">
        <v>6613.8678599999994</v>
      </c>
      <c r="W147" s="2">
        <v>9.0682417600000012</v>
      </c>
      <c r="X147" s="2">
        <v>2.4803150400000002</v>
      </c>
      <c r="Y147" s="2">
        <v>4.2782153599999999</v>
      </c>
      <c r="Z147" s="6">
        <f>Crate_BOMs[[#This Row],[glass weight (lb)]]+Crate_BOMs[[#This Row],[Crate Weight (lb)]]/COUNTIF(Crate_BOMs[crate no.],Crate_BOMs[[#This Row],[crate no.]])</f>
        <v>287.152096255</v>
      </c>
      <c r="AA147" s="6" t="str">
        <f>IF(LEFT(Crate_BOMs[[#This Row],[glass code]],4)&lt;&gt;"1116","",IFERROR(MID(Crate_BOMs[[#This Row],[no]],FIND("ECN",Crate_BOMs[[#This Row],[no]]),200),MID(Crate_BOMs[[#This Row],[no]],39,200)))</f>
        <v>2.05 &amp; 2.09 GLT01</v>
      </c>
      <c r="AB147" s="6" t="str">
        <f>SUBSTITUTE(IF(RIGHT(Crate_BOMs[[#This Row],[PO Sublot-GL]],6)="curved",RIGHT(Crate_BOMs[[#This Row],[PO Sublot-GL]],12),RIGHT(Crate_BOMs[[#This Row],[PO Sublot-GL]],5))," ","")</f>
        <v>GLT01</v>
      </c>
      <c r="AC147" s="6" t="str">
        <f>SUBSTITUTE(LEFT(Crate_BOMs[[#This Row],[PO Sublot-GL]],LEN(Crate_BOMs[[#This Row],[PO Sublot-GL]])-LEN(Crate_BOMs[[#This Row],[Glass Type]]))," ","")</f>
        <v>2.05&amp;2.09</v>
      </c>
      <c r="AD147" s="6" t="str">
        <f>LEFT(Crate_BOMs[[#This Row],[no]],FIND(" ",Crate_BOMs[[#This Row],[no]],5)-1)</f>
        <v>PO 40536</v>
      </c>
      <c r="AE147" s="6" cm="1">
        <f t="array" ref="AE147">COUNTA(_xlfn.UNIQUE(_xlfn._xlws.FILTER(Crate_BOMs[PO],Crate_BOMs[crate no.]=Crate_BOMs[[#This Row],[crate no.]])))</f>
        <v>1</v>
      </c>
      <c r="AF147" s="10" t="str">
        <f>IF(Crate_BOMs[[#This Row],['# POs in Crate]]=1,"",IF(VLOOKUP(Crate_BOMs[[#This Row],[crate no.]],Crates_[[crate no.]:[New Sublot]],3,FALSE)="","",VLOOKUP(Crate_BOMs[[#This Row],[crate no.]],Crates_[[crate no.]:[New Sublot]],3,FALSE)))</f>
        <v/>
      </c>
      <c r="AG147" s="6" t="str">
        <f>IF(VLOOKUP(Crate_BOMs[[#This Row],[crate no.]],Crates_[[crate no.]:[New Sublot]],3,FALSE)="",VLOOKUP(Crate_BOMs[[#This Row],[crate no.]],Crates_[[crate no.]:[New Sublot]],2,FALSE),VLOOKUP(Crate_BOMs[[#This Row],[crate no.]],Crates_[[crate no.]:[New Sublot]],3,FALSE))</f>
        <v>2.05&amp;2.09</v>
      </c>
    </row>
    <row r="148" spans="1:33" x14ac:dyDescent="0.25">
      <c r="A148">
        <v>4</v>
      </c>
      <c r="B148">
        <v>300521167</v>
      </c>
      <c r="C148">
        <v>2394731</v>
      </c>
      <c r="D148">
        <v>1</v>
      </c>
      <c r="E148" t="s">
        <v>99</v>
      </c>
      <c r="F148" t="s">
        <v>100</v>
      </c>
      <c r="G148">
        <v>860</v>
      </c>
      <c r="H148">
        <v>2496</v>
      </c>
      <c r="I148">
        <v>34</v>
      </c>
      <c r="J148">
        <v>98</v>
      </c>
      <c r="K148">
        <v>118</v>
      </c>
      <c r="L148">
        <v>1</v>
      </c>
      <c r="M148" t="s">
        <v>101</v>
      </c>
      <c r="N148" t="s">
        <v>102</v>
      </c>
      <c r="O148" s="2">
        <v>260.14546916</v>
      </c>
      <c r="P148" s="15">
        <v>45742</v>
      </c>
      <c r="Q148" s="15">
        <v>45762</v>
      </c>
      <c r="R148" s="15">
        <v>45769</v>
      </c>
      <c r="S148" t="s">
        <v>22</v>
      </c>
      <c r="T148">
        <v>10</v>
      </c>
      <c r="U148" s="2">
        <v>324.07952513999999</v>
      </c>
      <c r="V148" s="2">
        <v>6613.8678599999994</v>
      </c>
      <c r="W148" s="2">
        <v>9.0682417600000012</v>
      </c>
      <c r="X148" s="2">
        <v>2.4803150400000002</v>
      </c>
      <c r="Y148" s="2">
        <v>4.2782153599999999</v>
      </c>
      <c r="Z148" s="6">
        <f>Crate_BOMs[[#This Row],[glass weight (lb)]]+Crate_BOMs[[#This Row],[Crate Weight (lb)]]/COUNTIF(Crate_BOMs[crate no.],Crate_BOMs[[#This Row],[crate no.]])</f>
        <v>287.152096255</v>
      </c>
      <c r="AA148" s="6" t="str">
        <f>IF(LEFT(Crate_BOMs[[#This Row],[glass code]],4)&lt;&gt;"1116","",IFERROR(MID(Crate_BOMs[[#This Row],[no]],FIND("ECN",Crate_BOMs[[#This Row],[no]]),200),MID(Crate_BOMs[[#This Row],[no]],39,200)))</f>
        <v>2.05 &amp; 2.09 GLT01</v>
      </c>
      <c r="AB148" s="6" t="str">
        <f>SUBSTITUTE(IF(RIGHT(Crate_BOMs[[#This Row],[PO Sublot-GL]],6)="curved",RIGHT(Crate_BOMs[[#This Row],[PO Sublot-GL]],12),RIGHT(Crate_BOMs[[#This Row],[PO Sublot-GL]],5))," ","")</f>
        <v>GLT01</v>
      </c>
      <c r="AC148" s="6" t="str">
        <f>SUBSTITUTE(LEFT(Crate_BOMs[[#This Row],[PO Sublot-GL]],LEN(Crate_BOMs[[#This Row],[PO Sublot-GL]])-LEN(Crate_BOMs[[#This Row],[Glass Type]]))," ","")</f>
        <v>2.05&amp;2.09</v>
      </c>
      <c r="AD148" s="6" t="str">
        <f>LEFT(Crate_BOMs[[#This Row],[no]],FIND(" ",Crate_BOMs[[#This Row],[no]],5)-1)</f>
        <v>PO 40536</v>
      </c>
      <c r="AE148" s="6" cm="1">
        <f t="array" ref="AE148">COUNTA(_xlfn.UNIQUE(_xlfn._xlws.FILTER(Crate_BOMs[PO],Crate_BOMs[crate no.]=Crate_BOMs[[#This Row],[crate no.]])))</f>
        <v>1</v>
      </c>
      <c r="AF148" s="10" t="str">
        <f>IF(Crate_BOMs[[#This Row],['# POs in Crate]]=1,"",IF(VLOOKUP(Crate_BOMs[[#This Row],[crate no.]],Crates_[[crate no.]:[New Sublot]],3,FALSE)="","",VLOOKUP(Crate_BOMs[[#This Row],[crate no.]],Crates_[[crate no.]:[New Sublot]],3,FALSE)))</f>
        <v/>
      </c>
      <c r="AG148" s="6" t="str">
        <f>IF(VLOOKUP(Crate_BOMs[[#This Row],[crate no.]],Crates_[[crate no.]:[New Sublot]],3,FALSE)="",VLOOKUP(Crate_BOMs[[#This Row],[crate no.]],Crates_[[crate no.]:[New Sublot]],2,FALSE),VLOOKUP(Crate_BOMs[[#This Row],[crate no.]],Crates_[[crate no.]:[New Sublot]],3,FALSE))</f>
        <v>2.05&amp;2.09</v>
      </c>
    </row>
    <row r="149" spans="1:33" x14ac:dyDescent="0.25">
      <c r="A149">
        <v>4</v>
      </c>
      <c r="B149">
        <v>300521167</v>
      </c>
      <c r="C149">
        <v>2394731</v>
      </c>
      <c r="D149">
        <v>1</v>
      </c>
      <c r="E149" t="s">
        <v>99</v>
      </c>
      <c r="F149" t="s">
        <v>100</v>
      </c>
      <c r="G149">
        <v>860</v>
      </c>
      <c r="H149">
        <v>2496</v>
      </c>
      <c r="I149">
        <v>34</v>
      </c>
      <c r="J149">
        <v>98</v>
      </c>
      <c r="K149">
        <v>118</v>
      </c>
      <c r="L149">
        <v>1</v>
      </c>
      <c r="M149" t="s">
        <v>101</v>
      </c>
      <c r="N149" t="s">
        <v>102</v>
      </c>
      <c r="O149" s="2">
        <v>260.14546916</v>
      </c>
      <c r="P149" s="15">
        <v>45742</v>
      </c>
      <c r="Q149" s="15">
        <v>45762</v>
      </c>
      <c r="R149" s="15">
        <v>45769</v>
      </c>
      <c r="S149" t="s">
        <v>22</v>
      </c>
      <c r="T149">
        <v>10</v>
      </c>
      <c r="U149" s="2">
        <v>324.07952513999999</v>
      </c>
      <c r="V149" s="2">
        <v>6613.8678599999994</v>
      </c>
      <c r="W149" s="2">
        <v>9.0682417600000012</v>
      </c>
      <c r="X149" s="2">
        <v>2.4803150400000002</v>
      </c>
      <c r="Y149" s="2">
        <v>4.2782153599999999</v>
      </c>
      <c r="Z149" s="6">
        <f>Crate_BOMs[[#This Row],[glass weight (lb)]]+Crate_BOMs[[#This Row],[Crate Weight (lb)]]/COUNTIF(Crate_BOMs[crate no.],Crate_BOMs[[#This Row],[crate no.]])</f>
        <v>287.152096255</v>
      </c>
      <c r="AA149" s="6" t="str">
        <f>IF(LEFT(Crate_BOMs[[#This Row],[glass code]],4)&lt;&gt;"1116","",IFERROR(MID(Crate_BOMs[[#This Row],[no]],FIND("ECN",Crate_BOMs[[#This Row],[no]]),200),MID(Crate_BOMs[[#This Row],[no]],39,200)))</f>
        <v>2.05 &amp; 2.09 GLT01</v>
      </c>
      <c r="AB149" s="6" t="str">
        <f>SUBSTITUTE(IF(RIGHT(Crate_BOMs[[#This Row],[PO Sublot-GL]],6)="curved",RIGHT(Crate_BOMs[[#This Row],[PO Sublot-GL]],12),RIGHT(Crate_BOMs[[#This Row],[PO Sublot-GL]],5))," ","")</f>
        <v>GLT01</v>
      </c>
      <c r="AC149" s="6" t="str">
        <f>SUBSTITUTE(LEFT(Crate_BOMs[[#This Row],[PO Sublot-GL]],LEN(Crate_BOMs[[#This Row],[PO Sublot-GL]])-LEN(Crate_BOMs[[#This Row],[Glass Type]]))," ","")</f>
        <v>2.05&amp;2.09</v>
      </c>
      <c r="AD149" s="6" t="str">
        <f>LEFT(Crate_BOMs[[#This Row],[no]],FIND(" ",Crate_BOMs[[#This Row],[no]],5)-1)</f>
        <v>PO 40536</v>
      </c>
      <c r="AE149" s="6" cm="1">
        <f t="array" ref="AE149">COUNTA(_xlfn.UNIQUE(_xlfn._xlws.FILTER(Crate_BOMs[PO],Crate_BOMs[crate no.]=Crate_BOMs[[#This Row],[crate no.]])))</f>
        <v>1</v>
      </c>
      <c r="AF149" s="10" t="str">
        <f>IF(Crate_BOMs[[#This Row],['# POs in Crate]]=1,"",IF(VLOOKUP(Crate_BOMs[[#This Row],[crate no.]],Crates_[[crate no.]:[New Sublot]],3,FALSE)="","",VLOOKUP(Crate_BOMs[[#This Row],[crate no.]],Crates_[[crate no.]:[New Sublot]],3,FALSE)))</f>
        <v/>
      </c>
      <c r="AG149" s="6" t="str">
        <f>IF(VLOOKUP(Crate_BOMs[[#This Row],[crate no.]],Crates_[[crate no.]:[New Sublot]],3,FALSE)="",VLOOKUP(Crate_BOMs[[#This Row],[crate no.]],Crates_[[crate no.]:[New Sublot]],2,FALSE),VLOOKUP(Crate_BOMs[[#This Row],[crate no.]],Crates_[[crate no.]:[New Sublot]],3,FALSE))</f>
        <v>2.05&amp;2.09</v>
      </c>
    </row>
    <row r="150" spans="1:33" x14ac:dyDescent="0.25">
      <c r="A150">
        <v>4</v>
      </c>
      <c r="B150">
        <v>300521167</v>
      </c>
      <c r="C150">
        <v>2394731</v>
      </c>
      <c r="D150">
        <v>1</v>
      </c>
      <c r="E150" t="s">
        <v>99</v>
      </c>
      <c r="F150" t="s">
        <v>100</v>
      </c>
      <c r="G150">
        <v>860</v>
      </c>
      <c r="H150">
        <v>2496</v>
      </c>
      <c r="I150">
        <v>34</v>
      </c>
      <c r="J150">
        <v>98</v>
      </c>
      <c r="K150">
        <v>118</v>
      </c>
      <c r="L150">
        <v>1</v>
      </c>
      <c r="M150" t="s">
        <v>101</v>
      </c>
      <c r="N150" t="s">
        <v>102</v>
      </c>
      <c r="O150" s="2">
        <v>260.14546916</v>
      </c>
      <c r="P150" s="15">
        <v>45742</v>
      </c>
      <c r="Q150" s="15">
        <v>45762</v>
      </c>
      <c r="R150" s="15">
        <v>45769</v>
      </c>
      <c r="S150" t="s">
        <v>22</v>
      </c>
      <c r="T150">
        <v>10</v>
      </c>
      <c r="U150" s="2">
        <v>324.07952513999999</v>
      </c>
      <c r="V150" s="2">
        <v>6613.8678599999994</v>
      </c>
      <c r="W150" s="2">
        <v>9.0682417600000012</v>
      </c>
      <c r="X150" s="2">
        <v>2.4803150400000002</v>
      </c>
      <c r="Y150" s="2">
        <v>4.2782153599999999</v>
      </c>
      <c r="Z150" s="6">
        <f>Crate_BOMs[[#This Row],[glass weight (lb)]]+Crate_BOMs[[#This Row],[Crate Weight (lb)]]/COUNTIF(Crate_BOMs[crate no.],Crate_BOMs[[#This Row],[crate no.]])</f>
        <v>287.152096255</v>
      </c>
      <c r="AA150" s="6" t="str">
        <f>IF(LEFT(Crate_BOMs[[#This Row],[glass code]],4)&lt;&gt;"1116","",IFERROR(MID(Crate_BOMs[[#This Row],[no]],FIND("ECN",Crate_BOMs[[#This Row],[no]]),200),MID(Crate_BOMs[[#This Row],[no]],39,200)))</f>
        <v>2.05 &amp; 2.09 GLT01</v>
      </c>
      <c r="AB150" s="6" t="str">
        <f>SUBSTITUTE(IF(RIGHT(Crate_BOMs[[#This Row],[PO Sublot-GL]],6)="curved",RIGHT(Crate_BOMs[[#This Row],[PO Sublot-GL]],12),RIGHT(Crate_BOMs[[#This Row],[PO Sublot-GL]],5))," ","")</f>
        <v>GLT01</v>
      </c>
      <c r="AC150" s="6" t="str">
        <f>SUBSTITUTE(LEFT(Crate_BOMs[[#This Row],[PO Sublot-GL]],LEN(Crate_BOMs[[#This Row],[PO Sublot-GL]])-LEN(Crate_BOMs[[#This Row],[Glass Type]]))," ","")</f>
        <v>2.05&amp;2.09</v>
      </c>
      <c r="AD150" s="6" t="str">
        <f>LEFT(Crate_BOMs[[#This Row],[no]],FIND(" ",Crate_BOMs[[#This Row],[no]],5)-1)</f>
        <v>PO 40536</v>
      </c>
      <c r="AE150" s="6" cm="1">
        <f t="array" ref="AE150">COUNTA(_xlfn.UNIQUE(_xlfn._xlws.FILTER(Crate_BOMs[PO],Crate_BOMs[crate no.]=Crate_BOMs[[#This Row],[crate no.]])))</f>
        <v>1</v>
      </c>
      <c r="AF150" s="10" t="str">
        <f>IF(Crate_BOMs[[#This Row],['# POs in Crate]]=1,"",IF(VLOOKUP(Crate_BOMs[[#This Row],[crate no.]],Crates_[[crate no.]:[New Sublot]],3,FALSE)="","",VLOOKUP(Crate_BOMs[[#This Row],[crate no.]],Crates_[[crate no.]:[New Sublot]],3,FALSE)))</f>
        <v/>
      </c>
      <c r="AG150" s="6" t="str">
        <f>IF(VLOOKUP(Crate_BOMs[[#This Row],[crate no.]],Crates_[[crate no.]:[New Sublot]],3,FALSE)="",VLOOKUP(Crate_BOMs[[#This Row],[crate no.]],Crates_[[crate no.]:[New Sublot]],2,FALSE),VLOOKUP(Crate_BOMs[[#This Row],[crate no.]],Crates_[[crate no.]:[New Sublot]],3,FALSE))</f>
        <v>2.05&amp;2.09</v>
      </c>
    </row>
    <row r="151" spans="1:33" x14ac:dyDescent="0.25">
      <c r="A151">
        <v>4</v>
      </c>
      <c r="B151">
        <v>300521167</v>
      </c>
      <c r="C151">
        <v>2394729</v>
      </c>
      <c r="D151">
        <v>3</v>
      </c>
      <c r="E151" t="s">
        <v>103</v>
      </c>
      <c r="F151" t="s">
        <v>95</v>
      </c>
      <c r="G151">
        <v>2551</v>
      </c>
      <c r="H151">
        <v>870</v>
      </c>
      <c r="I151">
        <v>100</v>
      </c>
      <c r="J151">
        <v>34</v>
      </c>
      <c r="K151">
        <v>122</v>
      </c>
      <c r="L151">
        <v>1</v>
      </c>
      <c r="M151" t="s">
        <v>101</v>
      </c>
      <c r="N151" t="s">
        <v>102</v>
      </c>
      <c r="O151" s="2">
        <v>268.96395963999998</v>
      </c>
      <c r="P151" s="15">
        <v>45742</v>
      </c>
      <c r="Q151" s="15">
        <v>45762</v>
      </c>
      <c r="R151" s="15">
        <v>45769</v>
      </c>
      <c r="S151" t="s">
        <v>22</v>
      </c>
      <c r="T151">
        <v>10</v>
      </c>
      <c r="U151" s="2">
        <v>324.07952513999999</v>
      </c>
      <c r="V151" s="2">
        <v>6613.8678599999994</v>
      </c>
      <c r="W151" s="2">
        <v>9.0682417600000012</v>
      </c>
      <c r="X151" s="2">
        <v>2.4803150400000002</v>
      </c>
      <c r="Y151" s="2">
        <v>4.2782153599999999</v>
      </c>
      <c r="Z151" s="6">
        <f>Crate_BOMs[[#This Row],[glass weight (lb)]]+Crate_BOMs[[#This Row],[Crate Weight (lb)]]/COUNTIF(Crate_BOMs[crate no.],Crate_BOMs[[#This Row],[crate no.]])</f>
        <v>295.97058673499998</v>
      </c>
      <c r="AA151" s="6" t="str">
        <f>IF(LEFT(Crate_BOMs[[#This Row],[glass code]],4)&lt;&gt;"1116","",IFERROR(MID(Crate_BOMs[[#This Row],[no]],FIND("ECN",Crate_BOMs[[#This Row],[no]]),200),MID(Crate_BOMs[[#This Row],[no]],39,200)))</f>
        <v>2.05 &amp; 2.09 GLA07</v>
      </c>
      <c r="AB151" s="6" t="str">
        <f>SUBSTITUTE(IF(RIGHT(Crate_BOMs[[#This Row],[PO Sublot-GL]],6)="curved",RIGHT(Crate_BOMs[[#This Row],[PO Sublot-GL]],12),RIGHT(Crate_BOMs[[#This Row],[PO Sublot-GL]],5))," ","")</f>
        <v>GLA07</v>
      </c>
      <c r="AC151" s="6" t="str">
        <f>SUBSTITUTE(LEFT(Crate_BOMs[[#This Row],[PO Sublot-GL]],LEN(Crate_BOMs[[#This Row],[PO Sublot-GL]])-LEN(Crate_BOMs[[#This Row],[Glass Type]]))," ","")</f>
        <v>2.05&amp;2.09</v>
      </c>
      <c r="AD151" s="6" t="str">
        <f>LEFT(Crate_BOMs[[#This Row],[no]],FIND(" ",Crate_BOMs[[#This Row],[no]],5)-1)</f>
        <v>PO 40536</v>
      </c>
      <c r="AE151" s="6" cm="1">
        <f t="array" ref="AE151">COUNTA(_xlfn.UNIQUE(_xlfn._xlws.FILTER(Crate_BOMs[PO],Crate_BOMs[crate no.]=Crate_BOMs[[#This Row],[crate no.]])))</f>
        <v>1</v>
      </c>
      <c r="AF151" s="10" t="str">
        <f>IF(Crate_BOMs[[#This Row],['# POs in Crate]]=1,"",IF(VLOOKUP(Crate_BOMs[[#This Row],[crate no.]],Crates_[[crate no.]:[New Sublot]],3,FALSE)="","",VLOOKUP(Crate_BOMs[[#This Row],[crate no.]],Crates_[[crate no.]:[New Sublot]],3,FALSE)))</f>
        <v/>
      </c>
      <c r="AG151" s="6" t="str">
        <f>IF(VLOOKUP(Crate_BOMs[[#This Row],[crate no.]],Crates_[[crate no.]:[New Sublot]],3,FALSE)="",VLOOKUP(Crate_BOMs[[#This Row],[crate no.]],Crates_[[crate no.]:[New Sublot]],2,FALSE),VLOOKUP(Crate_BOMs[[#This Row],[crate no.]],Crates_[[crate no.]:[New Sublot]],3,FALSE))</f>
        <v>2.05&amp;2.09</v>
      </c>
    </row>
    <row r="152" spans="1:33" x14ac:dyDescent="0.25">
      <c r="A152">
        <v>4</v>
      </c>
      <c r="B152">
        <v>300521167</v>
      </c>
      <c r="C152">
        <v>2394729</v>
      </c>
      <c r="D152">
        <v>3</v>
      </c>
      <c r="E152" t="s">
        <v>103</v>
      </c>
      <c r="F152" t="s">
        <v>95</v>
      </c>
      <c r="G152">
        <v>2551</v>
      </c>
      <c r="H152">
        <v>870</v>
      </c>
      <c r="I152">
        <v>100</v>
      </c>
      <c r="J152">
        <v>34</v>
      </c>
      <c r="K152">
        <v>122</v>
      </c>
      <c r="L152">
        <v>1</v>
      </c>
      <c r="M152" t="s">
        <v>101</v>
      </c>
      <c r="N152" t="s">
        <v>102</v>
      </c>
      <c r="O152" s="2">
        <v>268.96395963999998</v>
      </c>
      <c r="P152" s="15">
        <v>45742</v>
      </c>
      <c r="Q152" s="15">
        <v>45762</v>
      </c>
      <c r="R152" s="15">
        <v>45769</v>
      </c>
      <c r="S152" t="s">
        <v>22</v>
      </c>
      <c r="T152">
        <v>10</v>
      </c>
      <c r="U152" s="2">
        <v>324.07952513999999</v>
      </c>
      <c r="V152" s="2">
        <v>6613.8678599999994</v>
      </c>
      <c r="W152" s="2">
        <v>9.0682417600000012</v>
      </c>
      <c r="X152" s="2">
        <v>2.4803150400000002</v>
      </c>
      <c r="Y152" s="2">
        <v>4.2782153599999999</v>
      </c>
      <c r="Z152" s="6">
        <f>Crate_BOMs[[#This Row],[glass weight (lb)]]+Crate_BOMs[[#This Row],[Crate Weight (lb)]]/COUNTIF(Crate_BOMs[crate no.],Crate_BOMs[[#This Row],[crate no.]])</f>
        <v>295.97058673499998</v>
      </c>
      <c r="AA152" s="6" t="str">
        <f>IF(LEFT(Crate_BOMs[[#This Row],[glass code]],4)&lt;&gt;"1116","",IFERROR(MID(Crate_BOMs[[#This Row],[no]],FIND("ECN",Crate_BOMs[[#This Row],[no]]),200),MID(Crate_BOMs[[#This Row],[no]],39,200)))</f>
        <v>2.05 &amp; 2.09 GLA07</v>
      </c>
      <c r="AB152" s="6" t="str">
        <f>SUBSTITUTE(IF(RIGHT(Crate_BOMs[[#This Row],[PO Sublot-GL]],6)="curved",RIGHT(Crate_BOMs[[#This Row],[PO Sublot-GL]],12),RIGHT(Crate_BOMs[[#This Row],[PO Sublot-GL]],5))," ","")</f>
        <v>GLA07</v>
      </c>
      <c r="AC152" s="6" t="str">
        <f>SUBSTITUTE(LEFT(Crate_BOMs[[#This Row],[PO Sublot-GL]],LEN(Crate_BOMs[[#This Row],[PO Sublot-GL]])-LEN(Crate_BOMs[[#This Row],[Glass Type]]))," ","")</f>
        <v>2.05&amp;2.09</v>
      </c>
      <c r="AD152" s="6" t="str">
        <f>LEFT(Crate_BOMs[[#This Row],[no]],FIND(" ",Crate_BOMs[[#This Row],[no]],5)-1)</f>
        <v>PO 40536</v>
      </c>
      <c r="AE152" s="6" cm="1">
        <f t="array" ref="AE152">COUNTA(_xlfn.UNIQUE(_xlfn._xlws.FILTER(Crate_BOMs[PO],Crate_BOMs[crate no.]=Crate_BOMs[[#This Row],[crate no.]])))</f>
        <v>1</v>
      </c>
      <c r="AF152" s="10" t="str">
        <f>IF(Crate_BOMs[[#This Row],['# POs in Crate]]=1,"",IF(VLOOKUP(Crate_BOMs[[#This Row],[crate no.]],Crates_[[crate no.]:[New Sublot]],3,FALSE)="","",VLOOKUP(Crate_BOMs[[#This Row],[crate no.]],Crates_[[crate no.]:[New Sublot]],3,FALSE)))</f>
        <v/>
      </c>
      <c r="AG152" s="6" t="str">
        <f>IF(VLOOKUP(Crate_BOMs[[#This Row],[crate no.]],Crates_[[crate no.]:[New Sublot]],3,FALSE)="",VLOOKUP(Crate_BOMs[[#This Row],[crate no.]],Crates_[[crate no.]:[New Sublot]],2,FALSE),VLOOKUP(Crate_BOMs[[#This Row],[crate no.]],Crates_[[crate no.]:[New Sublot]],3,FALSE))</f>
        <v>2.05&amp;2.09</v>
      </c>
    </row>
    <row r="153" spans="1:33" x14ac:dyDescent="0.25">
      <c r="A153">
        <v>4</v>
      </c>
      <c r="B153">
        <v>300521167</v>
      </c>
      <c r="C153">
        <v>2394731</v>
      </c>
      <c r="D153">
        <v>1</v>
      </c>
      <c r="E153" t="s">
        <v>99</v>
      </c>
      <c r="F153" t="s">
        <v>100</v>
      </c>
      <c r="G153">
        <v>860</v>
      </c>
      <c r="H153">
        <v>2496</v>
      </c>
      <c r="I153">
        <v>34</v>
      </c>
      <c r="J153">
        <v>98</v>
      </c>
      <c r="K153">
        <v>118</v>
      </c>
      <c r="L153">
        <v>1</v>
      </c>
      <c r="M153" t="s">
        <v>101</v>
      </c>
      <c r="N153" t="s">
        <v>102</v>
      </c>
      <c r="O153" s="2">
        <v>260.14546916</v>
      </c>
      <c r="P153" s="15">
        <v>45742</v>
      </c>
      <c r="Q153" s="15">
        <v>45762</v>
      </c>
      <c r="R153" s="15">
        <v>45769</v>
      </c>
      <c r="S153" t="s">
        <v>22</v>
      </c>
      <c r="T153">
        <v>10</v>
      </c>
      <c r="U153" s="2">
        <v>324.07952513999999</v>
      </c>
      <c r="V153" s="2">
        <v>6613.8678599999994</v>
      </c>
      <c r="W153" s="2">
        <v>9.0682417600000012</v>
      </c>
      <c r="X153" s="2">
        <v>2.4803150400000002</v>
      </c>
      <c r="Y153" s="2">
        <v>4.2782153599999999</v>
      </c>
      <c r="Z153" s="6">
        <f>Crate_BOMs[[#This Row],[glass weight (lb)]]+Crate_BOMs[[#This Row],[Crate Weight (lb)]]/COUNTIF(Crate_BOMs[crate no.],Crate_BOMs[[#This Row],[crate no.]])</f>
        <v>287.152096255</v>
      </c>
      <c r="AA153" s="6" t="str">
        <f>IF(LEFT(Crate_BOMs[[#This Row],[glass code]],4)&lt;&gt;"1116","",IFERROR(MID(Crate_BOMs[[#This Row],[no]],FIND("ECN",Crate_BOMs[[#This Row],[no]]),200),MID(Crate_BOMs[[#This Row],[no]],39,200)))</f>
        <v>2.05 &amp; 2.09 GLT01</v>
      </c>
      <c r="AB153" s="6" t="str">
        <f>SUBSTITUTE(IF(RIGHT(Crate_BOMs[[#This Row],[PO Sublot-GL]],6)="curved",RIGHT(Crate_BOMs[[#This Row],[PO Sublot-GL]],12),RIGHT(Crate_BOMs[[#This Row],[PO Sublot-GL]],5))," ","")</f>
        <v>GLT01</v>
      </c>
      <c r="AC153" s="6" t="str">
        <f>SUBSTITUTE(LEFT(Crate_BOMs[[#This Row],[PO Sublot-GL]],LEN(Crate_BOMs[[#This Row],[PO Sublot-GL]])-LEN(Crate_BOMs[[#This Row],[Glass Type]]))," ","")</f>
        <v>2.05&amp;2.09</v>
      </c>
      <c r="AD153" s="6" t="str">
        <f>LEFT(Crate_BOMs[[#This Row],[no]],FIND(" ",Crate_BOMs[[#This Row],[no]],5)-1)</f>
        <v>PO 40536</v>
      </c>
      <c r="AE153" s="6" cm="1">
        <f t="array" ref="AE153">COUNTA(_xlfn.UNIQUE(_xlfn._xlws.FILTER(Crate_BOMs[PO],Crate_BOMs[crate no.]=Crate_BOMs[[#This Row],[crate no.]])))</f>
        <v>1</v>
      </c>
      <c r="AF153" s="10" t="str">
        <f>IF(Crate_BOMs[[#This Row],['# POs in Crate]]=1,"",IF(VLOOKUP(Crate_BOMs[[#This Row],[crate no.]],Crates_[[crate no.]:[New Sublot]],3,FALSE)="","",VLOOKUP(Crate_BOMs[[#This Row],[crate no.]],Crates_[[crate no.]:[New Sublot]],3,FALSE)))</f>
        <v/>
      </c>
      <c r="AG153" s="6" t="str">
        <f>IF(VLOOKUP(Crate_BOMs[[#This Row],[crate no.]],Crates_[[crate no.]:[New Sublot]],3,FALSE)="",VLOOKUP(Crate_BOMs[[#This Row],[crate no.]],Crates_[[crate no.]:[New Sublot]],2,FALSE),VLOOKUP(Crate_BOMs[[#This Row],[crate no.]],Crates_[[crate no.]:[New Sublot]],3,FALSE))</f>
        <v>2.05&amp;2.09</v>
      </c>
    </row>
    <row r="154" spans="1:33" x14ac:dyDescent="0.25">
      <c r="A154">
        <v>4</v>
      </c>
      <c r="B154">
        <v>300521167</v>
      </c>
      <c r="C154">
        <v>2394729</v>
      </c>
      <c r="D154">
        <v>3</v>
      </c>
      <c r="E154" t="s">
        <v>103</v>
      </c>
      <c r="F154" t="s">
        <v>95</v>
      </c>
      <c r="G154">
        <v>2551</v>
      </c>
      <c r="H154">
        <v>870</v>
      </c>
      <c r="I154">
        <v>100</v>
      </c>
      <c r="J154">
        <v>34</v>
      </c>
      <c r="K154">
        <v>122</v>
      </c>
      <c r="L154">
        <v>1</v>
      </c>
      <c r="M154" t="s">
        <v>101</v>
      </c>
      <c r="N154" t="s">
        <v>102</v>
      </c>
      <c r="O154" s="2">
        <v>268.96395963999998</v>
      </c>
      <c r="P154" s="15">
        <v>45742</v>
      </c>
      <c r="Q154" s="15">
        <v>45762</v>
      </c>
      <c r="R154" s="15">
        <v>45769</v>
      </c>
      <c r="S154" t="s">
        <v>22</v>
      </c>
      <c r="T154">
        <v>10</v>
      </c>
      <c r="U154" s="2">
        <v>324.07952513999999</v>
      </c>
      <c r="V154" s="2">
        <v>6613.8678599999994</v>
      </c>
      <c r="W154" s="2">
        <v>9.0682417600000012</v>
      </c>
      <c r="X154" s="2">
        <v>2.4803150400000002</v>
      </c>
      <c r="Y154" s="2">
        <v>4.2782153599999999</v>
      </c>
      <c r="Z154" s="6">
        <f>Crate_BOMs[[#This Row],[glass weight (lb)]]+Crate_BOMs[[#This Row],[Crate Weight (lb)]]/COUNTIF(Crate_BOMs[crate no.],Crate_BOMs[[#This Row],[crate no.]])</f>
        <v>295.97058673499998</v>
      </c>
      <c r="AA154" s="6" t="str">
        <f>IF(LEFT(Crate_BOMs[[#This Row],[glass code]],4)&lt;&gt;"1116","",IFERROR(MID(Crate_BOMs[[#This Row],[no]],FIND("ECN",Crate_BOMs[[#This Row],[no]]),200),MID(Crate_BOMs[[#This Row],[no]],39,200)))</f>
        <v>2.05 &amp; 2.09 GLA07</v>
      </c>
      <c r="AB154" s="6" t="str">
        <f>SUBSTITUTE(IF(RIGHT(Crate_BOMs[[#This Row],[PO Sublot-GL]],6)="curved",RIGHT(Crate_BOMs[[#This Row],[PO Sublot-GL]],12),RIGHT(Crate_BOMs[[#This Row],[PO Sublot-GL]],5))," ","")</f>
        <v>GLA07</v>
      </c>
      <c r="AC154" s="6" t="str">
        <f>SUBSTITUTE(LEFT(Crate_BOMs[[#This Row],[PO Sublot-GL]],LEN(Crate_BOMs[[#This Row],[PO Sublot-GL]])-LEN(Crate_BOMs[[#This Row],[Glass Type]]))," ","")</f>
        <v>2.05&amp;2.09</v>
      </c>
      <c r="AD154" s="6" t="str">
        <f>LEFT(Crate_BOMs[[#This Row],[no]],FIND(" ",Crate_BOMs[[#This Row],[no]],5)-1)</f>
        <v>PO 40536</v>
      </c>
      <c r="AE154" s="6" cm="1">
        <f t="array" ref="AE154">COUNTA(_xlfn.UNIQUE(_xlfn._xlws.FILTER(Crate_BOMs[PO],Crate_BOMs[crate no.]=Crate_BOMs[[#This Row],[crate no.]])))</f>
        <v>1</v>
      </c>
      <c r="AF154" s="10" t="str">
        <f>IF(Crate_BOMs[[#This Row],['# POs in Crate]]=1,"",IF(VLOOKUP(Crate_BOMs[[#This Row],[crate no.]],Crates_[[crate no.]:[New Sublot]],3,FALSE)="","",VLOOKUP(Crate_BOMs[[#This Row],[crate no.]],Crates_[[crate no.]:[New Sublot]],3,FALSE)))</f>
        <v/>
      </c>
      <c r="AG154" s="6" t="str">
        <f>IF(VLOOKUP(Crate_BOMs[[#This Row],[crate no.]],Crates_[[crate no.]:[New Sublot]],3,FALSE)="",VLOOKUP(Crate_BOMs[[#This Row],[crate no.]],Crates_[[crate no.]:[New Sublot]],2,FALSE),VLOOKUP(Crate_BOMs[[#This Row],[crate no.]],Crates_[[crate no.]:[New Sublot]],3,FALSE))</f>
        <v>2.05&amp;2.09</v>
      </c>
    </row>
    <row r="155" spans="1:33" x14ac:dyDescent="0.25">
      <c r="A155">
        <v>4</v>
      </c>
      <c r="B155">
        <v>300520594</v>
      </c>
      <c r="C155">
        <v>2394736</v>
      </c>
      <c r="D155">
        <v>1</v>
      </c>
      <c r="E155" t="s">
        <v>104</v>
      </c>
      <c r="F155" t="s">
        <v>105</v>
      </c>
      <c r="G155">
        <v>1076</v>
      </c>
      <c r="H155">
        <v>870</v>
      </c>
      <c r="I155">
        <v>42</v>
      </c>
      <c r="J155">
        <v>34</v>
      </c>
      <c r="K155">
        <v>52</v>
      </c>
      <c r="L155">
        <v>1</v>
      </c>
      <c r="M155" t="s">
        <v>89</v>
      </c>
      <c r="N155" t="s">
        <v>90</v>
      </c>
      <c r="O155" s="2">
        <v>114.64037623999999</v>
      </c>
      <c r="P155" s="15">
        <v>45742</v>
      </c>
      <c r="Q155" s="15">
        <v>45762</v>
      </c>
      <c r="R155" s="15">
        <v>45769</v>
      </c>
      <c r="S155" t="s">
        <v>22</v>
      </c>
      <c r="T155">
        <v>10</v>
      </c>
      <c r="U155" s="2">
        <v>467.37999543999996</v>
      </c>
      <c r="V155" s="2">
        <v>6613.8678599999994</v>
      </c>
      <c r="W155" s="2">
        <v>12.828084400000002</v>
      </c>
      <c r="X155" s="2">
        <v>2.4934384000000001</v>
      </c>
      <c r="Y155" s="2">
        <v>4.9540683999999997</v>
      </c>
      <c r="Z155" s="6">
        <f>Crate_BOMs[[#This Row],[glass weight (lb)]]+Crate_BOMs[[#This Row],[Crate Weight (lb)]]/COUNTIF(Crate_BOMs[crate no.],Crate_BOMs[[#This Row],[crate no.]])</f>
        <v>166.57148684444445</v>
      </c>
      <c r="AA155" s="6" t="str">
        <f>IF(LEFT(Crate_BOMs[[#This Row],[glass code]],4)&lt;&gt;"1116","",IFERROR(MID(Crate_BOMs[[#This Row],[no]],FIND("ECN",Crate_BOMs[[#This Row],[no]]),200),MID(Crate_BOMs[[#This Row],[no]],39,200)))</f>
        <v>2.05 &amp; 2.09 GLZ19</v>
      </c>
      <c r="AB155" s="6" t="str">
        <f>SUBSTITUTE(IF(RIGHT(Crate_BOMs[[#This Row],[PO Sublot-GL]],6)="curved",RIGHT(Crate_BOMs[[#This Row],[PO Sublot-GL]],12),RIGHT(Crate_BOMs[[#This Row],[PO Sublot-GL]],5))," ","")</f>
        <v>GLZ19</v>
      </c>
      <c r="AC155" s="6" t="str">
        <f>SUBSTITUTE(LEFT(Crate_BOMs[[#This Row],[PO Sublot-GL]],LEN(Crate_BOMs[[#This Row],[PO Sublot-GL]])-LEN(Crate_BOMs[[#This Row],[Glass Type]]))," ","")</f>
        <v>2.05&amp;2.09</v>
      </c>
      <c r="AD155" s="6" t="str">
        <f>LEFT(Crate_BOMs[[#This Row],[no]],FIND(" ",Crate_BOMs[[#This Row],[no]],5)-1)</f>
        <v>PO 40536</v>
      </c>
      <c r="AE155" s="6" cm="1">
        <f t="array" ref="AE155">COUNTA(_xlfn.UNIQUE(_xlfn._xlws.FILTER(Crate_BOMs[PO],Crate_BOMs[crate no.]=Crate_BOMs[[#This Row],[crate no.]])))</f>
        <v>1</v>
      </c>
      <c r="AF155" s="10" t="str">
        <f>IF(Crate_BOMs[[#This Row],['# POs in Crate]]=1,"",IF(VLOOKUP(Crate_BOMs[[#This Row],[crate no.]],Crates_[[crate no.]:[New Sublot]],3,FALSE)="","",VLOOKUP(Crate_BOMs[[#This Row],[crate no.]],Crates_[[crate no.]:[New Sublot]],3,FALSE)))</f>
        <v/>
      </c>
      <c r="AG155" s="6" t="str">
        <f>IF(VLOOKUP(Crate_BOMs[[#This Row],[crate no.]],Crates_[[crate no.]:[New Sublot]],3,FALSE)="",VLOOKUP(Crate_BOMs[[#This Row],[crate no.]],Crates_[[crate no.]:[New Sublot]],2,FALSE),VLOOKUP(Crate_BOMs[[#This Row],[crate no.]],Crates_[[crate no.]:[New Sublot]],3,FALSE))</f>
        <v>2.05&amp;2.09</v>
      </c>
    </row>
    <row r="156" spans="1:33" x14ac:dyDescent="0.25">
      <c r="A156">
        <v>4</v>
      </c>
      <c r="B156">
        <v>300520594</v>
      </c>
      <c r="C156">
        <v>2394732</v>
      </c>
      <c r="D156">
        <v>1</v>
      </c>
      <c r="E156" t="s">
        <v>87</v>
      </c>
      <c r="F156" t="s">
        <v>88</v>
      </c>
      <c r="G156">
        <v>3743</v>
      </c>
      <c r="H156">
        <v>870</v>
      </c>
      <c r="I156">
        <v>147</v>
      </c>
      <c r="J156">
        <v>34</v>
      </c>
      <c r="K156">
        <v>179</v>
      </c>
      <c r="L156">
        <v>1</v>
      </c>
      <c r="M156" t="s">
        <v>89</v>
      </c>
      <c r="N156" t="s">
        <v>90</v>
      </c>
      <c r="O156" s="2">
        <v>394.62744898</v>
      </c>
      <c r="P156" s="15">
        <v>45742</v>
      </c>
      <c r="Q156" s="15">
        <v>45762</v>
      </c>
      <c r="R156" s="15">
        <v>45769</v>
      </c>
      <c r="S156" t="s">
        <v>22</v>
      </c>
      <c r="T156">
        <v>10</v>
      </c>
      <c r="U156" s="2">
        <v>467.37999543999996</v>
      </c>
      <c r="V156" s="2">
        <v>6613.8678599999994</v>
      </c>
      <c r="W156" s="2">
        <v>12.828084400000002</v>
      </c>
      <c r="X156" s="2">
        <v>2.4934384000000001</v>
      </c>
      <c r="Y156" s="2">
        <v>4.9540683999999997</v>
      </c>
      <c r="Z156" s="6">
        <f>Crate_BOMs[[#This Row],[glass weight (lb)]]+Crate_BOMs[[#This Row],[Crate Weight (lb)]]/COUNTIF(Crate_BOMs[crate no.],Crate_BOMs[[#This Row],[crate no.]])</f>
        <v>446.55855958444442</v>
      </c>
      <c r="AA156" s="6" t="str">
        <f>IF(LEFT(Crate_BOMs[[#This Row],[glass code]],4)&lt;&gt;"1116","",IFERROR(MID(Crate_BOMs[[#This Row],[no]],FIND("ECN",Crate_BOMs[[#This Row],[no]]),200),MID(Crate_BOMs[[#This Row],[no]],39,200)))</f>
        <v>2.05 &amp; 2.09 GLT07</v>
      </c>
      <c r="AB156" s="6" t="str">
        <f>SUBSTITUTE(IF(RIGHT(Crate_BOMs[[#This Row],[PO Sublot-GL]],6)="curved",RIGHT(Crate_BOMs[[#This Row],[PO Sublot-GL]],12),RIGHT(Crate_BOMs[[#This Row],[PO Sublot-GL]],5))," ","")</f>
        <v>GLT07</v>
      </c>
      <c r="AC156" s="6" t="str">
        <f>SUBSTITUTE(LEFT(Crate_BOMs[[#This Row],[PO Sublot-GL]],LEN(Crate_BOMs[[#This Row],[PO Sublot-GL]])-LEN(Crate_BOMs[[#This Row],[Glass Type]]))," ","")</f>
        <v>2.05&amp;2.09</v>
      </c>
      <c r="AD156" s="6" t="str">
        <f>LEFT(Crate_BOMs[[#This Row],[no]],FIND(" ",Crate_BOMs[[#This Row],[no]],5)-1)</f>
        <v>PO 40536</v>
      </c>
      <c r="AE156" s="6" cm="1">
        <f t="array" ref="AE156">COUNTA(_xlfn.UNIQUE(_xlfn._xlws.FILTER(Crate_BOMs[PO],Crate_BOMs[crate no.]=Crate_BOMs[[#This Row],[crate no.]])))</f>
        <v>1</v>
      </c>
      <c r="AF156" s="10" t="str">
        <f>IF(Crate_BOMs[[#This Row],['# POs in Crate]]=1,"",IF(VLOOKUP(Crate_BOMs[[#This Row],[crate no.]],Crates_[[crate no.]:[New Sublot]],3,FALSE)="","",VLOOKUP(Crate_BOMs[[#This Row],[crate no.]],Crates_[[crate no.]:[New Sublot]],3,FALSE)))</f>
        <v/>
      </c>
      <c r="AG156" s="6" t="str">
        <f>IF(VLOOKUP(Crate_BOMs[[#This Row],[crate no.]],Crates_[[crate no.]:[New Sublot]],3,FALSE)="",VLOOKUP(Crate_BOMs[[#This Row],[crate no.]],Crates_[[crate no.]:[New Sublot]],2,FALSE),VLOOKUP(Crate_BOMs[[#This Row],[crate no.]],Crates_[[crate no.]:[New Sublot]],3,FALSE))</f>
        <v>2.05&amp;2.09</v>
      </c>
    </row>
    <row r="157" spans="1:33" x14ac:dyDescent="0.25">
      <c r="A157">
        <v>4</v>
      </c>
      <c r="B157">
        <v>300520594</v>
      </c>
      <c r="C157">
        <v>2394736</v>
      </c>
      <c r="D157">
        <v>2</v>
      </c>
      <c r="E157" t="s">
        <v>106</v>
      </c>
      <c r="F157" t="s">
        <v>105</v>
      </c>
      <c r="G157">
        <v>1076</v>
      </c>
      <c r="H157">
        <v>2496</v>
      </c>
      <c r="I157">
        <v>42</v>
      </c>
      <c r="J157">
        <v>98</v>
      </c>
      <c r="K157">
        <v>148</v>
      </c>
      <c r="L157">
        <v>1</v>
      </c>
      <c r="M157" t="s">
        <v>89</v>
      </c>
      <c r="N157" t="s">
        <v>90</v>
      </c>
      <c r="O157" s="2">
        <v>326.28414776</v>
      </c>
      <c r="P157" s="15">
        <v>45742</v>
      </c>
      <c r="Q157" s="15">
        <v>45762</v>
      </c>
      <c r="R157" s="15">
        <v>45769</v>
      </c>
      <c r="S157" t="s">
        <v>22</v>
      </c>
      <c r="T157">
        <v>10</v>
      </c>
      <c r="U157" s="2">
        <v>467.37999543999996</v>
      </c>
      <c r="V157" s="2">
        <v>6613.8678599999994</v>
      </c>
      <c r="W157" s="2">
        <v>12.828084400000002</v>
      </c>
      <c r="X157" s="2">
        <v>2.4934384000000001</v>
      </c>
      <c r="Y157" s="2">
        <v>4.9540683999999997</v>
      </c>
      <c r="Z157" s="6">
        <f>Crate_BOMs[[#This Row],[glass weight (lb)]]+Crate_BOMs[[#This Row],[Crate Weight (lb)]]/COUNTIF(Crate_BOMs[crate no.],Crate_BOMs[[#This Row],[crate no.]])</f>
        <v>378.21525836444442</v>
      </c>
      <c r="AA157" s="6" t="str">
        <f>IF(LEFT(Crate_BOMs[[#This Row],[glass code]],4)&lt;&gt;"1116","",IFERROR(MID(Crate_BOMs[[#This Row],[no]],FIND("ECN",Crate_BOMs[[#This Row],[no]]),200),MID(Crate_BOMs[[#This Row],[no]],39,200)))</f>
        <v>2.05 &amp; 2.09 GLZ19</v>
      </c>
      <c r="AB157" s="6" t="str">
        <f>SUBSTITUTE(IF(RIGHT(Crate_BOMs[[#This Row],[PO Sublot-GL]],6)="curved",RIGHT(Crate_BOMs[[#This Row],[PO Sublot-GL]],12),RIGHT(Crate_BOMs[[#This Row],[PO Sublot-GL]],5))," ","")</f>
        <v>GLZ19</v>
      </c>
      <c r="AC157" s="6" t="str">
        <f>SUBSTITUTE(LEFT(Crate_BOMs[[#This Row],[PO Sublot-GL]],LEN(Crate_BOMs[[#This Row],[PO Sublot-GL]])-LEN(Crate_BOMs[[#This Row],[Glass Type]]))," ","")</f>
        <v>2.05&amp;2.09</v>
      </c>
      <c r="AD157" s="6" t="str">
        <f>LEFT(Crate_BOMs[[#This Row],[no]],FIND(" ",Crate_BOMs[[#This Row],[no]],5)-1)</f>
        <v>PO 40536</v>
      </c>
      <c r="AE157" s="6" cm="1">
        <f t="array" ref="AE157">COUNTA(_xlfn.UNIQUE(_xlfn._xlws.FILTER(Crate_BOMs[PO],Crate_BOMs[crate no.]=Crate_BOMs[[#This Row],[crate no.]])))</f>
        <v>1</v>
      </c>
      <c r="AF157" s="10" t="str">
        <f>IF(Crate_BOMs[[#This Row],['# POs in Crate]]=1,"",IF(VLOOKUP(Crate_BOMs[[#This Row],[crate no.]],Crates_[[crate no.]:[New Sublot]],3,FALSE)="","",VLOOKUP(Crate_BOMs[[#This Row],[crate no.]],Crates_[[crate no.]:[New Sublot]],3,FALSE)))</f>
        <v/>
      </c>
      <c r="AG157" s="6" t="str">
        <f>IF(VLOOKUP(Crate_BOMs[[#This Row],[crate no.]],Crates_[[crate no.]:[New Sublot]],3,FALSE)="",VLOOKUP(Crate_BOMs[[#This Row],[crate no.]],Crates_[[crate no.]:[New Sublot]],2,FALSE),VLOOKUP(Crate_BOMs[[#This Row],[crate no.]],Crates_[[crate no.]:[New Sublot]],3,FALSE))</f>
        <v>2.05&amp;2.09</v>
      </c>
    </row>
    <row r="158" spans="1:33" x14ac:dyDescent="0.25">
      <c r="A158">
        <v>4</v>
      </c>
      <c r="B158">
        <v>300520594</v>
      </c>
      <c r="C158">
        <v>2394732</v>
      </c>
      <c r="D158">
        <v>1</v>
      </c>
      <c r="E158" t="s">
        <v>87</v>
      </c>
      <c r="F158" t="s">
        <v>88</v>
      </c>
      <c r="G158">
        <v>3743</v>
      </c>
      <c r="H158">
        <v>870</v>
      </c>
      <c r="I158">
        <v>147</v>
      </c>
      <c r="J158">
        <v>34</v>
      </c>
      <c r="K158">
        <v>179</v>
      </c>
      <c r="L158">
        <v>1</v>
      </c>
      <c r="M158" t="s">
        <v>89</v>
      </c>
      <c r="N158" t="s">
        <v>90</v>
      </c>
      <c r="O158" s="2">
        <v>394.62744898</v>
      </c>
      <c r="P158" s="15">
        <v>45742</v>
      </c>
      <c r="Q158" s="15">
        <v>45762</v>
      </c>
      <c r="R158" s="15">
        <v>45769</v>
      </c>
      <c r="S158" t="s">
        <v>22</v>
      </c>
      <c r="T158">
        <v>10</v>
      </c>
      <c r="U158" s="2">
        <v>467.37999543999996</v>
      </c>
      <c r="V158" s="2">
        <v>6613.8678599999994</v>
      </c>
      <c r="W158" s="2">
        <v>12.828084400000002</v>
      </c>
      <c r="X158" s="2">
        <v>2.4934384000000001</v>
      </c>
      <c r="Y158" s="2">
        <v>4.9540683999999997</v>
      </c>
      <c r="Z158" s="6">
        <f>Crate_BOMs[[#This Row],[glass weight (lb)]]+Crate_BOMs[[#This Row],[Crate Weight (lb)]]/COUNTIF(Crate_BOMs[crate no.],Crate_BOMs[[#This Row],[crate no.]])</f>
        <v>446.55855958444442</v>
      </c>
      <c r="AA158" s="6" t="str">
        <f>IF(LEFT(Crate_BOMs[[#This Row],[glass code]],4)&lt;&gt;"1116","",IFERROR(MID(Crate_BOMs[[#This Row],[no]],FIND("ECN",Crate_BOMs[[#This Row],[no]]),200),MID(Crate_BOMs[[#This Row],[no]],39,200)))</f>
        <v>2.05 &amp; 2.09 GLT07</v>
      </c>
      <c r="AB158" s="6" t="str">
        <f>SUBSTITUTE(IF(RIGHT(Crate_BOMs[[#This Row],[PO Sublot-GL]],6)="curved",RIGHT(Crate_BOMs[[#This Row],[PO Sublot-GL]],12),RIGHT(Crate_BOMs[[#This Row],[PO Sublot-GL]],5))," ","")</f>
        <v>GLT07</v>
      </c>
      <c r="AC158" s="6" t="str">
        <f>SUBSTITUTE(LEFT(Crate_BOMs[[#This Row],[PO Sublot-GL]],LEN(Crate_BOMs[[#This Row],[PO Sublot-GL]])-LEN(Crate_BOMs[[#This Row],[Glass Type]]))," ","")</f>
        <v>2.05&amp;2.09</v>
      </c>
      <c r="AD158" s="6" t="str">
        <f>LEFT(Crate_BOMs[[#This Row],[no]],FIND(" ",Crate_BOMs[[#This Row],[no]],5)-1)</f>
        <v>PO 40536</v>
      </c>
      <c r="AE158" s="6" cm="1">
        <f t="array" ref="AE158">COUNTA(_xlfn.UNIQUE(_xlfn._xlws.FILTER(Crate_BOMs[PO],Crate_BOMs[crate no.]=Crate_BOMs[[#This Row],[crate no.]])))</f>
        <v>1</v>
      </c>
      <c r="AF158" s="10" t="str">
        <f>IF(Crate_BOMs[[#This Row],['# POs in Crate]]=1,"",IF(VLOOKUP(Crate_BOMs[[#This Row],[crate no.]],Crates_[[crate no.]:[New Sublot]],3,FALSE)="","",VLOOKUP(Crate_BOMs[[#This Row],[crate no.]],Crates_[[crate no.]:[New Sublot]],3,FALSE)))</f>
        <v/>
      </c>
      <c r="AG158" s="6" t="str">
        <f>IF(VLOOKUP(Crate_BOMs[[#This Row],[crate no.]],Crates_[[crate no.]:[New Sublot]],3,FALSE)="",VLOOKUP(Crate_BOMs[[#This Row],[crate no.]],Crates_[[crate no.]:[New Sublot]],2,FALSE),VLOOKUP(Crate_BOMs[[#This Row],[crate no.]],Crates_[[crate no.]:[New Sublot]],3,FALSE))</f>
        <v>2.05&amp;2.09</v>
      </c>
    </row>
    <row r="159" spans="1:33" x14ac:dyDescent="0.25">
      <c r="A159">
        <v>4</v>
      </c>
      <c r="B159">
        <v>300520594</v>
      </c>
      <c r="C159">
        <v>2394732</v>
      </c>
      <c r="D159">
        <v>1</v>
      </c>
      <c r="E159" t="s">
        <v>87</v>
      </c>
      <c r="F159" t="s">
        <v>88</v>
      </c>
      <c r="G159">
        <v>3743</v>
      </c>
      <c r="H159">
        <v>870</v>
      </c>
      <c r="I159">
        <v>147</v>
      </c>
      <c r="J159">
        <v>34</v>
      </c>
      <c r="K159">
        <v>179</v>
      </c>
      <c r="L159">
        <v>1</v>
      </c>
      <c r="M159" t="s">
        <v>89</v>
      </c>
      <c r="N159" t="s">
        <v>90</v>
      </c>
      <c r="O159" s="2">
        <v>394.62744898</v>
      </c>
      <c r="P159" s="15">
        <v>45742</v>
      </c>
      <c r="Q159" s="15">
        <v>45762</v>
      </c>
      <c r="R159" s="15">
        <v>45769</v>
      </c>
      <c r="S159" t="s">
        <v>22</v>
      </c>
      <c r="T159">
        <v>10</v>
      </c>
      <c r="U159" s="2">
        <v>467.37999543999996</v>
      </c>
      <c r="V159" s="2">
        <v>6613.8678599999994</v>
      </c>
      <c r="W159" s="2">
        <v>12.828084400000002</v>
      </c>
      <c r="X159" s="2">
        <v>2.4934384000000001</v>
      </c>
      <c r="Y159" s="2">
        <v>4.9540683999999997</v>
      </c>
      <c r="Z159" s="6">
        <f>Crate_BOMs[[#This Row],[glass weight (lb)]]+Crate_BOMs[[#This Row],[Crate Weight (lb)]]/COUNTIF(Crate_BOMs[crate no.],Crate_BOMs[[#This Row],[crate no.]])</f>
        <v>446.55855958444442</v>
      </c>
      <c r="AA159" s="6" t="str">
        <f>IF(LEFT(Crate_BOMs[[#This Row],[glass code]],4)&lt;&gt;"1116","",IFERROR(MID(Crate_BOMs[[#This Row],[no]],FIND("ECN",Crate_BOMs[[#This Row],[no]]),200),MID(Crate_BOMs[[#This Row],[no]],39,200)))</f>
        <v>2.05 &amp; 2.09 GLT07</v>
      </c>
      <c r="AB159" s="6" t="str">
        <f>SUBSTITUTE(IF(RIGHT(Crate_BOMs[[#This Row],[PO Sublot-GL]],6)="curved",RIGHT(Crate_BOMs[[#This Row],[PO Sublot-GL]],12),RIGHT(Crate_BOMs[[#This Row],[PO Sublot-GL]],5))," ","")</f>
        <v>GLT07</v>
      </c>
      <c r="AC159" s="6" t="str">
        <f>SUBSTITUTE(LEFT(Crate_BOMs[[#This Row],[PO Sublot-GL]],LEN(Crate_BOMs[[#This Row],[PO Sublot-GL]])-LEN(Crate_BOMs[[#This Row],[Glass Type]]))," ","")</f>
        <v>2.05&amp;2.09</v>
      </c>
      <c r="AD159" s="6" t="str">
        <f>LEFT(Crate_BOMs[[#This Row],[no]],FIND(" ",Crate_BOMs[[#This Row],[no]],5)-1)</f>
        <v>PO 40536</v>
      </c>
      <c r="AE159" s="6" cm="1">
        <f t="array" ref="AE159">COUNTA(_xlfn.UNIQUE(_xlfn._xlws.FILTER(Crate_BOMs[PO],Crate_BOMs[crate no.]=Crate_BOMs[[#This Row],[crate no.]])))</f>
        <v>1</v>
      </c>
      <c r="AF159" s="10" t="str">
        <f>IF(Crate_BOMs[[#This Row],['# POs in Crate]]=1,"",IF(VLOOKUP(Crate_BOMs[[#This Row],[crate no.]],Crates_[[crate no.]:[New Sublot]],3,FALSE)="","",VLOOKUP(Crate_BOMs[[#This Row],[crate no.]],Crates_[[crate no.]:[New Sublot]],3,FALSE)))</f>
        <v/>
      </c>
      <c r="AG159" s="6" t="str">
        <f>IF(VLOOKUP(Crate_BOMs[[#This Row],[crate no.]],Crates_[[crate no.]:[New Sublot]],3,FALSE)="",VLOOKUP(Crate_BOMs[[#This Row],[crate no.]],Crates_[[crate no.]:[New Sublot]],2,FALSE),VLOOKUP(Crate_BOMs[[#This Row],[crate no.]],Crates_[[crate no.]:[New Sublot]],3,FALSE))</f>
        <v>2.05&amp;2.09</v>
      </c>
    </row>
    <row r="160" spans="1:33" x14ac:dyDescent="0.25">
      <c r="A160">
        <v>4</v>
      </c>
      <c r="B160">
        <v>300520594</v>
      </c>
      <c r="C160">
        <v>2394732</v>
      </c>
      <c r="D160">
        <v>1</v>
      </c>
      <c r="E160" t="s">
        <v>87</v>
      </c>
      <c r="F160" t="s">
        <v>88</v>
      </c>
      <c r="G160">
        <v>3743</v>
      </c>
      <c r="H160">
        <v>870</v>
      </c>
      <c r="I160">
        <v>147</v>
      </c>
      <c r="J160">
        <v>34</v>
      </c>
      <c r="K160">
        <v>179</v>
      </c>
      <c r="L160">
        <v>1</v>
      </c>
      <c r="M160" t="s">
        <v>89</v>
      </c>
      <c r="N160" t="s">
        <v>90</v>
      </c>
      <c r="O160" s="2">
        <v>394.62744898</v>
      </c>
      <c r="P160" s="15">
        <v>45742</v>
      </c>
      <c r="Q160" s="15">
        <v>45762</v>
      </c>
      <c r="R160" s="15">
        <v>45769</v>
      </c>
      <c r="S160" t="s">
        <v>22</v>
      </c>
      <c r="T160">
        <v>10</v>
      </c>
      <c r="U160" s="2">
        <v>467.37999543999996</v>
      </c>
      <c r="V160" s="2">
        <v>6613.8678599999994</v>
      </c>
      <c r="W160" s="2">
        <v>12.828084400000002</v>
      </c>
      <c r="X160" s="2">
        <v>2.4934384000000001</v>
      </c>
      <c r="Y160" s="2">
        <v>4.9540683999999997</v>
      </c>
      <c r="Z160" s="6">
        <f>Crate_BOMs[[#This Row],[glass weight (lb)]]+Crate_BOMs[[#This Row],[Crate Weight (lb)]]/COUNTIF(Crate_BOMs[crate no.],Crate_BOMs[[#This Row],[crate no.]])</f>
        <v>446.55855958444442</v>
      </c>
      <c r="AA160" s="6" t="str">
        <f>IF(LEFT(Crate_BOMs[[#This Row],[glass code]],4)&lt;&gt;"1116","",IFERROR(MID(Crate_BOMs[[#This Row],[no]],FIND("ECN",Crate_BOMs[[#This Row],[no]]),200),MID(Crate_BOMs[[#This Row],[no]],39,200)))</f>
        <v>2.05 &amp; 2.09 GLT07</v>
      </c>
      <c r="AB160" s="6" t="str">
        <f>SUBSTITUTE(IF(RIGHT(Crate_BOMs[[#This Row],[PO Sublot-GL]],6)="curved",RIGHT(Crate_BOMs[[#This Row],[PO Sublot-GL]],12),RIGHT(Crate_BOMs[[#This Row],[PO Sublot-GL]],5))," ","")</f>
        <v>GLT07</v>
      </c>
      <c r="AC160" s="6" t="str">
        <f>SUBSTITUTE(LEFT(Crate_BOMs[[#This Row],[PO Sublot-GL]],LEN(Crate_BOMs[[#This Row],[PO Sublot-GL]])-LEN(Crate_BOMs[[#This Row],[Glass Type]]))," ","")</f>
        <v>2.05&amp;2.09</v>
      </c>
      <c r="AD160" s="6" t="str">
        <f>LEFT(Crate_BOMs[[#This Row],[no]],FIND(" ",Crate_BOMs[[#This Row],[no]],5)-1)</f>
        <v>PO 40536</v>
      </c>
      <c r="AE160" s="6" cm="1">
        <f t="array" ref="AE160">COUNTA(_xlfn.UNIQUE(_xlfn._xlws.FILTER(Crate_BOMs[PO],Crate_BOMs[crate no.]=Crate_BOMs[[#This Row],[crate no.]])))</f>
        <v>1</v>
      </c>
      <c r="AF160" s="10" t="str">
        <f>IF(Crate_BOMs[[#This Row],['# POs in Crate]]=1,"",IF(VLOOKUP(Crate_BOMs[[#This Row],[crate no.]],Crates_[[crate no.]:[New Sublot]],3,FALSE)="","",VLOOKUP(Crate_BOMs[[#This Row],[crate no.]],Crates_[[crate no.]:[New Sublot]],3,FALSE)))</f>
        <v/>
      </c>
      <c r="AG160" s="6" t="str">
        <f>IF(VLOOKUP(Crate_BOMs[[#This Row],[crate no.]],Crates_[[crate no.]:[New Sublot]],3,FALSE)="",VLOOKUP(Crate_BOMs[[#This Row],[crate no.]],Crates_[[crate no.]:[New Sublot]],2,FALSE),VLOOKUP(Crate_BOMs[[#This Row],[crate no.]],Crates_[[crate no.]:[New Sublot]],3,FALSE))</f>
        <v>2.05&amp;2.09</v>
      </c>
    </row>
    <row r="161" spans="1:33" x14ac:dyDescent="0.25">
      <c r="A161">
        <v>4</v>
      </c>
      <c r="B161">
        <v>300520594</v>
      </c>
      <c r="C161">
        <v>2394732</v>
      </c>
      <c r="D161">
        <v>1</v>
      </c>
      <c r="E161" t="s">
        <v>87</v>
      </c>
      <c r="F161" t="s">
        <v>88</v>
      </c>
      <c r="G161">
        <v>3743</v>
      </c>
      <c r="H161">
        <v>870</v>
      </c>
      <c r="I161">
        <v>147</v>
      </c>
      <c r="J161">
        <v>34</v>
      </c>
      <c r="K161">
        <v>179</v>
      </c>
      <c r="L161">
        <v>1</v>
      </c>
      <c r="M161" t="s">
        <v>89</v>
      </c>
      <c r="N161" t="s">
        <v>90</v>
      </c>
      <c r="O161" s="2">
        <v>394.62744898</v>
      </c>
      <c r="P161" s="15">
        <v>45742</v>
      </c>
      <c r="Q161" s="15">
        <v>45762</v>
      </c>
      <c r="R161" s="15">
        <v>45769</v>
      </c>
      <c r="S161" t="s">
        <v>22</v>
      </c>
      <c r="T161">
        <v>10</v>
      </c>
      <c r="U161" s="2">
        <v>467.37999543999996</v>
      </c>
      <c r="V161" s="2">
        <v>6613.8678599999994</v>
      </c>
      <c r="W161" s="2">
        <v>12.828084400000002</v>
      </c>
      <c r="X161" s="2">
        <v>2.4934384000000001</v>
      </c>
      <c r="Y161" s="2">
        <v>4.9540683999999997</v>
      </c>
      <c r="Z161" s="6">
        <f>Crate_BOMs[[#This Row],[glass weight (lb)]]+Crate_BOMs[[#This Row],[Crate Weight (lb)]]/COUNTIF(Crate_BOMs[crate no.],Crate_BOMs[[#This Row],[crate no.]])</f>
        <v>446.55855958444442</v>
      </c>
      <c r="AA161" s="6" t="str">
        <f>IF(LEFT(Crate_BOMs[[#This Row],[glass code]],4)&lt;&gt;"1116","",IFERROR(MID(Crate_BOMs[[#This Row],[no]],FIND("ECN",Crate_BOMs[[#This Row],[no]]),200),MID(Crate_BOMs[[#This Row],[no]],39,200)))</f>
        <v>2.05 &amp; 2.09 GLT07</v>
      </c>
      <c r="AB161" s="6" t="str">
        <f>SUBSTITUTE(IF(RIGHT(Crate_BOMs[[#This Row],[PO Sublot-GL]],6)="curved",RIGHT(Crate_BOMs[[#This Row],[PO Sublot-GL]],12),RIGHT(Crate_BOMs[[#This Row],[PO Sublot-GL]],5))," ","")</f>
        <v>GLT07</v>
      </c>
      <c r="AC161" s="6" t="str">
        <f>SUBSTITUTE(LEFT(Crate_BOMs[[#This Row],[PO Sublot-GL]],LEN(Crate_BOMs[[#This Row],[PO Sublot-GL]])-LEN(Crate_BOMs[[#This Row],[Glass Type]]))," ","")</f>
        <v>2.05&amp;2.09</v>
      </c>
      <c r="AD161" s="6" t="str">
        <f>LEFT(Crate_BOMs[[#This Row],[no]],FIND(" ",Crate_BOMs[[#This Row],[no]],5)-1)</f>
        <v>PO 40536</v>
      </c>
      <c r="AE161" s="6" cm="1">
        <f t="array" ref="AE161">COUNTA(_xlfn.UNIQUE(_xlfn._xlws.FILTER(Crate_BOMs[PO],Crate_BOMs[crate no.]=Crate_BOMs[[#This Row],[crate no.]])))</f>
        <v>1</v>
      </c>
      <c r="AF161" s="10" t="str">
        <f>IF(Crate_BOMs[[#This Row],['# POs in Crate]]=1,"",IF(VLOOKUP(Crate_BOMs[[#This Row],[crate no.]],Crates_[[crate no.]:[New Sublot]],3,FALSE)="","",VLOOKUP(Crate_BOMs[[#This Row],[crate no.]],Crates_[[crate no.]:[New Sublot]],3,FALSE)))</f>
        <v/>
      </c>
      <c r="AG161" s="6" t="str">
        <f>IF(VLOOKUP(Crate_BOMs[[#This Row],[crate no.]],Crates_[[crate no.]:[New Sublot]],3,FALSE)="",VLOOKUP(Crate_BOMs[[#This Row],[crate no.]],Crates_[[crate no.]:[New Sublot]],2,FALSE),VLOOKUP(Crate_BOMs[[#This Row],[crate no.]],Crates_[[crate no.]:[New Sublot]],3,FALSE))</f>
        <v>2.05&amp;2.09</v>
      </c>
    </row>
    <row r="162" spans="1:33" x14ac:dyDescent="0.25">
      <c r="A162">
        <v>4</v>
      </c>
      <c r="B162">
        <v>300520594</v>
      </c>
      <c r="C162">
        <v>2394736</v>
      </c>
      <c r="D162">
        <v>1</v>
      </c>
      <c r="E162" t="s">
        <v>104</v>
      </c>
      <c r="F162" t="s">
        <v>105</v>
      </c>
      <c r="G162">
        <v>1076</v>
      </c>
      <c r="H162">
        <v>870</v>
      </c>
      <c r="I162">
        <v>42</v>
      </c>
      <c r="J162">
        <v>34</v>
      </c>
      <c r="K162">
        <v>52</v>
      </c>
      <c r="L162">
        <v>1</v>
      </c>
      <c r="M162" t="s">
        <v>89</v>
      </c>
      <c r="N162" t="s">
        <v>90</v>
      </c>
      <c r="O162" s="2">
        <v>114.64037623999999</v>
      </c>
      <c r="P162" s="15">
        <v>45742</v>
      </c>
      <c r="Q162" s="15">
        <v>45762</v>
      </c>
      <c r="R162" s="15">
        <v>45769</v>
      </c>
      <c r="S162" t="s">
        <v>22</v>
      </c>
      <c r="T162">
        <v>10</v>
      </c>
      <c r="U162" s="2">
        <v>467.37999543999996</v>
      </c>
      <c r="V162" s="2">
        <v>6613.8678599999994</v>
      </c>
      <c r="W162" s="2">
        <v>12.828084400000002</v>
      </c>
      <c r="X162" s="2">
        <v>2.4934384000000001</v>
      </c>
      <c r="Y162" s="2">
        <v>4.9540683999999997</v>
      </c>
      <c r="Z162" s="6">
        <f>Crate_BOMs[[#This Row],[glass weight (lb)]]+Crate_BOMs[[#This Row],[Crate Weight (lb)]]/COUNTIF(Crate_BOMs[crate no.],Crate_BOMs[[#This Row],[crate no.]])</f>
        <v>166.57148684444445</v>
      </c>
      <c r="AA162" s="6" t="str">
        <f>IF(LEFT(Crate_BOMs[[#This Row],[glass code]],4)&lt;&gt;"1116","",IFERROR(MID(Crate_BOMs[[#This Row],[no]],FIND("ECN",Crate_BOMs[[#This Row],[no]]),200),MID(Crate_BOMs[[#This Row],[no]],39,200)))</f>
        <v>2.05 &amp; 2.09 GLZ19</v>
      </c>
      <c r="AB162" s="6" t="str">
        <f>SUBSTITUTE(IF(RIGHT(Crate_BOMs[[#This Row],[PO Sublot-GL]],6)="curved",RIGHT(Crate_BOMs[[#This Row],[PO Sublot-GL]],12),RIGHT(Crate_BOMs[[#This Row],[PO Sublot-GL]],5))," ","")</f>
        <v>GLZ19</v>
      </c>
      <c r="AC162" s="6" t="str">
        <f>SUBSTITUTE(LEFT(Crate_BOMs[[#This Row],[PO Sublot-GL]],LEN(Crate_BOMs[[#This Row],[PO Sublot-GL]])-LEN(Crate_BOMs[[#This Row],[Glass Type]]))," ","")</f>
        <v>2.05&amp;2.09</v>
      </c>
      <c r="AD162" s="6" t="str">
        <f>LEFT(Crate_BOMs[[#This Row],[no]],FIND(" ",Crate_BOMs[[#This Row],[no]],5)-1)</f>
        <v>PO 40536</v>
      </c>
      <c r="AE162" s="6" cm="1">
        <f t="array" ref="AE162">COUNTA(_xlfn.UNIQUE(_xlfn._xlws.FILTER(Crate_BOMs[PO],Crate_BOMs[crate no.]=Crate_BOMs[[#This Row],[crate no.]])))</f>
        <v>1</v>
      </c>
      <c r="AF162" s="10" t="str">
        <f>IF(Crate_BOMs[[#This Row],['# POs in Crate]]=1,"",IF(VLOOKUP(Crate_BOMs[[#This Row],[crate no.]],Crates_[[crate no.]:[New Sublot]],3,FALSE)="","",VLOOKUP(Crate_BOMs[[#This Row],[crate no.]],Crates_[[crate no.]:[New Sublot]],3,FALSE)))</f>
        <v/>
      </c>
      <c r="AG162" s="6" t="str">
        <f>IF(VLOOKUP(Crate_BOMs[[#This Row],[crate no.]],Crates_[[crate no.]:[New Sublot]],3,FALSE)="",VLOOKUP(Crate_BOMs[[#This Row],[crate no.]],Crates_[[crate no.]:[New Sublot]],2,FALSE),VLOOKUP(Crate_BOMs[[#This Row],[crate no.]],Crates_[[crate no.]:[New Sublot]],3,FALSE))</f>
        <v>2.05&amp;2.09</v>
      </c>
    </row>
    <row r="163" spans="1:33" x14ac:dyDescent="0.25">
      <c r="A163">
        <v>4</v>
      </c>
      <c r="B163">
        <v>300520594</v>
      </c>
      <c r="C163">
        <v>2394732</v>
      </c>
      <c r="D163">
        <v>1</v>
      </c>
      <c r="E163" t="s">
        <v>87</v>
      </c>
      <c r="F163" t="s">
        <v>88</v>
      </c>
      <c r="G163">
        <v>3743</v>
      </c>
      <c r="H163">
        <v>870</v>
      </c>
      <c r="I163">
        <v>147</v>
      </c>
      <c r="J163">
        <v>34</v>
      </c>
      <c r="K163">
        <v>179</v>
      </c>
      <c r="L163">
        <v>1</v>
      </c>
      <c r="M163" t="s">
        <v>89</v>
      </c>
      <c r="N163" t="s">
        <v>90</v>
      </c>
      <c r="O163" s="2">
        <v>394.62744898</v>
      </c>
      <c r="P163" s="15">
        <v>45742</v>
      </c>
      <c r="Q163" s="15">
        <v>45762</v>
      </c>
      <c r="R163" s="15">
        <v>45769</v>
      </c>
      <c r="S163" t="s">
        <v>22</v>
      </c>
      <c r="T163">
        <v>10</v>
      </c>
      <c r="U163" s="2">
        <v>467.37999543999996</v>
      </c>
      <c r="V163" s="2">
        <v>6613.8678599999994</v>
      </c>
      <c r="W163" s="2">
        <v>12.828084400000002</v>
      </c>
      <c r="X163" s="2">
        <v>2.4934384000000001</v>
      </c>
      <c r="Y163" s="2">
        <v>4.9540683999999997</v>
      </c>
      <c r="Z163" s="6">
        <f>Crate_BOMs[[#This Row],[glass weight (lb)]]+Crate_BOMs[[#This Row],[Crate Weight (lb)]]/COUNTIF(Crate_BOMs[crate no.],Crate_BOMs[[#This Row],[crate no.]])</f>
        <v>446.55855958444442</v>
      </c>
      <c r="AA163" s="6" t="str">
        <f>IF(LEFT(Crate_BOMs[[#This Row],[glass code]],4)&lt;&gt;"1116","",IFERROR(MID(Crate_BOMs[[#This Row],[no]],FIND("ECN",Crate_BOMs[[#This Row],[no]]),200),MID(Crate_BOMs[[#This Row],[no]],39,200)))</f>
        <v>2.05 &amp; 2.09 GLT07</v>
      </c>
      <c r="AB163" s="6" t="str">
        <f>SUBSTITUTE(IF(RIGHT(Crate_BOMs[[#This Row],[PO Sublot-GL]],6)="curved",RIGHT(Crate_BOMs[[#This Row],[PO Sublot-GL]],12),RIGHT(Crate_BOMs[[#This Row],[PO Sublot-GL]],5))," ","")</f>
        <v>GLT07</v>
      </c>
      <c r="AC163" s="6" t="str">
        <f>SUBSTITUTE(LEFT(Crate_BOMs[[#This Row],[PO Sublot-GL]],LEN(Crate_BOMs[[#This Row],[PO Sublot-GL]])-LEN(Crate_BOMs[[#This Row],[Glass Type]]))," ","")</f>
        <v>2.05&amp;2.09</v>
      </c>
      <c r="AD163" s="6" t="str">
        <f>LEFT(Crate_BOMs[[#This Row],[no]],FIND(" ",Crate_BOMs[[#This Row],[no]],5)-1)</f>
        <v>PO 40536</v>
      </c>
      <c r="AE163" s="6" cm="1">
        <f t="array" ref="AE163">COUNTA(_xlfn.UNIQUE(_xlfn._xlws.FILTER(Crate_BOMs[PO],Crate_BOMs[crate no.]=Crate_BOMs[[#This Row],[crate no.]])))</f>
        <v>1</v>
      </c>
      <c r="AF163" s="10" t="str">
        <f>IF(Crate_BOMs[[#This Row],['# POs in Crate]]=1,"",IF(VLOOKUP(Crate_BOMs[[#This Row],[crate no.]],Crates_[[crate no.]:[New Sublot]],3,FALSE)="","",VLOOKUP(Crate_BOMs[[#This Row],[crate no.]],Crates_[[crate no.]:[New Sublot]],3,FALSE)))</f>
        <v/>
      </c>
      <c r="AG163" s="6" t="str">
        <f>IF(VLOOKUP(Crate_BOMs[[#This Row],[crate no.]],Crates_[[crate no.]:[New Sublot]],3,FALSE)="",VLOOKUP(Crate_BOMs[[#This Row],[crate no.]],Crates_[[crate no.]:[New Sublot]],2,FALSE),VLOOKUP(Crate_BOMs[[#This Row],[crate no.]],Crates_[[crate no.]:[New Sublot]],3,FALSE))</f>
        <v>2.05&amp;2.09</v>
      </c>
    </row>
    <row r="164" spans="1:33" x14ac:dyDescent="0.25">
      <c r="A164">
        <v>4</v>
      </c>
      <c r="B164">
        <v>300520446</v>
      </c>
      <c r="C164">
        <v>2394727</v>
      </c>
      <c r="D164">
        <v>2</v>
      </c>
      <c r="E164" t="s">
        <v>107</v>
      </c>
      <c r="F164" t="s">
        <v>71</v>
      </c>
      <c r="G164">
        <v>2551</v>
      </c>
      <c r="H164">
        <v>1099</v>
      </c>
      <c r="I164">
        <v>100</v>
      </c>
      <c r="J164">
        <v>43</v>
      </c>
      <c r="K164">
        <v>154</v>
      </c>
      <c r="L164">
        <v>1</v>
      </c>
      <c r="M164" t="s">
        <v>108</v>
      </c>
      <c r="N164" t="s">
        <v>109</v>
      </c>
      <c r="O164" s="2">
        <v>339.51188347999999</v>
      </c>
      <c r="P164" s="15">
        <v>45742</v>
      </c>
      <c r="Q164" s="15">
        <v>45762</v>
      </c>
      <c r="R164" s="15">
        <v>45769</v>
      </c>
      <c r="S164" t="s">
        <v>22</v>
      </c>
      <c r="T164">
        <v>10</v>
      </c>
      <c r="U164" s="2">
        <v>423.28754303999995</v>
      </c>
      <c r="V164" s="2">
        <v>6613.8678599999994</v>
      </c>
      <c r="W164" s="2">
        <v>8.9566932000000001</v>
      </c>
      <c r="X164" s="2">
        <v>2.4934384000000001</v>
      </c>
      <c r="Y164" s="2">
        <v>7.6902889600000002</v>
      </c>
      <c r="Z164" s="6">
        <f>Crate_BOMs[[#This Row],[glass weight (lb)]]+Crate_BOMs[[#This Row],[Crate Weight (lb)]]/COUNTIF(Crate_BOMs[crate no.],Crate_BOMs[[#This Row],[crate no.]])</f>
        <v>381.84063778399997</v>
      </c>
      <c r="AA164" s="6" t="str">
        <f>IF(LEFT(Crate_BOMs[[#This Row],[glass code]],4)&lt;&gt;"1116","",IFERROR(MID(Crate_BOMs[[#This Row],[no]],FIND("ECN",Crate_BOMs[[#This Row],[no]]),200),MID(Crate_BOMs[[#This Row],[no]],39,200)))</f>
        <v>2.05 &amp; 2.09 GLA01</v>
      </c>
      <c r="AB164" s="6" t="str">
        <f>SUBSTITUTE(IF(RIGHT(Crate_BOMs[[#This Row],[PO Sublot-GL]],6)="curved",RIGHT(Crate_BOMs[[#This Row],[PO Sublot-GL]],12),RIGHT(Crate_BOMs[[#This Row],[PO Sublot-GL]],5))," ","")</f>
        <v>GLA01</v>
      </c>
      <c r="AC164" s="6" t="str">
        <f>SUBSTITUTE(LEFT(Crate_BOMs[[#This Row],[PO Sublot-GL]],LEN(Crate_BOMs[[#This Row],[PO Sublot-GL]])-LEN(Crate_BOMs[[#This Row],[Glass Type]]))," ","")</f>
        <v>2.05&amp;2.09</v>
      </c>
      <c r="AD164" s="6" t="str">
        <f>LEFT(Crate_BOMs[[#This Row],[no]],FIND(" ",Crate_BOMs[[#This Row],[no]],5)-1)</f>
        <v>PO 40536</v>
      </c>
      <c r="AE164" s="6" cm="1">
        <f t="array" ref="AE164">COUNTA(_xlfn.UNIQUE(_xlfn._xlws.FILTER(Crate_BOMs[PO],Crate_BOMs[crate no.]=Crate_BOMs[[#This Row],[crate no.]])))</f>
        <v>1</v>
      </c>
      <c r="AF164" s="10" t="str">
        <f>IF(Crate_BOMs[[#This Row],['# POs in Crate]]=1,"",IF(VLOOKUP(Crate_BOMs[[#This Row],[crate no.]],Crates_[[crate no.]:[New Sublot]],3,FALSE)="","",VLOOKUP(Crate_BOMs[[#This Row],[crate no.]],Crates_[[crate no.]:[New Sublot]],3,FALSE)))</f>
        <v/>
      </c>
      <c r="AG164" s="6" t="str">
        <f>IF(VLOOKUP(Crate_BOMs[[#This Row],[crate no.]],Crates_[[crate no.]:[New Sublot]],3,FALSE)="",VLOOKUP(Crate_BOMs[[#This Row],[crate no.]],Crates_[[crate no.]:[New Sublot]],2,FALSE),VLOOKUP(Crate_BOMs[[#This Row],[crate no.]],Crates_[[crate no.]:[New Sublot]],3,FALSE))</f>
        <v>2.05&amp;2.09</v>
      </c>
    </row>
    <row r="165" spans="1:33" x14ac:dyDescent="0.25">
      <c r="A165">
        <v>4</v>
      </c>
      <c r="B165">
        <v>300520446</v>
      </c>
      <c r="C165">
        <v>2394733</v>
      </c>
      <c r="D165">
        <v>4</v>
      </c>
      <c r="E165" t="s">
        <v>110</v>
      </c>
      <c r="F165" t="s">
        <v>58</v>
      </c>
      <c r="G165">
        <v>1984</v>
      </c>
      <c r="H165">
        <v>2496</v>
      </c>
      <c r="I165">
        <v>78</v>
      </c>
      <c r="J165">
        <v>98</v>
      </c>
      <c r="K165">
        <v>272</v>
      </c>
      <c r="L165">
        <v>1</v>
      </c>
      <c r="M165" t="s">
        <v>108</v>
      </c>
      <c r="N165" t="s">
        <v>109</v>
      </c>
      <c r="O165" s="2">
        <v>599.65735264</v>
      </c>
      <c r="P165" s="15">
        <v>45742</v>
      </c>
      <c r="Q165" s="15">
        <v>45762</v>
      </c>
      <c r="R165" s="15">
        <v>45769</v>
      </c>
      <c r="S165" t="s">
        <v>22</v>
      </c>
      <c r="T165">
        <v>10</v>
      </c>
      <c r="U165" s="2">
        <v>423.28754303999995</v>
      </c>
      <c r="V165" s="2">
        <v>6613.8678599999994</v>
      </c>
      <c r="W165" s="2">
        <v>8.9566932000000001</v>
      </c>
      <c r="X165" s="2">
        <v>2.4934384000000001</v>
      </c>
      <c r="Y165" s="2">
        <v>7.6902889600000002</v>
      </c>
      <c r="Z165" s="6">
        <f>Crate_BOMs[[#This Row],[glass weight (lb)]]+Crate_BOMs[[#This Row],[Crate Weight (lb)]]/COUNTIF(Crate_BOMs[crate no.],Crate_BOMs[[#This Row],[crate no.]])</f>
        <v>641.98610694399997</v>
      </c>
      <c r="AA165" s="6" t="str">
        <f>IF(LEFT(Crate_BOMs[[#This Row],[glass code]],4)&lt;&gt;"1116","",IFERROR(MID(Crate_BOMs[[#This Row],[no]],FIND("ECN",Crate_BOMs[[#This Row],[no]]),200),MID(Crate_BOMs[[#This Row],[no]],39,200)))</f>
        <v>2.05 &amp; 2.09 GLZ01</v>
      </c>
      <c r="AB165" s="6" t="str">
        <f>SUBSTITUTE(IF(RIGHT(Crate_BOMs[[#This Row],[PO Sublot-GL]],6)="curved",RIGHT(Crate_BOMs[[#This Row],[PO Sublot-GL]],12),RIGHT(Crate_BOMs[[#This Row],[PO Sublot-GL]],5))," ","")</f>
        <v>GLZ01</v>
      </c>
      <c r="AC165" s="6" t="str">
        <f>SUBSTITUTE(LEFT(Crate_BOMs[[#This Row],[PO Sublot-GL]],LEN(Crate_BOMs[[#This Row],[PO Sublot-GL]])-LEN(Crate_BOMs[[#This Row],[Glass Type]]))," ","")</f>
        <v>2.05&amp;2.09</v>
      </c>
      <c r="AD165" s="6" t="str">
        <f>LEFT(Crate_BOMs[[#This Row],[no]],FIND(" ",Crate_BOMs[[#This Row],[no]],5)-1)</f>
        <v>PO 40536</v>
      </c>
      <c r="AE165" s="6" cm="1">
        <f t="array" ref="AE165">COUNTA(_xlfn.UNIQUE(_xlfn._xlws.FILTER(Crate_BOMs[PO],Crate_BOMs[crate no.]=Crate_BOMs[[#This Row],[crate no.]])))</f>
        <v>1</v>
      </c>
      <c r="AF165" s="10" t="str">
        <f>IF(Crate_BOMs[[#This Row],['# POs in Crate]]=1,"",IF(VLOOKUP(Crate_BOMs[[#This Row],[crate no.]],Crates_[[crate no.]:[New Sublot]],3,FALSE)="","",VLOOKUP(Crate_BOMs[[#This Row],[crate no.]],Crates_[[crate no.]:[New Sublot]],3,FALSE)))</f>
        <v/>
      </c>
      <c r="AG165" s="6" t="str">
        <f>IF(VLOOKUP(Crate_BOMs[[#This Row],[crate no.]],Crates_[[crate no.]:[New Sublot]],3,FALSE)="",VLOOKUP(Crate_BOMs[[#This Row],[crate no.]],Crates_[[crate no.]:[New Sublot]],2,FALSE),VLOOKUP(Crate_BOMs[[#This Row],[crate no.]],Crates_[[crate no.]:[New Sublot]],3,FALSE))</f>
        <v>2.05&amp;2.09</v>
      </c>
    </row>
    <row r="166" spans="1:33" x14ac:dyDescent="0.25">
      <c r="A166">
        <v>4</v>
      </c>
      <c r="B166">
        <v>300520446</v>
      </c>
      <c r="C166">
        <v>2394733</v>
      </c>
      <c r="D166">
        <v>4</v>
      </c>
      <c r="E166" t="s">
        <v>110</v>
      </c>
      <c r="F166" t="s">
        <v>58</v>
      </c>
      <c r="G166">
        <v>1984</v>
      </c>
      <c r="H166">
        <v>2496</v>
      </c>
      <c r="I166">
        <v>78</v>
      </c>
      <c r="J166">
        <v>98</v>
      </c>
      <c r="K166">
        <v>272</v>
      </c>
      <c r="L166">
        <v>1</v>
      </c>
      <c r="M166" t="s">
        <v>108</v>
      </c>
      <c r="N166" t="s">
        <v>109</v>
      </c>
      <c r="O166" s="2">
        <v>599.65735264</v>
      </c>
      <c r="P166" s="15">
        <v>45742</v>
      </c>
      <c r="Q166" s="15">
        <v>45762</v>
      </c>
      <c r="R166" s="15">
        <v>45769</v>
      </c>
      <c r="S166" t="s">
        <v>22</v>
      </c>
      <c r="T166">
        <v>10</v>
      </c>
      <c r="U166" s="2">
        <v>423.28754303999995</v>
      </c>
      <c r="V166" s="2">
        <v>6613.8678599999994</v>
      </c>
      <c r="W166" s="2">
        <v>8.9566932000000001</v>
      </c>
      <c r="X166" s="2">
        <v>2.4934384000000001</v>
      </c>
      <c r="Y166" s="2">
        <v>7.6902889600000002</v>
      </c>
      <c r="Z166" s="6">
        <f>Crate_BOMs[[#This Row],[glass weight (lb)]]+Crate_BOMs[[#This Row],[Crate Weight (lb)]]/COUNTIF(Crate_BOMs[crate no.],Crate_BOMs[[#This Row],[crate no.]])</f>
        <v>641.98610694399997</v>
      </c>
      <c r="AA166" s="6" t="str">
        <f>IF(LEFT(Crate_BOMs[[#This Row],[glass code]],4)&lt;&gt;"1116","",IFERROR(MID(Crate_BOMs[[#This Row],[no]],FIND("ECN",Crate_BOMs[[#This Row],[no]]),200),MID(Crate_BOMs[[#This Row],[no]],39,200)))</f>
        <v>2.05 &amp; 2.09 GLZ01</v>
      </c>
      <c r="AB166" s="6" t="str">
        <f>SUBSTITUTE(IF(RIGHT(Crate_BOMs[[#This Row],[PO Sublot-GL]],6)="curved",RIGHT(Crate_BOMs[[#This Row],[PO Sublot-GL]],12),RIGHT(Crate_BOMs[[#This Row],[PO Sublot-GL]],5))," ","")</f>
        <v>GLZ01</v>
      </c>
      <c r="AC166" s="6" t="str">
        <f>SUBSTITUTE(LEFT(Crate_BOMs[[#This Row],[PO Sublot-GL]],LEN(Crate_BOMs[[#This Row],[PO Sublot-GL]])-LEN(Crate_BOMs[[#This Row],[Glass Type]]))," ","")</f>
        <v>2.05&amp;2.09</v>
      </c>
      <c r="AD166" s="6" t="str">
        <f>LEFT(Crate_BOMs[[#This Row],[no]],FIND(" ",Crate_BOMs[[#This Row],[no]],5)-1)</f>
        <v>PO 40536</v>
      </c>
      <c r="AE166" s="6" cm="1">
        <f t="array" ref="AE166">COUNTA(_xlfn.UNIQUE(_xlfn._xlws.FILTER(Crate_BOMs[PO],Crate_BOMs[crate no.]=Crate_BOMs[[#This Row],[crate no.]])))</f>
        <v>1</v>
      </c>
      <c r="AF166" s="10" t="str">
        <f>IF(Crate_BOMs[[#This Row],['# POs in Crate]]=1,"",IF(VLOOKUP(Crate_BOMs[[#This Row],[crate no.]],Crates_[[crate no.]:[New Sublot]],3,FALSE)="","",VLOOKUP(Crate_BOMs[[#This Row],[crate no.]],Crates_[[crate no.]:[New Sublot]],3,FALSE)))</f>
        <v/>
      </c>
      <c r="AG166" s="6" t="str">
        <f>IF(VLOOKUP(Crate_BOMs[[#This Row],[crate no.]],Crates_[[crate no.]:[New Sublot]],3,FALSE)="",VLOOKUP(Crate_BOMs[[#This Row],[crate no.]],Crates_[[crate no.]:[New Sublot]],2,FALSE),VLOOKUP(Crate_BOMs[[#This Row],[crate no.]],Crates_[[crate no.]:[New Sublot]],3,FALSE))</f>
        <v>2.05&amp;2.09</v>
      </c>
    </row>
    <row r="167" spans="1:33" x14ac:dyDescent="0.25">
      <c r="A167">
        <v>4</v>
      </c>
      <c r="B167">
        <v>300520446</v>
      </c>
      <c r="C167">
        <v>2394733</v>
      </c>
      <c r="D167">
        <v>4</v>
      </c>
      <c r="E167" t="s">
        <v>110</v>
      </c>
      <c r="F167" t="s">
        <v>58</v>
      </c>
      <c r="G167">
        <v>1984</v>
      </c>
      <c r="H167">
        <v>2496</v>
      </c>
      <c r="I167">
        <v>78</v>
      </c>
      <c r="J167">
        <v>98</v>
      </c>
      <c r="K167">
        <v>272</v>
      </c>
      <c r="L167">
        <v>1</v>
      </c>
      <c r="M167" t="s">
        <v>108</v>
      </c>
      <c r="N167" t="s">
        <v>109</v>
      </c>
      <c r="O167" s="2">
        <v>599.65735264</v>
      </c>
      <c r="P167" s="15">
        <v>45742</v>
      </c>
      <c r="Q167" s="15">
        <v>45762</v>
      </c>
      <c r="R167" s="15">
        <v>45769</v>
      </c>
      <c r="S167" t="s">
        <v>22</v>
      </c>
      <c r="T167">
        <v>10</v>
      </c>
      <c r="U167" s="2">
        <v>423.28754303999995</v>
      </c>
      <c r="V167" s="2">
        <v>6613.8678599999994</v>
      </c>
      <c r="W167" s="2">
        <v>8.9566932000000001</v>
      </c>
      <c r="X167" s="2">
        <v>2.4934384000000001</v>
      </c>
      <c r="Y167" s="2">
        <v>7.6902889600000002</v>
      </c>
      <c r="Z167" s="6">
        <f>Crate_BOMs[[#This Row],[glass weight (lb)]]+Crate_BOMs[[#This Row],[Crate Weight (lb)]]/COUNTIF(Crate_BOMs[crate no.],Crate_BOMs[[#This Row],[crate no.]])</f>
        <v>641.98610694399997</v>
      </c>
      <c r="AA167" s="6" t="str">
        <f>IF(LEFT(Crate_BOMs[[#This Row],[glass code]],4)&lt;&gt;"1116","",IFERROR(MID(Crate_BOMs[[#This Row],[no]],FIND("ECN",Crate_BOMs[[#This Row],[no]]),200),MID(Crate_BOMs[[#This Row],[no]],39,200)))</f>
        <v>2.05 &amp; 2.09 GLZ01</v>
      </c>
      <c r="AB167" s="6" t="str">
        <f>SUBSTITUTE(IF(RIGHT(Crate_BOMs[[#This Row],[PO Sublot-GL]],6)="curved",RIGHT(Crate_BOMs[[#This Row],[PO Sublot-GL]],12),RIGHT(Crate_BOMs[[#This Row],[PO Sublot-GL]],5))," ","")</f>
        <v>GLZ01</v>
      </c>
      <c r="AC167" s="6" t="str">
        <f>SUBSTITUTE(LEFT(Crate_BOMs[[#This Row],[PO Sublot-GL]],LEN(Crate_BOMs[[#This Row],[PO Sublot-GL]])-LEN(Crate_BOMs[[#This Row],[Glass Type]]))," ","")</f>
        <v>2.05&amp;2.09</v>
      </c>
      <c r="AD167" s="6" t="str">
        <f>LEFT(Crate_BOMs[[#This Row],[no]],FIND(" ",Crate_BOMs[[#This Row],[no]],5)-1)</f>
        <v>PO 40536</v>
      </c>
      <c r="AE167" s="6" cm="1">
        <f t="array" ref="AE167">COUNTA(_xlfn.UNIQUE(_xlfn._xlws.FILTER(Crate_BOMs[PO],Crate_BOMs[crate no.]=Crate_BOMs[[#This Row],[crate no.]])))</f>
        <v>1</v>
      </c>
      <c r="AF167" s="10" t="str">
        <f>IF(Crate_BOMs[[#This Row],['# POs in Crate]]=1,"",IF(VLOOKUP(Crate_BOMs[[#This Row],[crate no.]],Crates_[[crate no.]:[New Sublot]],3,FALSE)="","",VLOOKUP(Crate_BOMs[[#This Row],[crate no.]],Crates_[[crate no.]:[New Sublot]],3,FALSE)))</f>
        <v/>
      </c>
      <c r="AG167" s="6" t="str">
        <f>IF(VLOOKUP(Crate_BOMs[[#This Row],[crate no.]],Crates_[[crate no.]:[New Sublot]],3,FALSE)="",VLOOKUP(Crate_BOMs[[#This Row],[crate no.]],Crates_[[crate no.]:[New Sublot]],2,FALSE),VLOOKUP(Crate_BOMs[[#This Row],[crate no.]],Crates_[[crate no.]:[New Sublot]],3,FALSE))</f>
        <v>2.05&amp;2.09</v>
      </c>
    </row>
    <row r="168" spans="1:33" x14ac:dyDescent="0.25">
      <c r="A168">
        <v>4</v>
      </c>
      <c r="B168">
        <v>300520446</v>
      </c>
      <c r="C168">
        <v>2394733</v>
      </c>
      <c r="D168">
        <v>4</v>
      </c>
      <c r="E168" t="s">
        <v>110</v>
      </c>
      <c r="F168" t="s">
        <v>58</v>
      </c>
      <c r="G168">
        <v>1984</v>
      </c>
      <c r="H168">
        <v>2496</v>
      </c>
      <c r="I168">
        <v>78</v>
      </c>
      <c r="J168">
        <v>98</v>
      </c>
      <c r="K168">
        <v>272</v>
      </c>
      <c r="L168">
        <v>1</v>
      </c>
      <c r="M168" t="s">
        <v>108</v>
      </c>
      <c r="N168" t="s">
        <v>109</v>
      </c>
      <c r="O168" s="2">
        <v>599.65735264</v>
      </c>
      <c r="P168" s="15">
        <v>45742</v>
      </c>
      <c r="Q168" s="15">
        <v>45762</v>
      </c>
      <c r="R168" s="15">
        <v>45769</v>
      </c>
      <c r="S168" t="s">
        <v>22</v>
      </c>
      <c r="T168">
        <v>10</v>
      </c>
      <c r="U168" s="2">
        <v>423.28754303999995</v>
      </c>
      <c r="V168" s="2">
        <v>6613.8678599999994</v>
      </c>
      <c r="W168" s="2">
        <v>8.9566932000000001</v>
      </c>
      <c r="X168" s="2">
        <v>2.4934384000000001</v>
      </c>
      <c r="Y168" s="2">
        <v>7.6902889600000002</v>
      </c>
      <c r="Z168" s="6">
        <f>Crate_BOMs[[#This Row],[glass weight (lb)]]+Crate_BOMs[[#This Row],[Crate Weight (lb)]]/COUNTIF(Crate_BOMs[crate no.],Crate_BOMs[[#This Row],[crate no.]])</f>
        <v>641.98610694399997</v>
      </c>
      <c r="AA168" s="6" t="str">
        <f>IF(LEFT(Crate_BOMs[[#This Row],[glass code]],4)&lt;&gt;"1116","",IFERROR(MID(Crate_BOMs[[#This Row],[no]],FIND("ECN",Crate_BOMs[[#This Row],[no]]),200),MID(Crate_BOMs[[#This Row],[no]],39,200)))</f>
        <v>2.05 &amp; 2.09 GLZ01</v>
      </c>
      <c r="AB168" s="6" t="str">
        <f>SUBSTITUTE(IF(RIGHT(Crate_BOMs[[#This Row],[PO Sublot-GL]],6)="curved",RIGHT(Crate_BOMs[[#This Row],[PO Sublot-GL]],12),RIGHT(Crate_BOMs[[#This Row],[PO Sublot-GL]],5))," ","")</f>
        <v>GLZ01</v>
      </c>
      <c r="AC168" s="6" t="str">
        <f>SUBSTITUTE(LEFT(Crate_BOMs[[#This Row],[PO Sublot-GL]],LEN(Crate_BOMs[[#This Row],[PO Sublot-GL]])-LEN(Crate_BOMs[[#This Row],[Glass Type]]))," ","")</f>
        <v>2.05&amp;2.09</v>
      </c>
      <c r="AD168" s="6" t="str">
        <f>LEFT(Crate_BOMs[[#This Row],[no]],FIND(" ",Crate_BOMs[[#This Row],[no]],5)-1)</f>
        <v>PO 40536</v>
      </c>
      <c r="AE168" s="6" cm="1">
        <f t="array" ref="AE168">COUNTA(_xlfn.UNIQUE(_xlfn._xlws.FILTER(Crate_BOMs[PO],Crate_BOMs[crate no.]=Crate_BOMs[[#This Row],[crate no.]])))</f>
        <v>1</v>
      </c>
      <c r="AF168" s="10" t="str">
        <f>IF(Crate_BOMs[[#This Row],['# POs in Crate]]=1,"",IF(VLOOKUP(Crate_BOMs[[#This Row],[crate no.]],Crates_[[crate no.]:[New Sublot]],3,FALSE)="","",VLOOKUP(Crate_BOMs[[#This Row],[crate no.]],Crates_[[crate no.]:[New Sublot]],3,FALSE)))</f>
        <v/>
      </c>
      <c r="AG168" s="6" t="str">
        <f>IF(VLOOKUP(Crate_BOMs[[#This Row],[crate no.]],Crates_[[crate no.]:[New Sublot]],3,FALSE)="",VLOOKUP(Crate_BOMs[[#This Row],[crate no.]],Crates_[[crate no.]:[New Sublot]],2,FALSE),VLOOKUP(Crate_BOMs[[#This Row],[crate no.]],Crates_[[crate no.]:[New Sublot]],3,FALSE))</f>
        <v>2.05&amp;2.09</v>
      </c>
    </row>
    <row r="169" spans="1:33" x14ac:dyDescent="0.25">
      <c r="A169">
        <v>4</v>
      </c>
      <c r="B169">
        <v>300520446</v>
      </c>
      <c r="C169">
        <v>2394733</v>
      </c>
      <c r="D169">
        <v>4</v>
      </c>
      <c r="E169" t="s">
        <v>110</v>
      </c>
      <c r="F169" t="s">
        <v>58</v>
      </c>
      <c r="G169">
        <v>1984</v>
      </c>
      <c r="H169">
        <v>2496</v>
      </c>
      <c r="I169">
        <v>78</v>
      </c>
      <c r="J169">
        <v>98</v>
      </c>
      <c r="K169">
        <v>272</v>
      </c>
      <c r="L169">
        <v>1</v>
      </c>
      <c r="M169" t="s">
        <v>108</v>
      </c>
      <c r="N169" t="s">
        <v>109</v>
      </c>
      <c r="O169" s="2">
        <v>599.65735264</v>
      </c>
      <c r="P169" s="15">
        <v>45742</v>
      </c>
      <c r="Q169" s="15">
        <v>45762</v>
      </c>
      <c r="R169" s="15">
        <v>45769</v>
      </c>
      <c r="S169" t="s">
        <v>22</v>
      </c>
      <c r="T169">
        <v>10</v>
      </c>
      <c r="U169" s="2">
        <v>423.28754303999995</v>
      </c>
      <c r="V169" s="2">
        <v>6613.8678599999994</v>
      </c>
      <c r="W169" s="2">
        <v>8.9566932000000001</v>
      </c>
      <c r="X169" s="2">
        <v>2.4934384000000001</v>
      </c>
      <c r="Y169" s="2">
        <v>7.6902889600000002</v>
      </c>
      <c r="Z169" s="6">
        <f>Crate_BOMs[[#This Row],[glass weight (lb)]]+Crate_BOMs[[#This Row],[Crate Weight (lb)]]/COUNTIF(Crate_BOMs[crate no.],Crate_BOMs[[#This Row],[crate no.]])</f>
        <v>641.98610694399997</v>
      </c>
      <c r="AA169" s="6" t="str">
        <f>IF(LEFT(Crate_BOMs[[#This Row],[glass code]],4)&lt;&gt;"1116","",IFERROR(MID(Crate_BOMs[[#This Row],[no]],FIND("ECN",Crate_BOMs[[#This Row],[no]]),200),MID(Crate_BOMs[[#This Row],[no]],39,200)))</f>
        <v>2.05 &amp; 2.09 GLZ01</v>
      </c>
      <c r="AB169" s="6" t="str">
        <f>SUBSTITUTE(IF(RIGHT(Crate_BOMs[[#This Row],[PO Sublot-GL]],6)="curved",RIGHT(Crate_BOMs[[#This Row],[PO Sublot-GL]],12),RIGHT(Crate_BOMs[[#This Row],[PO Sublot-GL]],5))," ","")</f>
        <v>GLZ01</v>
      </c>
      <c r="AC169" s="6" t="str">
        <f>SUBSTITUTE(LEFT(Crate_BOMs[[#This Row],[PO Sublot-GL]],LEN(Crate_BOMs[[#This Row],[PO Sublot-GL]])-LEN(Crate_BOMs[[#This Row],[Glass Type]]))," ","")</f>
        <v>2.05&amp;2.09</v>
      </c>
      <c r="AD169" s="6" t="str">
        <f>LEFT(Crate_BOMs[[#This Row],[no]],FIND(" ",Crate_BOMs[[#This Row],[no]],5)-1)</f>
        <v>PO 40536</v>
      </c>
      <c r="AE169" s="6" cm="1">
        <f t="array" ref="AE169">COUNTA(_xlfn.UNIQUE(_xlfn._xlws.FILTER(Crate_BOMs[PO],Crate_BOMs[crate no.]=Crate_BOMs[[#This Row],[crate no.]])))</f>
        <v>1</v>
      </c>
      <c r="AF169" s="10" t="str">
        <f>IF(Crate_BOMs[[#This Row],['# POs in Crate]]=1,"",IF(VLOOKUP(Crate_BOMs[[#This Row],[crate no.]],Crates_[[crate no.]:[New Sublot]],3,FALSE)="","",VLOOKUP(Crate_BOMs[[#This Row],[crate no.]],Crates_[[crate no.]:[New Sublot]],3,FALSE)))</f>
        <v/>
      </c>
      <c r="AG169" s="6" t="str">
        <f>IF(VLOOKUP(Crate_BOMs[[#This Row],[crate no.]],Crates_[[crate no.]:[New Sublot]],3,FALSE)="",VLOOKUP(Crate_BOMs[[#This Row],[crate no.]],Crates_[[crate no.]:[New Sublot]],2,FALSE),VLOOKUP(Crate_BOMs[[#This Row],[crate no.]],Crates_[[crate no.]:[New Sublot]],3,FALSE))</f>
        <v>2.05&amp;2.09</v>
      </c>
    </row>
    <row r="170" spans="1:33" x14ac:dyDescent="0.25">
      <c r="A170">
        <v>4</v>
      </c>
      <c r="B170">
        <v>300520446</v>
      </c>
      <c r="C170">
        <v>2394733</v>
      </c>
      <c r="D170">
        <v>4</v>
      </c>
      <c r="E170" t="s">
        <v>110</v>
      </c>
      <c r="F170" t="s">
        <v>58</v>
      </c>
      <c r="G170">
        <v>1984</v>
      </c>
      <c r="H170">
        <v>2496</v>
      </c>
      <c r="I170">
        <v>78</v>
      </c>
      <c r="J170">
        <v>98</v>
      </c>
      <c r="K170">
        <v>272</v>
      </c>
      <c r="L170">
        <v>1</v>
      </c>
      <c r="M170" t="s">
        <v>108</v>
      </c>
      <c r="N170" t="s">
        <v>109</v>
      </c>
      <c r="O170" s="2">
        <v>599.65735264</v>
      </c>
      <c r="P170" s="15">
        <v>45742</v>
      </c>
      <c r="Q170" s="15">
        <v>45762</v>
      </c>
      <c r="R170" s="15">
        <v>45769</v>
      </c>
      <c r="S170" t="s">
        <v>22</v>
      </c>
      <c r="T170">
        <v>10</v>
      </c>
      <c r="U170" s="2">
        <v>423.28754303999995</v>
      </c>
      <c r="V170" s="2">
        <v>6613.8678599999994</v>
      </c>
      <c r="W170" s="2">
        <v>8.9566932000000001</v>
      </c>
      <c r="X170" s="2">
        <v>2.4934384000000001</v>
      </c>
      <c r="Y170" s="2">
        <v>7.6902889600000002</v>
      </c>
      <c r="Z170" s="6">
        <f>Crate_BOMs[[#This Row],[glass weight (lb)]]+Crate_BOMs[[#This Row],[Crate Weight (lb)]]/COUNTIF(Crate_BOMs[crate no.],Crate_BOMs[[#This Row],[crate no.]])</f>
        <v>641.98610694399997</v>
      </c>
      <c r="AA170" s="6" t="str">
        <f>IF(LEFT(Crate_BOMs[[#This Row],[glass code]],4)&lt;&gt;"1116","",IFERROR(MID(Crate_BOMs[[#This Row],[no]],FIND("ECN",Crate_BOMs[[#This Row],[no]]),200),MID(Crate_BOMs[[#This Row],[no]],39,200)))</f>
        <v>2.05 &amp; 2.09 GLZ01</v>
      </c>
      <c r="AB170" s="6" t="str">
        <f>SUBSTITUTE(IF(RIGHT(Crate_BOMs[[#This Row],[PO Sublot-GL]],6)="curved",RIGHT(Crate_BOMs[[#This Row],[PO Sublot-GL]],12),RIGHT(Crate_BOMs[[#This Row],[PO Sublot-GL]],5))," ","")</f>
        <v>GLZ01</v>
      </c>
      <c r="AC170" s="6" t="str">
        <f>SUBSTITUTE(LEFT(Crate_BOMs[[#This Row],[PO Sublot-GL]],LEN(Crate_BOMs[[#This Row],[PO Sublot-GL]])-LEN(Crate_BOMs[[#This Row],[Glass Type]]))," ","")</f>
        <v>2.05&amp;2.09</v>
      </c>
      <c r="AD170" s="6" t="str">
        <f>LEFT(Crate_BOMs[[#This Row],[no]],FIND(" ",Crate_BOMs[[#This Row],[no]],5)-1)</f>
        <v>PO 40536</v>
      </c>
      <c r="AE170" s="6" cm="1">
        <f t="array" ref="AE170">COUNTA(_xlfn.UNIQUE(_xlfn._xlws.FILTER(Crate_BOMs[PO],Crate_BOMs[crate no.]=Crate_BOMs[[#This Row],[crate no.]])))</f>
        <v>1</v>
      </c>
      <c r="AF170" s="10" t="str">
        <f>IF(Crate_BOMs[[#This Row],['# POs in Crate]]=1,"",IF(VLOOKUP(Crate_BOMs[[#This Row],[crate no.]],Crates_[[crate no.]:[New Sublot]],3,FALSE)="","",VLOOKUP(Crate_BOMs[[#This Row],[crate no.]],Crates_[[crate no.]:[New Sublot]],3,FALSE)))</f>
        <v/>
      </c>
      <c r="AG170" s="6" t="str">
        <f>IF(VLOOKUP(Crate_BOMs[[#This Row],[crate no.]],Crates_[[crate no.]:[New Sublot]],3,FALSE)="",VLOOKUP(Crate_BOMs[[#This Row],[crate no.]],Crates_[[crate no.]:[New Sublot]],2,FALSE),VLOOKUP(Crate_BOMs[[#This Row],[crate no.]],Crates_[[crate no.]:[New Sublot]],3,FALSE))</f>
        <v>2.05&amp;2.09</v>
      </c>
    </row>
    <row r="171" spans="1:33" x14ac:dyDescent="0.25">
      <c r="A171">
        <v>4</v>
      </c>
      <c r="B171">
        <v>300520446</v>
      </c>
      <c r="C171">
        <v>2394733</v>
      </c>
      <c r="D171">
        <v>4</v>
      </c>
      <c r="E171" t="s">
        <v>110</v>
      </c>
      <c r="F171" t="s">
        <v>58</v>
      </c>
      <c r="G171">
        <v>1984</v>
      </c>
      <c r="H171">
        <v>2496</v>
      </c>
      <c r="I171">
        <v>78</v>
      </c>
      <c r="J171">
        <v>98</v>
      </c>
      <c r="K171">
        <v>272</v>
      </c>
      <c r="L171">
        <v>1</v>
      </c>
      <c r="M171" t="s">
        <v>108</v>
      </c>
      <c r="N171" t="s">
        <v>109</v>
      </c>
      <c r="O171" s="2">
        <v>599.65735264</v>
      </c>
      <c r="P171" s="15">
        <v>45742</v>
      </c>
      <c r="Q171" s="15">
        <v>45762</v>
      </c>
      <c r="R171" s="15">
        <v>45769</v>
      </c>
      <c r="S171" t="s">
        <v>22</v>
      </c>
      <c r="T171">
        <v>10</v>
      </c>
      <c r="U171" s="2">
        <v>423.28754303999995</v>
      </c>
      <c r="V171" s="2">
        <v>6613.8678599999994</v>
      </c>
      <c r="W171" s="2">
        <v>8.9566932000000001</v>
      </c>
      <c r="X171" s="2">
        <v>2.4934384000000001</v>
      </c>
      <c r="Y171" s="2">
        <v>7.6902889600000002</v>
      </c>
      <c r="Z171" s="6">
        <f>Crate_BOMs[[#This Row],[glass weight (lb)]]+Crate_BOMs[[#This Row],[Crate Weight (lb)]]/COUNTIF(Crate_BOMs[crate no.],Crate_BOMs[[#This Row],[crate no.]])</f>
        <v>641.98610694399997</v>
      </c>
      <c r="AA171" s="6" t="str">
        <f>IF(LEFT(Crate_BOMs[[#This Row],[glass code]],4)&lt;&gt;"1116","",IFERROR(MID(Crate_BOMs[[#This Row],[no]],FIND("ECN",Crate_BOMs[[#This Row],[no]]),200),MID(Crate_BOMs[[#This Row],[no]],39,200)))</f>
        <v>2.05 &amp; 2.09 GLZ01</v>
      </c>
      <c r="AB171" s="6" t="str">
        <f>SUBSTITUTE(IF(RIGHT(Crate_BOMs[[#This Row],[PO Sublot-GL]],6)="curved",RIGHT(Crate_BOMs[[#This Row],[PO Sublot-GL]],12),RIGHT(Crate_BOMs[[#This Row],[PO Sublot-GL]],5))," ","")</f>
        <v>GLZ01</v>
      </c>
      <c r="AC171" s="6" t="str">
        <f>SUBSTITUTE(LEFT(Crate_BOMs[[#This Row],[PO Sublot-GL]],LEN(Crate_BOMs[[#This Row],[PO Sublot-GL]])-LEN(Crate_BOMs[[#This Row],[Glass Type]]))," ","")</f>
        <v>2.05&amp;2.09</v>
      </c>
      <c r="AD171" s="6" t="str">
        <f>LEFT(Crate_BOMs[[#This Row],[no]],FIND(" ",Crate_BOMs[[#This Row],[no]],5)-1)</f>
        <v>PO 40536</v>
      </c>
      <c r="AE171" s="6" cm="1">
        <f t="array" ref="AE171">COUNTA(_xlfn.UNIQUE(_xlfn._xlws.FILTER(Crate_BOMs[PO],Crate_BOMs[crate no.]=Crate_BOMs[[#This Row],[crate no.]])))</f>
        <v>1</v>
      </c>
      <c r="AF171" s="10" t="str">
        <f>IF(Crate_BOMs[[#This Row],['# POs in Crate]]=1,"",IF(VLOOKUP(Crate_BOMs[[#This Row],[crate no.]],Crates_[[crate no.]:[New Sublot]],3,FALSE)="","",VLOOKUP(Crate_BOMs[[#This Row],[crate no.]],Crates_[[crate no.]:[New Sublot]],3,FALSE)))</f>
        <v/>
      </c>
      <c r="AG171" s="6" t="str">
        <f>IF(VLOOKUP(Crate_BOMs[[#This Row],[crate no.]],Crates_[[crate no.]:[New Sublot]],3,FALSE)="",VLOOKUP(Crate_BOMs[[#This Row],[crate no.]],Crates_[[crate no.]:[New Sublot]],2,FALSE),VLOOKUP(Crate_BOMs[[#This Row],[crate no.]],Crates_[[crate no.]:[New Sublot]],3,FALSE))</f>
        <v>2.05&amp;2.09</v>
      </c>
    </row>
    <row r="172" spans="1:33" x14ac:dyDescent="0.25">
      <c r="A172">
        <v>4</v>
      </c>
      <c r="B172">
        <v>300520446</v>
      </c>
      <c r="C172">
        <v>2394733</v>
      </c>
      <c r="D172">
        <v>4</v>
      </c>
      <c r="E172" t="s">
        <v>110</v>
      </c>
      <c r="F172" t="s">
        <v>58</v>
      </c>
      <c r="G172">
        <v>1984</v>
      </c>
      <c r="H172">
        <v>2496</v>
      </c>
      <c r="I172">
        <v>78</v>
      </c>
      <c r="J172">
        <v>98</v>
      </c>
      <c r="K172">
        <v>272</v>
      </c>
      <c r="L172">
        <v>1</v>
      </c>
      <c r="M172" t="s">
        <v>108</v>
      </c>
      <c r="N172" t="s">
        <v>109</v>
      </c>
      <c r="O172" s="2">
        <v>599.65735264</v>
      </c>
      <c r="P172" s="15">
        <v>45742</v>
      </c>
      <c r="Q172" s="15">
        <v>45762</v>
      </c>
      <c r="R172" s="15">
        <v>45769</v>
      </c>
      <c r="S172" t="s">
        <v>22</v>
      </c>
      <c r="T172">
        <v>10</v>
      </c>
      <c r="U172" s="2">
        <v>423.28754303999995</v>
      </c>
      <c r="V172" s="2">
        <v>6613.8678599999994</v>
      </c>
      <c r="W172" s="2">
        <v>8.9566932000000001</v>
      </c>
      <c r="X172" s="2">
        <v>2.4934384000000001</v>
      </c>
      <c r="Y172" s="2">
        <v>7.6902889600000002</v>
      </c>
      <c r="Z172" s="6">
        <f>Crate_BOMs[[#This Row],[glass weight (lb)]]+Crate_BOMs[[#This Row],[Crate Weight (lb)]]/COUNTIF(Crate_BOMs[crate no.],Crate_BOMs[[#This Row],[crate no.]])</f>
        <v>641.98610694399997</v>
      </c>
      <c r="AA172" s="6" t="str">
        <f>IF(LEFT(Crate_BOMs[[#This Row],[glass code]],4)&lt;&gt;"1116","",IFERROR(MID(Crate_BOMs[[#This Row],[no]],FIND("ECN",Crate_BOMs[[#This Row],[no]]),200),MID(Crate_BOMs[[#This Row],[no]],39,200)))</f>
        <v>2.05 &amp; 2.09 GLZ01</v>
      </c>
      <c r="AB172" s="6" t="str">
        <f>SUBSTITUTE(IF(RIGHT(Crate_BOMs[[#This Row],[PO Sublot-GL]],6)="curved",RIGHT(Crate_BOMs[[#This Row],[PO Sublot-GL]],12),RIGHT(Crate_BOMs[[#This Row],[PO Sublot-GL]],5))," ","")</f>
        <v>GLZ01</v>
      </c>
      <c r="AC172" s="6" t="str">
        <f>SUBSTITUTE(LEFT(Crate_BOMs[[#This Row],[PO Sublot-GL]],LEN(Crate_BOMs[[#This Row],[PO Sublot-GL]])-LEN(Crate_BOMs[[#This Row],[Glass Type]]))," ","")</f>
        <v>2.05&amp;2.09</v>
      </c>
      <c r="AD172" s="6" t="str">
        <f>LEFT(Crate_BOMs[[#This Row],[no]],FIND(" ",Crate_BOMs[[#This Row],[no]],5)-1)</f>
        <v>PO 40536</v>
      </c>
      <c r="AE172" s="6" cm="1">
        <f t="array" ref="AE172">COUNTA(_xlfn.UNIQUE(_xlfn._xlws.FILTER(Crate_BOMs[PO],Crate_BOMs[crate no.]=Crate_BOMs[[#This Row],[crate no.]])))</f>
        <v>1</v>
      </c>
      <c r="AF172" s="10" t="str">
        <f>IF(Crate_BOMs[[#This Row],['# POs in Crate]]=1,"",IF(VLOOKUP(Crate_BOMs[[#This Row],[crate no.]],Crates_[[crate no.]:[New Sublot]],3,FALSE)="","",VLOOKUP(Crate_BOMs[[#This Row],[crate no.]],Crates_[[crate no.]:[New Sublot]],3,FALSE)))</f>
        <v/>
      </c>
      <c r="AG172" s="6" t="str">
        <f>IF(VLOOKUP(Crate_BOMs[[#This Row],[crate no.]],Crates_[[crate no.]:[New Sublot]],3,FALSE)="",VLOOKUP(Crate_BOMs[[#This Row],[crate no.]],Crates_[[crate no.]:[New Sublot]],2,FALSE),VLOOKUP(Crate_BOMs[[#This Row],[crate no.]],Crates_[[crate no.]:[New Sublot]],3,FALSE))</f>
        <v>2.05&amp;2.09</v>
      </c>
    </row>
    <row r="173" spans="1:33" x14ac:dyDescent="0.25">
      <c r="A173">
        <v>4</v>
      </c>
      <c r="B173">
        <v>300520446</v>
      </c>
      <c r="C173">
        <v>2394733</v>
      </c>
      <c r="D173">
        <v>4</v>
      </c>
      <c r="E173" t="s">
        <v>110</v>
      </c>
      <c r="F173" t="s">
        <v>58</v>
      </c>
      <c r="G173">
        <v>1984</v>
      </c>
      <c r="H173">
        <v>2496</v>
      </c>
      <c r="I173">
        <v>78</v>
      </c>
      <c r="J173">
        <v>98</v>
      </c>
      <c r="K173">
        <v>272</v>
      </c>
      <c r="L173">
        <v>1</v>
      </c>
      <c r="M173" t="s">
        <v>108</v>
      </c>
      <c r="N173" t="s">
        <v>109</v>
      </c>
      <c r="O173" s="2">
        <v>599.65735264</v>
      </c>
      <c r="P173" s="15">
        <v>45742</v>
      </c>
      <c r="Q173" s="15">
        <v>45762</v>
      </c>
      <c r="R173" s="15">
        <v>45769</v>
      </c>
      <c r="S173" t="s">
        <v>22</v>
      </c>
      <c r="T173">
        <v>10</v>
      </c>
      <c r="U173" s="2">
        <v>423.28754303999995</v>
      </c>
      <c r="V173" s="2">
        <v>6613.8678599999994</v>
      </c>
      <c r="W173" s="2">
        <v>8.9566932000000001</v>
      </c>
      <c r="X173" s="2">
        <v>2.4934384000000001</v>
      </c>
      <c r="Y173" s="2">
        <v>7.6902889600000002</v>
      </c>
      <c r="Z173" s="6">
        <f>Crate_BOMs[[#This Row],[glass weight (lb)]]+Crate_BOMs[[#This Row],[Crate Weight (lb)]]/COUNTIF(Crate_BOMs[crate no.],Crate_BOMs[[#This Row],[crate no.]])</f>
        <v>641.98610694399997</v>
      </c>
      <c r="AA173" s="6" t="str">
        <f>IF(LEFT(Crate_BOMs[[#This Row],[glass code]],4)&lt;&gt;"1116","",IFERROR(MID(Crate_BOMs[[#This Row],[no]],FIND("ECN",Crate_BOMs[[#This Row],[no]]),200),MID(Crate_BOMs[[#This Row],[no]],39,200)))</f>
        <v>2.05 &amp; 2.09 GLZ01</v>
      </c>
      <c r="AB173" s="6" t="str">
        <f>SUBSTITUTE(IF(RIGHT(Crate_BOMs[[#This Row],[PO Sublot-GL]],6)="curved",RIGHT(Crate_BOMs[[#This Row],[PO Sublot-GL]],12),RIGHT(Crate_BOMs[[#This Row],[PO Sublot-GL]],5))," ","")</f>
        <v>GLZ01</v>
      </c>
      <c r="AC173" s="6" t="str">
        <f>SUBSTITUTE(LEFT(Crate_BOMs[[#This Row],[PO Sublot-GL]],LEN(Crate_BOMs[[#This Row],[PO Sublot-GL]])-LEN(Crate_BOMs[[#This Row],[Glass Type]]))," ","")</f>
        <v>2.05&amp;2.09</v>
      </c>
      <c r="AD173" s="6" t="str">
        <f>LEFT(Crate_BOMs[[#This Row],[no]],FIND(" ",Crate_BOMs[[#This Row],[no]],5)-1)</f>
        <v>PO 40536</v>
      </c>
      <c r="AE173" s="6" cm="1">
        <f t="array" ref="AE173">COUNTA(_xlfn.UNIQUE(_xlfn._xlws.FILTER(Crate_BOMs[PO],Crate_BOMs[crate no.]=Crate_BOMs[[#This Row],[crate no.]])))</f>
        <v>1</v>
      </c>
      <c r="AF173" s="10" t="str">
        <f>IF(Crate_BOMs[[#This Row],['# POs in Crate]]=1,"",IF(VLOOKUP(Crate_BOMs[[#This Row],[crate no.]],Crates_[[crate no.]:[New Sublot]],3,FALSE)="","",VLOOKUP(Crate_BOMs[[#This Row],[crate no.]],Crates_[[crate no.]:[New Sublot]],3,FALSE)))</f>
        <v/>
      </c>
      <c r="AG173" s="6" t="str">
        <f>IF(VLOOKUP(Crate_BOMs[[#This Row],[crate no.]],Crates_[[crate no.]:[New Sublot]],3,FALSE)="",VLOOKUP(Crate_BOMs[[#This Row],[crate no.]],Crates_[[crate no.]:[New Sublot]],2,FALSE),VLOOKUP(Crate_BOMs[[#This Row],[crate no.]],Crates_[[crate no.]:[New Sublot]],3,FALSE))</f>
        <v>2.05&amp;2.09</v>
      </c>
    </row>
    <row r="174" spans="1:33" x14ac:dyDescent="0.25">
      <c r="A174">
        <v>4</v>
      </c>
      <c r="B174">
        <v>300521524</v>
      </c>
      <c r="C174">
        <v>2394169</v>
      </c>
      <c r="D174">
        <v>1</v>
      </c>
      <c r="E174" t="s">
        <v>111</v>
      </c>
      <c r="F174" t="s">
        <v>68</v>
      </c>
      <c r="G174">
        <v>1781</v>
      </c>
      <c r="H174">
        <v>2496</v>
      </c>
      <c r="I174">
        <v>70</v>
      </c>
      <c r="J174">
        <v>98</v>
      </c>
      <c r="K174">
        <v>245</v>
      </c>
      <c r="L174">
        <v>1</v>
      </c>
      <c r="M174" t="s">
        <v>112</v>
      </c>
      <c r="N174" t="s">
        <v>113</v>
      </c>
      <c r="O174" s="2">
        <v>540.13254189999998</v>
      </c>
      <c r="P174" s="15">
        <v>45742</v>
      </c>
      <c r="Q174" s="15">
        <v>45762</v>
      </c>
      <c r="R174" s="15">
        <v>45769</v>
      </c>
      <c r="S174" t="s">
        <v>22</v>
      </c>
      <c r="T174">
        <v>11</v>
      </c>
      <c r="U174" s="2">
        <v>390.21820373999998</v>
      </c>
      <c r="V174" s="2">
        <v>6613.8678599999994</v>
      </c>
      <c r="W174" s="2">
        <v>8.7401577600000007</v>
      </c>
      <c r="X174" s="2">
        <v>2.4803150400000002</v>
      </c>
      <c r="Y174" s="2">
        <v>7.3293965600000002</v>
      </c>
      <c r="Z174" s="6">
        <f>Crate_BOMs[[#This Row],[glass weight (lb)]]+Crate_BOMs[[#This Row],[Crate Weight (lb)]]/COUNTIF(Crate_BOMs[crate no.],Crate_BOMs[[#This Row],[crate no.]])</f>
        <v>575.60692405818179</v>
      </c>
      <c r="AA174" s="6" t="str">
        <f>IF(LEFT(Crate_BOMs[[#This Row],[glass code]],4)&lt;&gt;"1116","",IFERROR(MID(Crate_BOMs[[#This Row],[no]],FIND("ECN",Crate_BOMs[[#This Row],[no]]),200),MID(Crate_BOMs[[#This Row],[no]],39,200)))</f>
        <v>2.01 GLA02</v>
      </c>
      <c r="AB174" s="6" t="str">
        <f>SUBSTITUTE(IF(RIGHT(Crate_BOMs[[#This Row],[PO Sublot-GL]],6)="curved",RIGHT(Crate_BOMs[[#This Row],[PO Sublot-GL]],12),RIGHT(Crate_BOMs[[#This Row],[PO Sublot-GL]],5))," ","")</f>
        <v>GLA02</v>
      </c>
      <c r="AC174" s="6" t="str">
        <f>SUBSTITUTE(LEFT(Crate_BOMs[[#This Row],[PO Sublot-GL]],LEN(Crate_BOMs[[#This Row],[PO Sublot-GL]])-LEN(Crate_BOMs[[#This Row],[Glass Type]]))," ","")</f>
        <v>2.01</v>
      </c>
      <c r="AD174" s="6" t="str">
        <f>LEFT(Crate_BOMs[[#This Row],[no]],FIND(" ",Crate_BOMs[[#This Row],[no]],5)-1)</f>
        <v>PO 40535</v>
      </c>
      <c r="AE174" s="6" cm="1">
        <f t="array" ref="AE174">COUNTA(_xlfn.UNIQUE(_xlfn._xlws.FILTER(Crate_BOMs[PO],Crate_BOMs[crate no.]=Crate_BOMs[[#This Row],[crate no.]])))</f>
        <v>1</v>
      </c>
      <c r="AF174" s="10" t="str">
        <f>IF(Crate_BOMs[[#This Row],['# POs in Crate]]=1,"",IF(VLOOKUP(Crate_BOMs[[#This Row],[crate no.]],Crates_[[crate no.]:[New Sublot]],3,FALSE)="","",VLOOKUP(Crate_BOMs[[#This Row],[crate no.]],Crates_[[crate no.]:[New Sublot]],3,FALSE)))</f>
        <v/>
      </c>
      <c r="AG174" s="6" t="str">
        <f>IF(VLOOKUP(Crate_BOMs[[#This Row],[crate no.]],Crates_[[crate no.]:[New Sublot]],3,FALSE)="",VLOOKUP(Crate_BOMs[[#This Row],[crate no.]],Crates_[[crate no.]:[New Sublot]],2,FALSE),VLOOKUP(Crate_BOMs[[#This Row],[crate no.]],Crates_[[crate no.]:[New Sublot]],3,FALSE))</f>
        <v>2.01</v>
      </c>
    </row>
    <row r="175" spans="1:33" x14ac:dyDescent="0.25">
      <c r="A175">
        <v>4</v>
      </c>
      <c r="B175">
        <v>300521524</v>
      </c>
      <c r="C175">
        <v>2394169</v>
      </c>
      <c r="D175">
        <v>1</v>
      </c>
      <c r="E175" t="s">
        <v>111</v>
      </c>
      <c r="F175" t="s">
        <v>68</v>
      </c>
      <c r="G175">
        <v>1781</v>
      </c>
      <c r="H175">
        <v>2496</v>
      </c>
      <c r="I175">
        <v>70</v>
      </c>
      <c r="J175">
        <v>98</v>
      </c>
      <c r="K175">
        <v>245</v>
      </c>
      <c r="L175">
        <v>1</v>
      </c>
      <c r="M175" t="s">
        <v>112</v>
      </c>
      <c r="N175" t="s">
        <v>113</v>
      </c>
      <c r="O175" s="2">
        <v>540.13254189999998</v>
      </c>
      <c r="P175" s="15">
        <v>45742</v>
      </c>
      <c r="Q175" s="15">
        <v>45762</v>
      </c>
      <c r="R175" s="15">
        <v>45769</v>
      </c>
      <c r="S175" t="s">
        <v>22</v>
      </c>
      <c r="T175">
        <v>11</v>
      </c>
      <c r="U175" s="2">
        <v>390.21820373999998</v>
      </c>
      <c r="V175" s="2">
        <v>6613.8678599999994</v>
      </c>
      <c r="W175" s="2">
        <v>8.7401577600000007</v>
      </c>
      <c r="X175" s="2">
        <v>2.4803150400000002</v>
      </c>
      <c r="Y175" s="2">
        <v>7.3293965600000002</v>
      </c>
      <c r="Z175" s="6">
        <f>Crate_BOMs[[#This Row],[glass weight (lb)]]+Crate_BOMs[[#This Row],[Crate Weight (lb)]]/COUNTIF(Crate_BOMs[crate no.],Crate_BOMs[[#This Row],[crate no.]])</f>
        <v>575.60692405818179</v>
      </c>
      <c r="AA175" s="6" t="str">
        <f>IF(LEFT(Crate_BOMs[[#This Row],[glass code]],4)&lt;&gt;"1116","",IFERROR(MID(Crate_BOMs[[#This Row],[no]],FIND("ECN",Crate_BOMs[[#This Row],[no]]),200),MID(Crate_BOMs[[#This Row],[no]],39,200)))</f>
        <v>2.01 GLA02</v>
      </c>
      <c r="AB175" s="6" t="str">
        <f>SUBSTITUTE(IF(RIGHT(Crate_BOMs[[#This Row],[PO Sublot-GL]],6)="curved",RIGHT(Crate_BOMs[[#This Row],[PO Sublot-GL]],12),RIGHT(Crate_BOMs[[#This Row],[PO Sublot-GL]],5))," ","")</f>
        <v>GLA02</v>
      </c>
      <c r="AC175" s="6" t="str">
        <f>SUBSTITUTE(LEFT(Crate_BOMs[[#This Row],[PO Sublot-GL]],LEN(Crate_BOMs[[#This Row],[PO Sublot-GL]])-LEN(Crate_BOMs[[#This Row],[Glass Type]]))," ","")</f>
        <v>2.01</v>
      </c>
      <c r="AD175" s="6" t="str">
        <f>LEFT(Crate_BOMs[[#This Row],[no]],FIND(" ",Crate_BOMs[[#This Row],[no]],5)-1)</f>
        <v>PO 40535</v>
      </c>
      <c r="AE175" s="6" cm="1">
        <f t="array" ref="AE175">COUNTA(_xlfn.UNIQUE(_xlfn._xlws.FILTER(Crate_BOMs[PO],Crate_BOMs[crate no.]=Crate_BOMs[[#This Row],[crate no.]])))</f>
        <v>1</v>
      </c>
      <c r="AF175" s="10" t="str">
        <f>IF(Crate_BOMs[[#This Row],['# POs in Crate]]=1,"",IF(VLOOKUP(Crate_BOMs[[#This Row],[crate no.]],Crates_[[crate no.]:[New Sublot]],3,FALSE)="","",VLOOKUP(Crate_BOMs[[#This Row],[crate no.]],Crates_[[crate no.]:[New Sublot]],3,FALSE)))</f>
        <v/>
      </c>
      <c r="AG175" s="6" t="str">
        <f>IF(VLOOKUP(Crate_BOMs[[#This Row],[crate no.]],Crates_[[crate no.]:[New Sublot]],3,FALSE)="",VLOOKUP(Crate_BOMs[[#This Row],[crate no.]],Crates_[[crate no.]:[New Sublot]],2,FALSE),VLOOKUP(Crate_BOMs[[#This Row],[crate no.]],Crates_[[crate no.]:[New Sublot]],3,FALSE))</f>
        <v>2.01</v>
      </c>
    </row>
    <row r="176" spans="1:33" x14ac:dyDescent="0.25">
      <c r="A176">
        <v>4</v>
      </c>
      <c r="B176">
        <v>300521524</v>
      </c>
      <c r="C176">
        <v>2394169</v>
      </c>
      <c r="D176">
        <v>1</v>
      </c>
      <c r="E176" t="s">
        <v>111</v>
      </c>
      <c r="F176" t="s">
        <v>68</v>
      </c>
      <c r="G176">
        <v>1781</v>
      </c>
      <c r="H176">
        <v>2496</v>
      </c>
      <c r="I176">
        <v>70</v>
      </c>
      <c r="J176">
        <v>98</v>
      </c>
      <c r="K176">
        <v>245</v>
      </c>
      <c r="L176">
        <v>1</v>
      </c>
      <c r="M176" t="s">
        <v>112</v>
      </c>
      <c r="N176" t="s">
        <v>113</v>
      </c>
      <c r="O176" s="2">
        <v>540.13254189999998</v>
      </c>
      <c r="P176" s="15">
        <v>45742</v>
      </c>
      <c r="Q176" s="15">
        <v>45762</v>
      </c>
      <c r="R176" s="15">
        <v>45769</v>
      </c>
      <c r="S176" t="s">
        <v>22</v>
      </c>
      <c r="T176">
        <v>11</v>
      </c>
      <c r="U176" s="2">
        <v>390.21820373999998</v>
      </c>
      <c r="V176" s="2">
        <v>6613.8678599999994</v>
      </c>
      <c r="W176" s="2">
        <v>8.7401577600000007</v>
      </c>
      <c r="X176" s="2">
        <v>2.4803150400000002</v>
      </c>
      <c r="Y176" s="2">
        <v>7.3293965600000002</v>
      </c>
      <c r="Z176" s="6">
        <f>Crate_BOMs[[#This Row],[glass weight (lb)]]+Crate_BOMs[[#This Row],[Crate Weight (lb)]]/COUNTIF(Crate_BOMs[crate no.],Crate_BOMs[[#This Row],[crate no.]])</f>
        <v>575.60692405818179</v>
      </c>
      <c r="AA176" s="6" t="str">
        <f>IF(LEFT(Crate_BOMs[[#This Row],[glass code]],4)&lt;&gt;"1116","",IFERROR(MID(Crate_BOMs[[#This Row],[no]],FIND("ECN",Crate_BOMs[[#This Row],[no]]),200),MID(Crate_BOMs[[#This Row],[no]],39,200)))</f>
        <v>2.01 GLA02</v>
      </c>
      <c r="AB176" s="6" t="str">
        <f>SUBSTITUTE(IF(RIGHT(Crate_BOMs[[#This Row],[PO Sublot-GL]],6)="curved",RIGHT(Crate_BOMs[[#This Row],[PO Sublot-GL]],12),RIGHT(Crate_BOMs[[#This Row],[PO Sublot-GL]],5))," ","")</f>
        <v>GLA02</v>
      </c>
      <c r="AC176" s="6" t="str">
        <f>SUBSTITUTE(LEFT(Crate_BOMs[[#This Row],[PO Sublot-GL]],LEN(Crate_BOMs[[#This Row],[PO Sublot-GL]])-LEN(Crate_BOMs[[#This Row],[Glass Type]]))," ","")</f>
        <v>2.01</v>
      </c>
      <c r="AD176" s="6" t="str">
        <f>LEFT(Crate_BOMs[[#This Row],[no]],FIND(" ",Crate_BOMs[[#This Row],[no]],5)-1)</f>
        <v>PO 40535</v>
      </c>
      <c r="AE176" s="6" cm="1">
        <f t="array" ref="AE176">COUNTA(_xlfn.UNIQUE(_xlfn._xlws.FILTER(Crate_BOMs[PO],Crate_BOMs[crate no.]=Crate_BOMs[[#This Row],[crate no.]])))</f>
        <v>1</v>
      </c>
      <c r="AF176" s="10" t="str">
        <f>IF(Crate_BOMs[[#This Row],['# POs in Crate]]=1,"",IF(VLOOKUP(Crate_BOMs[[#This Row],[crate no.]],Crates_[[crate no.]:[New Sublot]],3,FALSE)="","",VLOOKUP(Crate_BOMs[[#This Row],[crate no.]],Crates_[[crate no.]:[New Sublot]],3,FALSE)))</f>
        <v/>
      </c>
      <c r="AG176" s="6" t="str">
        <f>IF(VLOOKUP(Crate_BOMs[[#This Row],[crate no.]],Crates_[[crate no.]:[New Sublot]],3,FALSE)="",VLOOKUP(Crate_BOMs[[#This Row],[crate no.]],Crates_[[crate no.]:[New Sublot]],2,FALSE),VLOOKUP(Crate_BOMs[[#This Row],[crate no.]],Crates_[[crate no.]:[New Sublot]],3,FALSE))</f>
        <v>2.01</v>
      </c>
    </row>
    <row r="177" spans="1:33" x14ac:dyDescent="0.25">
      <c r="A177">
        <v>4</v>
      </c>
      <c r="B177">
        <v>300521524</v>
      </c>
      <c r="C177">
        <v>2394169</v>
      </c>
      <c r="D177">
        <v>1</v>
      </c>
      <c r="E177" t="s">
        <v>111</v>
      </c>
      <c r="F177" t="s">
        <v>68</v>
      </c>
      <c r="G177">
        <v>1781</v>
      </c>
      <c r="H177">
        <v>2496</v>
      </c>
      <c r="I177">
        <v>70</v>
      </c>
      <c r="J177">
        <v>98</v>
      </c>
      <c r="K177">
        <v>245</v>
      </c>
      <c r="L177">
        <v>1</v>
      </c>
      <c r="M177" t="s">
        <v>112</v>
      </c>
      <c r="N177" t="s">
        <v>113</v>
      </c>
      <c r="O177" s="2">
        <v>540.13254189999998</v>
      </c>
      <c r="P177" s="15">
        <v>45742</v>
      </c>
      <c r="Q177" s="15">
        <v>45762</v>
      </c>
      <c r="R177" s="15">
        <v>45769</v>
      </c>
      <c r="S177" t="s">
        <v>22</v>
      </c>
      <c r="T177">
        <v>11</v>
      </c>
      <c r="U177" s="2">
        <v>390.21820373999998</v>
      </c>
      <c r="V177" s="2">
        <v>6613.8678599999994</v>
      </c>
      <c r="W177" s="2">
        <v>8.7401577600000007</v>
      </c>
      <c r="X177" s="2">
        <v>2.4803150400000002</v>
      </c>
      <c r="Y177" s="2">
        <v>7.3293965600000002</v>
      </c>
      <c r="Z177" s="6">
        <f>Crate_BOMs[[#This Row],[glass weight (lb)]]+Crate_BOMs[[#This Row],[Crate Weight (lb)]]/COUNTIF(Crate_BOMs[crate no.],Crate_BOMs[[#This Row],[crate no.]])</f>
        <v>575.60692405818179</v>
      </c>
      <c r="AA177" s="6" t="str">
        <f>IF(LEFT(Crate_BOMs[[#This Row],[glass code]],4)&lt;&gt;"1116","",IFERROR(MID(Crate_BOMs[[#This Row],[no]],FIND("ECN",Crate_BOMs[[#This Row],[no]]),200),MID(Crate_BOMs[[#This Row],[no]],39,200)))</f>
        <v>2.01 GLA02</v>
      </c>
      <c r="AB177" s="6" t="str">
        <f>SUBSTITUTE(IF(RIGHT(Crate_BOMs[[#This Row],[PO Sublot-GL]],6)="curved",RIGHT(Crate_BOMs[[#This Row],[PO Sublot-GL]],12),RIGHT(Crate_BOMs[[#This Row],[PO Sublot-GL]],5))," ","")</f>
        <v>GLA02</v>
      </c>
      <c r="AC177" s="6" t="str">
        <f>SUBSTITUTE(LEFT(Crate_BOMs[[#This Row],[PO Sublot-GL]],LEN(Crate_BOMs[[#This Row],[PO Sublot-GL]])-LEN(Crate_BOMs[[#This Row],[Glass Type]]))," ","")</f>
        <v>2.01</v>
      </c>
      <c r="AD177" s="6" t="str">
        <f>LEFT(Crate_BOMs[[#This Row],[no]],FIND(" ",Crate_BOMs[[#This Row],[no]],5)-1)</f>
        <v>PO 40535</v>
      </c>
      <c r="AE177" s="6" cm="1">
        <f t="array" ref="AE177">COUNTA(_xlfn.UNIQUE(_xlfn._xlws.FILTER(Crate_BOMs[PO],Crate_BOMs[crate no.]=Crate_BOMs[[#This Row],[crate no.]])))</f>
        <v>1</v>
      </c>
      <c r="AF177" s="10" t="str">
        <f>IF(Crate_BOMs[[#This Row],['# POs in Crate]]=1,"",IF(VLOOKUP(Crate_BOMs[[#This Row],[crate no.]],Crates_[[crate no.]:[New Sublot]],3,FALSE)="","",VLOOKUP(Crate_BOMs[[#This Row],[crate no.]],Crates_[[crate no.]:[New Sublot]],3,FALSE)))</f>
        <v/>
      </c>
      <c r="AG177" s="6" t="str">
        <f>IF(VLOOKUP(Crate_BOMs[[#This Row],[crate no.]],Crates_[[crate no.]:[New Sublot]],3,FALSE)="",VLOOKUP(Crate_BOMs[[#This Row],[crate no.]],Crates_[[crate no.]:[New Sublot]],2,FALSE),VLOOKUP(Crate_BOMs[[#This Row],[crate no.]],Crates_[[crate no.]:[New Sublot]],3,FALSE))</f>
        <v>2.01</v>
      </c>
    </row>
    <row r="178" spans="1:33" x14ac:dyDescent="0.25">
      <c r="A178">
        <v>4</v>
      </c>
      <c r="B178">
        <v>300521524</v>
      </c>
      <c r="C178">
        <v>2394169</v>
      </c>
      <c r="D178">
        <v>1</v>
      </c>
      <c r="E178" t="s">
        <v>111</v>
      </c>
      <c r="F178" t="s">
        <v>68</v>
      </c>
      <c r="G178">
        <v>1781</v>
      </c>
      <c r="H178">
        <v>2496</v>
      </c>
      <c r="I178">
        <v>70</v>
      </c>
      <c r="J178">
        <v>98</v>
      </c>
      <c r="K178">
        <v>245</v>
      </c>
      <c r="L178">
        <v>1</v>
      </c>
      <c r="M178" t="s">
        <v>112</v>
      </c>
      <c r="N178" t="s">
        <v>113</v>
      </c>
      <c r="O178" s="2">
        <v>540.13254189999998</v>
      </c>
      <c r="P178" s="15">
        <v>45742</v>
      </c>
      <c r="Q178" s="15">
        <v>45762</v>
      </c>
      <c r="R178" s="15">
        <v>45769</v>
      </c>
      <c r="S178" t="s">
        <v>22</v>
      </c>
      <c r="T178">
        <v>11</v>
      </c>
      <c r="U178" s="2">
        <v>390.21820373999998</v>
      </c>
      <c r="V178" s="2">
        <v>6613.8678599999994</v>
      </c>
      <c r="W178" s="2">
        <v>8.7401577600000007</v>
      </c>
      <c r="X178" s="2">
        <v>2.4803150400000002</v>
      </c>
      <c r="Y178" s="2">
        <v>7.3293965600000002</v>
      </c>
      <c r="Z178" s="6">
        <f>Crate_BOMs[[#This Row],[glass weight (lb)]]+Crate_BOMs[[#This Row],[Crate Weight (lb)]]/COUNTIF(Crate_BOMs[crate no.],Crate_BOMs[[#This Row],[crate no.]])</f>
        <v>575.60692405818179</v>
      </c>
      <c r="AA178" s="6" t="str">
        <f>IF(LEFT(Crate_BOMs[[#This Row],[glass code]],4)&lt;&gt;"1116","",IFERROR(MID(Crate_BOMs[[#This Row],[no]],FIND("ECN",Crate_BOMs[[#This Row],[no]]),200),MID(Crate_BOMs[[#This Row],[no]],39,200)))</f>
        <v>2.01 GLA02</v>
      </c>
      <c r="AB178" s="6" t="str">
        <f>SUBSTITUTE(IF(RIGHT(Crate_BOMs[[#This Row],[PO Sublot-GL]],6)="curved",RIGHT(Crate_BOMs[[#This Row],[PO Sublot-GL]],12),RIGHT(Crate_BOMs[[#This Row],[PO Sublot-GL]],5))," ","")</f>
        <v>GLA02</v>
      </c>
      <c r="AC178" s="6" t="str">
        <f>SUBSTITUTE(LEFT(Crate_BOMs[[#This Row],[PO Sublot-GL]],LEN(Crate_BOMs[[#This Row],[PO Sublot-GL]])-LEN(Crate_BOMs[[#This Row],[Glass Type]]))," ","")</f>
        <v>2.01</v>
      </c>
      <c r="AD178" s="6" t="str">
        <f>LEFT(Crate_BOMs[[#This Row],[no]],FIND(" ",Crate_BOMs[[#This Row],[no]],5)-1)</f>
        <v>PO 40535</v>
      </c>
      <c r="AE178" s="6" cm="1">
        <f t="array" ref="AE178">COUNTA(_xlfn.UNIQUE(_xlfn._xlws.FILTER(Crate_BOMs[PO],Crate_BOMs[crate no.]=Crate_BOMs[[#This Row],[crate no.]])))</f>
        <v>1</v>
      </c>
      <c r="AF178" s="10" t="str">
        <f>IF(Crate_BOMs[[#This Row],['# POs in Crate]]=1,"",IF(VLOOKUP(Crate_BOMs[[#This Row],[crate no.]],Crates_[[crate no.]:[New Sublot]],3,FALSE)="","",VLOOKUP(Crate_BOMs[[#This Row],[crate no.]],Crates_[[crate no.]:[New Sublot]],3,FALSE)))</f>
        <v/>
      </c>
      <c r="AG178" s="6" t="str">
        <f>IF(VLOOKUP(Crate_BOMs[[#This Row],[crate no.]],Crates_[[crate no.]:[New Sublot]],3,FALSE)="",VLOOKUP(Crate_BOMs[[#This Row],[crate no.]],Crates_[[crate no.]:[New Sublot]],2,FALSE),VLOOKUP(Crate_BOMs[[#This Row],[crate no.]],Crates_[[crate no.]:[New Sublot]],3,FALSE))</f>
        <v>2.01</v>
      </c>
    </row>
    <row r="179" spans="1:33" x14ac:dyDescent="0.25">
      <c r="A179">
        <v>4</v>
      </c>
      <c r="B179">
        <v>300521524</v>
      </c>
      <c r="C179">
        <v>2394169</v>
      </c>
      <c r="D179">
        <v>1</v>
      </c>
      <c r="E179" t="s">
        <v>111</v>
      </c>
      <c r="F179" t="s">
        <v>68</v>
      </c>
      <c r="G179">
        <v>1781</v>
      </c>
      <c r="H179">
        <v>2496</v>
      </c>
      <c r="I179">
        <v>70</v>
      </c>
      <c r="J179">
        <v>98</v>
      </c>
      <c r="K179">
        <v>245</v>
      </c>
      <c r="L179">
        <v>1</v>
      </c>
      <c r="M179" t="s">
        <v>112</v>
      </c>
      <c r="N179" t="s">
        <v>113</v>
      </c>
      <c r="O179" s="2">
        <v>540.13254189999998</v>
      </c>
      <c r="P179" s="15">
        <v>45742</v>
      </c>
      <c r="Q179" s="15">
        <v>45762</v>
      </c>
      <c r="R179" s="15">
        <v>45769</v>
      </c>
      <c r="S179" t="s">
        <v>22</v>
      </c>
      <c r="T179">
        <v>11</v>
      </c>
      <c r="U179" s="2">
        <v>390.21820373999998</v>
      </c>
      <c r="V179" s="2">
        <v>6613.8678599999994</v>
      </c>
      <c r="W179" s="2">
        <v>8.7401577600000007</v>
      </c>
      <c r="X179" s="2">
        <v>2.4803150400000002</v>
      </c>
      <c r="Y179" s="2">
        <v>7.3293965600000002</v>
      </c>
      <c r="Z179" s="6">
        <f>Crate_BOMs[[#This Row],[glass weight (lb)]]+Crate_BOMs[[#This Row],[Crate Weight (lb)]]/COUNTIF(Crate_BOMs[crate no.],Crate_BOMs[[#This Row],[crate no.]])</f>
        <v>575.60692405818179</v>
      </c>
      <c r="AA179" s="6" t="str">
        <f>IF(LEFT(Crate_BOMs[[#This Row],[glass code]],4)&lt;&gt;"1116","",IFERROR(MID(Crate_BOMs[[#This Row],[no]],FIND("ECN",Crate_BOMs[[#This Row],[no]]),200),MID(Crate_BOMs[[#This Row],[no]],39,200)))</f>
        <v>2.01 GLA02</v>
      </c>
      <c r="AB179" s="6" t="str">
        <f>SUBSTITUTE(IF(RIGHT(Crate_BOMs[[#This Row],[PO Sublot-GL]],6)="curved",RIGHT(Crate_BOMs[[#This Row],[PO Sublot-GL]],12),RIGHT(Crate_BOMs[[#This Row],[PO Sublot-GL]],5))," ","")</f>
        <v>GLA02</v>
      </c>
      <c r="AC179" s="6" t="str">
        <f>SUBSTITUTE(LEFT(Crate_BOMs[[#This Row],[PO Sublot-GL]],LEN(Crate_BOMs[[#This Row],[PO Sublot-GL]])-LEN(Crate_BOMs[[#This Row],[Glass Type]]))," ","")</f>
        <v>2.01</v>
      </c>
      <c r="AD179" s="6" t="str">
        <f>LEFT(Crate_BOMs[[#This Row],[no]],FIND(" ",Crate_BOMs[[#This Row],[no]],5)-1)</f>
        <v>PO 40535</v>
      </c>
      <c r="AE179" s="6" cm="1">
        <f t="array" ref="AE179">COUNTA(_xlfn.UNIQUE(_xlfn._xlws.FILTER(Crate_BOMs[PO],Crate_BOMs[crate no.]=Crate_BOMs[[#This Row],[crate no.]])))</f>
        <v>1</v>
      </c>
      <c r="AF179" s="10" t="str">
        <f>IF(Crate_BOMs[[#This Row],['# POs in Crate]]=1,"",IF(VLOOKUP(Crate_BOMs[[#This Row],[crate no.]],Crates_[[crate no.]:[New Sublot]],3,FALSE)="","",VLOOKUP(Crate_BOMs[[#This Row],[crate no.]],Crates_[[crate no.]:[New Sublot]],3,FALSE)))</f>
        <v/>
      </c>
      <c r="AG179" s="6" t="str">
        <f>IF(VLOOKUP(Crate_BOMs[[#This Row],[crate no.]],Crates_[[crate no.]:[New Sublot]],3,FALSE)="",VLOOKUP(Crate_BOMs[[#This Row],[crate no.]],Crates_[[crate no.]:[New Sublot]],2,FALSE),VLOOKUP(Crate_BOMs[[#This Row],[crate no.]],Crates_[[crate no.]:[New Sublot]],3,FALSE))</f>
        <v>2.01</v>
      </c>
    </row>
    <row r="180" spans="1:33" x14ac:dyDescent="0.25">
      <c r="A180">
        <v>4</v>
      </c>
      <c r="B180">
        <v>300521524</v>
      </c>
      <c r="C180">
        <v>2394169</v>
      </c>
      <c r="D180">
        <v>1</v>
      </c>
      <c r="E180" t="s">
        <v>111</v>
      </c>
      <c r="F180" t="s">
        <v>68</v>
      </c>
      <c r="G180">
        <v>1781</v>
      </c>
      <c r="H180">
        <v>2496</v>
      </c>
      <c r="I180">
        <v>70</v>
      </c>
      <c r="J180">
        <v>98</v>
      </c>
      <c r="K180">
        <v>245</v>
      </c>
      <c r="L180">
        <v>1</v>
      </c>
      <c r="M180" t="s">
        <v>112</v>
      </c>
      <c r="N180" t="s">
        <v>113</v>
      </c>
      <c r="O180" s="2">
        <v>540.13254189999998</v>
      </c>
      <c r="P180" s="15">
        <v>45742</v>
      </c>
      <c r="Q180" s="15">
        <v>45762</v>
      </c>
      <c r="R180" s="15">
        <v>45769</v>
      </c>
      <c r="S180" t="s">
        <v>22</v>
      </c>
      <c r="T180">
        <v>11</v>
      </c>
      <c r="U180" s="2">
        <v>390.21820373999998</v>
      </c>
      <c r="V180" s="2">
        <v>6613.8678599999994</v>
      </c>
      <c r="W180" s="2">
        <v>8.7401577600000007</v>
      </c>
      <c r="X180" s="2">
        <v>2.4803150400000002</v>
      </c>
      <c r="Y180" s="2">
        <v>7.3293965600000002</v>
      </c>
      <c r="Z180" s="6">
        <f>Crate_BOMs[[#This Row],[glass weight (lb)]]+Crate_BOMs[[#This Row],[Crate Weight (lb)]]/COUNTIF(Crate_BOMs[crate no.],Crate_BOMs[[#This Row],[crate no.]])</f>
        <v>575.60692405818179</v>
      </c>
      <c r="AA180" s="6" t="str">
        <f>IF(LEFT(Crate_BOMs[[#This Row],[glass code]],4)&lt;&gt;"1116","",IFERROR(MID(Crate_BOMs[[#This Row],[no]],FIND("ECN",Crate_BOMs[[#This Row],[no]]),200),MID(Crate_BOMs[[#This Row],[no]],39,200)))</f>
        <v>2.01 GLA02</v>
      </c>
      <c r="AB180" s="6" t="str">
        <f>SUBSTITUTE(IF(RIGHT(Crate_BOMs[[#This Row],[PO Sublot-GL]],6)="curved",RIGHT(Crate_BOMs[[#This Row],[PO Sublot-GL]],12),RIGHT(Crate_BOMs[[#This Row],[PO Sublot-GL]],5))," ","")</f>
        <v>GLA02</v>
      </c>
      <c r="AC180" s="6" t="str">
        <f>SUBSTITUTE(LEFT(Crate_BOMs[[#This Row],[PO Sublot-GL]],LEN(Crate_BOMs[[#This Row],[PO Sublot-GL]])-LEN(Crate_BOMs[[#This Row],[Glass Type]]))," ","")</f>
        <v>2.01</v>
      </c>
      <c r="AD180" s="6" t="str">
        <f>LEFT(Crate_BOMs[[#This Row],[no]],FIND(" ",Crate_BOMs[[#This Row],[no]],5)-1)</f>
        <v>PO 40535</v>
      </c>
      <c r="AE180" s="6" cm="1">
        <f t="array" ref="AE180">COUNTA(_xlfn.UNIQUE(_xlfn._xlws.FILTER(Crate_BOMs[PO],Crate_BOMs[crate no.]=Crate_BOMs[[#This Row],[crate no.]])))</f>
        <v>1</v>
      </c>
      <c r="AF180" s="10" t="str">
        <f>IF(Crate_BOMs[[#This Row],['# POs in Crate]]=1,"",IF(VLOOKUP(Crate_BOMs[[#This Row],[crate no.]],Crates_[[crate no.]:[New Sublot]],3,FALSE)="","",VLOOKUP(Crate_BOMs[[#This Row],[crate no.]],Crates_[[crate no.]:[New Sublot]],3,FALSE)))</f>
        <v/>
      </c>
      <c r="AG180" s="6" t="str">
        <f>IF(VLOOKUP(Crate_BOMs[[#This Row],[crate no.]],Crates_[[crate no.]:[New Sublot]],3,FALSE)="",VLOOKUP(Crate_BOMs[[#This Row],[crate no.]],Crates_[[crate no.]:[New Sublot]],2,FALSE),VLOOKUP(Crate_BOMs[[#This Row],[crate no.]],Crates_[[crate no.]:[New Sublot]],3,FALSE))</f>
        <v>2.01</v>
      </c>
    </row>
    <row r="181" spans="1:33" x14ac:dyDescent="0.25">
      <c r="A181">
        <v>4</v>
      </c>
      <c r="B181">
        <v>300521524</v>
      </c>
      <c r="C181">
        <v>2394169</v>
      </c>
      <c r="D181">
        <v>1</v>
      </c>
      <c r="E181" t="s">
        <v>111</v>
      </c>
      <c r="F181" t="s">
        <v>68</v>
      </c>
      <c r="G181">
        <v>1781</v>
      </c>
      <c r="H181">
        <v>2496</v>
      </c>
      <c r="I181">
        <v>70</v>
      </c>
      <c r="J181">
        <v>98</v>
      </c>
      <c r="K181">
        <v>245</v>
      </c>
      <c r="L181">
        <v>1</v>
      </c>
      <c r="M181" t="s">
        <v>112</v>
      </c>
      <c r="N181" t="s">
        <v>113</v>
      </c>
      <c r="O181" s="2">
        <v>540.13254189999998</v>
      </c>
      <c r="P181" s="15">
        <v>45742</v>
      </c>
      <c r="Q181" s="15">
        <v>45762</v>
      </c>
      <c r="R181" s="15">
        <v>45769</v>
      </c>
      <c r="S181" t="s">
        <v>22</v>
      </c>
      <c r="T181">
        <v>11</v>
      </c>
      <c r="U181" s="2">
        <v>390.21820373999998</v>
      </c>
      <c r="V181" s="2">
        <v>6613.8678599999994</v>
      </c>
      <c r="W181" s="2">
        <v>8.7401577600000007</v>
      </c>
      <c r="X181" s="2">
        <v>2.4803150400000002</v>
      </c>
      <c r="Y181" s="2">
        <v>7.3293965600000002</v>
      </c>
      <c r="Z181" s="6">
        <f>Crate_BOMs[[#This Row],[glass weight (lb)]]+Crate_BOMs[[#This Row],[Crate Weight (lb)]]/COUNTIF(Crate_BOMs[crate no.],Crate_BOMs[[#This Row],[crate no.]])</f>
        <v>575.60692405818179</v>
      </c>
      <c r="AA181" s="6" t="str">
        <f>IF(LEFT(Crate_BOMs[[#This Row],[glass code]],4)&lt;&gt;"1116","",IFERROR(MID(Crate_BOMs[[#This Row],[no]],FIND("ECN",Crate_BOMs[[#This Row],[no]]),200),MID(Crate_BOMs[[#This Row],[no]],39,200)))</f>
        <v>2.01 GLA02</v>
      </c>
      <c r="AB181" s="6" t="str">
        <f>SUBSTITUTE(IF(RIGHT(Crate_BOMs[[#This Row],[PO Sublot-GL]],6)="curved",RIGHT(Crate_BOMs[[#This Row],[PO Sublot-GL]],12),RIGHT(Crate_BOMs[[#This Row],[PO Sublot-GL]],5))," ","")</f>
        <v>GLA02</v>
      </c>
      <c r="AC181" s="6" t="str">
        <f>SUBSTITUTE(LEFT(Crate_BOMs[[#This Row],[PO Sublot-GL]],LEN(Crate_BOMs[[#This Row],[PO Sublot-GL]])-LEN(Crate_BOMs[[#This Row],[Glass Type]]))," ","")</f>
        <v>2.01</v>
      </c>
      <c r="AD181" s="6" t="str">
        <f>LEFT(Crate_BOMs[[#This Row],[no]],FIND(" ",Crate_BOMs[[#This Row],[no]],5)-1)</f>
        <v>PO 40535</v>
      </c>
      <c r="AE181" s="6" cm="1">
        <f t="array" ref="AE181">COUNTA(_xlfn.UNIQUE(_xlfn._xlws.FILTER(Crate_BOMs[PO],Crate_BOMs[crate no.]=Crate_BOMs[[#This Row],[crate no.]])))</f>
        <v>1</v>
      </c>
      <c r="AF181" s="10" t="str">
        <f>IF(Crate_BOMs[[#This Row],['# POs in Crate]]=1,"",IF(VLOOKUP(Crate_BOMs[[#This Row],[crate no.]],Crates_[[crate no.]:[New Sublot]],3,FALSE)="","",VLOOKUP(Crate_BOMs[[#This Row],[crate no.]],Crates_[[crate no.]:[New Sublot]],3,FALSE)))</f>
        <v/>
      </c>
      <c r="AG181" s="6" t="str">
        <f>IF(VLOOKUP(Crate_BOMs[[#This Row],[crate no.]],Crates_[[crate no.]:[New Sublot]],3,FALSE)="",VLOOKUP(Crate_BOMs[[#This Row],[crate no.]],Crates_[[crate no.]:[New Sublot]],2,FALSE),VLOOKUP(Crate_BOMs[[#This Row],[crate no.]],Crates_[[crate no.]:[New Sublot]],3,FALSE))</f>
        <v>2.01</v>
      </c>
    </row>
    <row r="182" spans="1:33" x14ac:dyDescent="0.25">
      <c r="A182">
        <v>4</v>
      </c>
      <c r="B182">
        <v>300521524</v>
      </c>
      <c r="C182">
        <v>2394169</v>
      </c>
      <c r="D182">
        <v>1</v>
      </c>
      <c r="E182" t="s">
        <v>111</v>
      </c>
      <c r="F182" t="s">
        <v>68</v>
      </c>
      <c r="G182">
        <v>1781</v>
      </c>
      <c r="H182">
        <v>2496</v>
      </c>
      <c r="I182">
        <v>70</v>
      </c>
      <c r="J182">
        <v>98</v>
      </c>
      <c r="K182">
        <v>245</v>
      </c>
      <c r="L182">
        <v>1</v>
      </c>
      <c r="M182" t="s">
        <v>112</v>
      </c>
      <c r="N182" t="s">
        <v>113</v>
      </c>
      <c r="O182" s="2">
        <v>540.13254189999998</v>
      </c>
      <c r="P182" s="15">
        <v>45742</v>
      </c>
      <c r="Q182" s="15">
        <v>45762</v>
      </c>
      <c r="R182" s="15">
        <v>45769</v>
      </c>
      <c r="S182" t="s">
        <v>22</v>
      </c>
      <c r="T182">
        <v>11</v>
      </c>
      <c r="U182" s="2">
        <v>390.21820373999998</v>
      </c>
      <c r="V182" s="2">
        <v>6613.8678599999994</v>
      </c>
      <c r="W182" s="2">
        <v>8.7401577600000007</v>
      </c>
      <c r="X182" s="2">
        <v>2.4803150400000002</v>
      </c>
      <c r="Y182" s="2">
        <v>7.3293965600000002</v>
      </c>
      <c r="Z182" s="6">
        <f>Crate_BOMs[[#This Row],[glass weight (lb)]]+Crate_BOMs[[#This Row],[Crate Weight (lb)]]/COUNTIF(Crate_BOMs[crate no.],Crate_BOMs[[#This Row],[crate no.]])</f>
        <v>575.60692405818179</v>
      </c>
      <c r="AA182" s="6" t="str">
        <f>IF(LEFT(Crate_BOMs[[#This Row],[glass code]],4)&lt;&gt;"1116","",IFERROR(MID(Crate_BOMs[[#This Row],[no]],FIND("ECN",Crate_BOMs[[#This Row],[no]]),200),MID(Crate_BOMs[[#This Row],[no]],39,200)))</f>
        <v>2.01 GLA02</v>
      </c>
      <c r="AB182" s="6" t="str">
        <f>SUBSTITUTE(IF(RIGHT(Crate_BOMs[[#This Row],[PO Sublot-GL]],6)="curved",RIGHT(Crate_BOMs[[#This Row],[PO Sublot-GL]],12),RIGHT(Crate_BOMs[[#This Row],[PO Sublot-GL]],5))," ","")</f>
        <v>GLA02</v>
      </c>
      <c r="AC182" s="6" t="str">
        <f>SUBSTITUTE(LEFT(Crate_BOMs[[#This Row],[PO Sublot-GL]],LEN(Crate_BOMs[[#This Row],[PO Sublot-GL]])-LEN(Crate_BOMs[[#This Row],[Glass Type]]))," ","")</f>
        <v>2.01</v>
      </c>
      <c r="AD182" s="6" t="str">
        <f>LEFT(Crate_BOMs[[#This Row],[no]],FIND(" ",Crate_BOMs[[#This Row],[no]],5)-1)</f>
        <v>PO 40535</v>
      </c>
      <c r="AE182" s="6" cm="1">
        <f t="array" ref="AE182">COUNTA(_xlfn.UNIQUE(_xlfn._xlws.FILTER(Crate_BOMs[PO],Crate_BOMs[crate no.]=Crate_BOMs[[#This Row],[crate no.]])))</f>
        <v>1</v>
      </c>
      <c r="AF182" s="10" t="str">
        <f>IF(Crate_BOMs[[#This Row],['# POs in Crate]]=1,"",IF(VLOOKUP(Crate_BOMs[[#This Row],[crate no.]],Crates_[[crate no.]:[New Sublot]],3,FALSE)="","",VLOOKUP(Crate_BOMs[[#This Row],[crate no.]],Crates_[[crate no.]:[New Sublot]],3,FALSE)))</f>
        <v/>
      </c>
      <c r="AG182" s="6" t="str">
        <f>IF(VLOOKUP(Crate_BOMs[[#This Row],[crate no.]],Crates_[[crate no.]:[New Sublot]],3,FALSE)="",VLOOKUP(Crate_BOMs[[#This Row],[crate no.]],Crates_[[crate no.]:[New Sublot]],2,FALSE),VLOOKUP(Crate_BOMs[[#This Row],[crate no.]],Crates_[[crate no.]:[New Sublot]],3,FALSE))</f>
        <v>2.01</v>
      </c>
    </row>
    <row r="183" spans="1:33" x14ac:dyDescent="0.25">
      <c r="A183">
        <v>4</v>
      </c>
      <c r="B183">
        <v>300521524</v>
      </c>
      <c r="C183">
        <v>2394169</v>
      </c>
      <c r="D183">
        <v>1</v>
      </c>
      <c r="E183" t="s">
        <v>111</v>
      </c>
      <c r="F183" t="s">
        <v>68</v>
      </c>
      <c r="G183">
        <v>1781</v>
      </c>
      <c r="H183">
        <v>2496</v>
      </c>
      <c r="I183">
        <v>70</v>
      </c>
      <c r="J183">
        <v>98</v>
      </c>
      <c r="K183">
        <v>245</v>
      </c>
      <c r="L183">
        <v>1</v>
      </c>
      <c r="M183" t="s">
        <v>112</v>
      </c>
      <c r="N183" t="s">
        <v>113</v>
      </c>
      <c r="O183" s="2">
        <v>540.13254189999998</v>
      </c>
      <c r="P183" s="15">
        <v>45742</v>
      </c>
      <c r="Q183" s="15">
        <v>45762</v>
      </c>
      <c r="R183" s="15">
        <v>45769</v>
      </c>
      <c r="S183" t="s">
        <v>22</v>
      </c>
      <c r="T183">
        <v>11</v>
      </c>
      <c r="U183" s="2">
        <v>390.21820373999998</v>
      </c>
      <c r="V183" s="2">
        <v>6613.8678599999994</v>
      </c>
      <c r="W183" s="2">
        <v>8.7401577600000007</v>
      </c>
      <c r="X183" s="2">
        <v>2.4803150400000002</v>
      </c>
      <c r="Y183" s="2">
        <v>7.3293965600000002</v>
      </c>
      <c r="Z183" s="6">
        <f>Crate_BOMs[[#This Row],[glass weight (lb)]]+Crate_BOMs[[#This Row],[Crate Weight (lb)]]/COUNTIF(Crate_BOMs[crate no.],Crate_BOMs[[#This Row],[crate no.]])</f>
        <v>575.60692405818179</v>
      </c>
      <c r="AA183" s="6" t="str">
        <f>IF(LEFT(Crate_BOMs[[#This Row],[glass code]],4)&lt;&gt;"1116","",IFERROR(MID(Crate_BOMs[[#This Row],[no]],FIND("ECN",Crate_BOMs[[#This Row],[no]]),200),MID(Crate_BOMs[[#This Row],[no]],39,200)))</f>
        <v>2.01 GLA02</v>
      </c>
      <c r="AB183" s="6" t="str">
        <f>SUBSTITUTE(IF(RIGHT(Crate_BOMs[[#This Row],[PO Sublot-GL]],6)="curved",RIGHT(Crate_BOMs[[#This Row],[PO Sublot-GL]],12),RIGHT(Crate_BOMs[[#This Row],[PO Sublot-GL]],5))," ","")</f>
        <v>GLA02</v>
      </c>
      <c r="AC183" s="6" t="str">
        <f>SUBSTITUTE(LEFT(Crate_BOMs[[#This Row],[PO Sublot-GL]],LEN(Crate_BOMs[[#This Row],[PO Sublot-GL]])-LEN(Crate_BOMs[[#This Row],[Glass Type]]))," ","")</f>
        <v>2.01</v>
      </c>
      <c r="AD183" s="6" t="str">
        <f>LEFT(Crate_BOMs[[#This Row],[no]],FIND(" ",Crate_BOMs[[#This Row],[no]],5)-1)</f>
        <v>PO 40535</v>
      </c>
      <c r="AE183" s="6" cm="1">
        <f t="array" ref="AE183">COUNTA(_xlfn.UNIQUE(_xlfn._xlws.FILTER(Crate_BOMs[PO],Crate_BOMs[crate no.]=Crate_BOMs[[#This Row],[crate no.]])))</f>
        <v>1</v>
      </c>
      <c r="AF183" s="10" t="str">
        <f>IF(Crate_BOMs[[#This Row],['# POs in Crate]]=1,"",IF(VLOOKUP(Crate_BOMs[[#This Row],[crate no.]],Crates_[[crate no.]:[New Sublot]],3,FALSE)="","",VLOOKUP(Crate_BOMs[[#This Row],[crate no.]],Crates_[[crate no.]:[New Sublot]],3,FALSE)))</f>
        <v/>
      </c>
      <c r="AG183" s="6" t="str">
        <f>IF(VLOOKUP(Crate_BOMs[[#This Row],[crate no.]],Crates_[[crate no.]:[New Sublot]],3,FALSE)="",VLOOKUP(Crate_BOMs[[#This Row],[crate no.]],Crates_[[crate no.]:[New Sublot]],2,FALSE),VLOOKUP(Crate_BOMs[[#This Row],[crate no.]],Crates_[[crate no.]:[New Sublot]],3,FALSE))</f>
        <v>2.01</v>
      </c>
    </row>
    <row r="184" spans="1:33" x14ac:dyDescent="0.25">
      <c r="A184">
        <v>4</v>
      </c>
      <c r="B184">
        <v>300521524</v>
      </c>
      <c r="C184">
        <v>2394169</v>
      </c>
      <c r="D184">
        <v>1</v>
      </c>
      <c r="E184" t="s">
        <v>111</v>
      </c>
      <c r="F184" t="s">
        <v>68</v>
      </c>
      <c r="G184">
        <v>1781</v>
      </c>
      <c r="H184">
        <v>2496</v>
      </c>
      <c r="I184">
        <v>70</v>
      </c>
      <c r="J184">
        <v>98</v>
      </c>
      <c r="K184">
        <v>245</v>
      </c>
      <c r="L184">
        <v>1</v>
      </c>
      <c r="M184" t="s">
        <v>112</v>
      </c>
      <c r="N184" t="s">
        <v>113</v>
      </c>
      <c r="O184" s="2">
        <v>540.13254189999998</v>
      </c>
      <c r="P184" s="15">
        <v>45742</v>
      </c>
      <c r="Q184" s="15">
        <v>45762</v>
      </c>
      <c r="R184" s="15">
        <v>45769</v>
      </c>
      <c r="S184" t="s">
        <v>22</v>
      </c>
      <c r="T184">
        <v>11</v>
      </c>
      <c r="U184" s="2">
        <v>390.21820373999998</v>
      </c>
      <c r="V184" s="2">
        <v>6613.8678599999994</v>
      </c>
      <c r="W184" s="2">
        <v>8.7401577600000007</v>
      </c>
      <c r="X184" s="2">
        <v>2.4803150400000002</v>
      </c>
      <c r="Y184" s="2">
        <v>7.3293965600000002</v>
      </c>
      <c r="Z184" s="6">
        <f>Crate_BOMs[[#This Row],[glass weight (lb)]]+Crate_BOMs[[#This Row],[Crate Weight (lb)]]/COUNTIF(Crate_BOMs[crate no.],Crate_BOMs[[#This Row],[crate no.]])</f>
        <v>575.60692405818179</v>
      </c>
      <c r="AA184" s="6" t="str">
        <f>IF(LEFT(Crate_BOMs[[#This Row],[glass code]],4)&lt;&gt;"1116","",IFERROR(MID(Crate_BOMs[[#This Row],[no]],FIND("ECN",Crate_BOMs[[#This Row],[no]]),200),MID(Crate_BOMs[[#This Row],[no]],39,200)))</f>
        <v>2.01 GLA02</v>
      </c>
      <c r="AB184" s="6" t="str">
        <f>SUBSTITUTE(IF(RIGHT(Crate_BOMs[[#This Row],[PO Sublot-GL]],6)="curved",RIGHT(Crate_BOMs[[#This Row],[PO Sublot-GL]],12),RIGHT(Crate_BOMs[[#This Row],[PO Sublot-GL]],5))," ","")</f>
        <v>GLA02</v>
      </c>
      <c r="AC184" s="6" t="str">
        <f>SUBSTITUTE(LEFT(Crate_BOMs[[#This Row],[PO Sublot-GL]],LEN(Crate_BOMs[[#This Row],[PO Sublot-GL]])-LEN(Crate_BOMs[[#This Row],[Glass Type]]))," ","")</f>
        <v>2.01</v>
      </c>
      <c r="AD184" s="6" t="str">
        <f>LEFT(Crate_BOMs[[#This Row],[no]],FIND(" ",Crate_BOMs[[#This Row],[no]],5)-1)</f>
        <v>PO 40535</v>
      </c>
      <c r="AE184" s="6" cm="1">
        <f t="array" ref="AE184">COUNTA(_xlfn.UNIQUE(_xlfn._xlws.FILTER(Crate_BOMs[PO],Crate_BOMs[crate no.]=Crate_BOMs[[#This Row],[crate no.]])))</f>
        <v>1</v>
      </c>
      <c r="AF184" s="10" t="str">
        <f>IF(Crate_BOMs[[#This Row],['# POs in Crate]]=1,"",IF(VLOOKUP(Crate_BOMs[[#This Row],[crate no.]],Crates_[[crate no.]:[New Sublot]],3,FALSE)="","",VLOOKUP(Crate_BOMs[[#This Row],[crate no.]],Crates_[[crate no.]:[New Sublot]],3,FALSE)))</f>
        <v/>
      </c>
      <c r="AG184" s="6" t="str">
        <f>IF(VLOOKUP(Crate_BOMs[[#This Row],[crate no.]],Crates_[[crate no.]:[New Sublot]],3,FALSE)="",VLOOKUP(Crate_BOMs[[#This Row],[crate no.]],Crates_[[crate no.]:[New Sublot]],2,FALSE),VLOOKUP(Crate_BOMs[[#This Row],[crate no.]],Crates_[[crate no.]:[New Sublot]],3,FALSE))</f>
        <v>2.01</v>
      </c>
    </row>
    <row r="185" spans="1:33" x14ac:dyDescent="0.25">
      <c r="A185">
        <v>4</v>
      </c>
      <c r="B185">
        <v>300521719</v>
      </c>
      <c r="C185">
        <v>2394728</v>
      </c>
      <c r="D185">
        <v>1</v>
      </c>
      <c r="E185" t="s">
        <v>114</v>
      </c>
      <c r="F185" t="s">
        <v>61</v>
      </c>
      <c r="G185">
        <v>1781</v>
      </c>
      <c r="H185">
        <v>870</v>
      </c>
      <c r="I185">
        <v>70</v>
      </c>
      <c r="J185">
        <v>34</v>
      </c>
      <c r="K185">
        <v>85</v>
      </c>
      <c r="L185">
        <v>1</v>
      </c>
      <c r="M185" t="s">
        <v>92</v>
      </c>
      <c r="N185" t="s">
        <v>93</v>
      </c>
      <c r="O185" s="2">
        <v>187.39292269999999</v>
      </c>
      <c r="P185" s="15">
        <v>45742</v>
      </c>
      <c r="Q185" s="15">
        <v>45762</v>
      </c>
      <c r="R185" s="15">
        <v>45769</v>
      </c>
      <c r="S185" t="s">
        <v>22</v>
      </c>
      <c r="T185">
        <v>10</v>
      </c>
      <c r="U185" s="2">
        <v>429.90141089999997</v>
      </c>
      <c r="V185" s="2">
        <v>6613.8678599999994</v>
      </c>
      <c r="W185" s="2">
        <v>10.203412399999999</v>
      </c>
      <c r="X185" s="2">
        <v>2.4934384000000001</v>
      </c>
      <c r="Y185" s="2">
        <v>6.9028873600000002</v>
      </c>
      <c r="Z185" s="6">
        <f>Crate_BOMs[[#This Row],[glass weight (lb)]]+Crate_BOMs[[#This Row],[Crate Weight (lb)]]/COUNTIF(Crate_BOMs[crate no.],Crate_BOMs[[#This Row],[crate no.]])</f>
        <v>230.38306378999999</v>
      </c>
      <c r="AA185" s="6" t="str">
        <f>IF(LEFT(Crate_BOMs[[#This Row],[glass code]],4)&lt;&gt;"1116","",IFERROR(MID(Crate_BOMs[[#This Row],[no]],FIND("ECN",Crate_BOMs[[#This Row],[no]]),200),MID(Crate_BOMs[[#This Row],[no]],39,200)))</f>
        <v>2.05 &amp; 2.09 GLA02</v>
      </c>
      <c r="AB185" s="6" t="str">
        <f>SUBSTITUTE(IF(RIGHT(Crate_BOMs[[#This Row],[PO Sublot-GL]],6)="curved",RIGHT(Crate_BOMs[[#This Row],[PO Sublot-GL]],12),RIGHT(Crate_BOMs[[#This Row],[PO Sublot-GL]],5))," ","")</f>
        <v>GLA02</v>
      </c>
      <c r="AC185" s="6" t="str">
        <f>SUBSTITUTE(LEFT(Crate_BOMs[[#This Row],[PO Sublot-GL]],LEN(Crate_BOMs[[#This Row],[PO Sublot-GL]])-LEN(Crate_BOMs[[#This Row],[Glass Type]]))," ","")</f>
        <v>2.05&amp;2.09</v>
      </c>
      <c r="AD185" s="6" t="str">
        <f>LEFT(Crate_BOMs[[#This Row],[no]],FIND(" ",Crate_BOMs[[#This Row],[no]],5)-1)</f>
        <v>PO 40536</v>
      </c>
      <c r="AE185" s="6" cm="1">
        <f t="array" ref="AE185">COUNTA(_xlfn.UNIQUE(_xlfn._xlws.FILTER(Crate_BOMs[PO],Crate_BOMs[crate no.]=Crate_BOMs[[#This Row],[crate no.]])))</f>
        <v>1</v>
      </c>
      <c r="AF185" s="10" t="str">
        <f>IF(Crate_BOMs[[#This Row],['# POs in Crate]]=1,"",IF(VLOOKUP(Crate_BOMs[[#This Row],[crate no.]],Crates_[[crate no.]:[New Sublot]],3,FALSE)="","",VLOOKUP(Crate_BOMs[[#This Row],[crate no.]],Crates_[[crate no.]:[New Sublot]],3,FALSE)))</f>
        <v/>
      </c>
      <c r="AG185" s="6" t="str">
        <f>IF(VLOOKUP(Crate_BOMs[[#This Row],[crate no.]],Crates_[[crate no.]:[New Sublot]],3,FALSE)="",VLOOKUP(Crate_BOMs[[#This Row],[crate no.]],Crates_[[crate no.]:[New Sublot]],2,FALSE),VLOOKUP(Crate_BOMs[[#This Row],[crate no.]],Crates_[[crate no.]:[New Sublot]],3,FALSE))</f>
        <v>2.05&amp;2.09</v>
      </c>
    </row>
    <row r="186" spans="1:33" x14ac:dyDescent="0.25">
      <c r="A186">
        <v>4</v>
      </c>
      <c r="B186">
        <v>300521719</v>
      </c>
      <c r="C186">
        <v>2394728</v>
      </c>
      <c r="D186">
        <v>1</v>
      </c>
      <c r="E186" t="s">
        <v>114</v>
      </c>
      <c r="F186" t="s">
        <v>61</v>
      </c>
      <c r="G186">
        <v>1781</v>
      </c>
      <c r="H186">
        <v>870</v>
      </c>
      <c r="I186">
        <v>70</v>
      </c>
      <c r="J186">
        <v>34</v>
      </c>
      <c r="K186">
        <v>85</v>
      </c>
      <c r="L186">
        <v>1</v>
      </c>
      <c r="M186" t="s">
        <v>92</v>
      </c>
      <c r="N186" t="s">
        <v>93</v>
      </c>
      <c r="O186" s="2">
        <v>187.39292269999999</v>
      </c>
      <c r="P186" s="15">
        <v>45742</v>
      </c>
      <c r="Q186" s="15">
        <v>45762</v>
      </c>
      <c r="R186" s="15">
        <v>45769</v>
      </c>
      <c r="S186" t="s">
        <v>22</v>
      </c>
      <c r="T186">
        <v>10</v>
      </c>
      <c r="U186" s="2">
        <v>429.90141089999997</v>
      </c>
      <c r="V186" s="2">
        <v>6613.8678599999994</v>
      </c>
      <c r="W186" s="2">
        <v>10.203412399999999</v>
      </c>
      <c r="X186" s="2">
        <v>2.4934384000000001</v>
      </c>
      <c r="Y186" s="2">
        <v>6.9028873600000002</v>
      </c>
      <c r="Z186" s="6">
        <f>Crate_BOMs[[#This Row],[glass weight (lb)]]+Crate_BOMs[[#This Row],[Crate Weight (lb)]]/COUNTIF(Crate_BOMs[crate no.],Crate_BOMs[[#This Row],[crate no.]])</f>
        <v>230.38306378999999</v>
      </c>
      <c r="AA186" s="6" t="str">
        <f>IF(LEFT(Crate_BOMs[[#This Row],[glass code]],4)&lt;&gt;"1116","",IFERROR(MID(Crate_BOMs[[#This Row],[no]],FIND("ECN",Crate_BOMs[[#This Row],[no]]),200),MID(Crate_BOMs[[#This Row],[no]],39,200)))</f>
        <v>2.05 &amp; 2.09 GLA02</v>
      </c>
      <c r="AB186" s="6" t="str">
        <f>SUBSTITUTE(IF(RIGHT(Crate_BOMs[[#This Row],[PO Sublot-GL]],6)="curved",RIGHT(Crate_BOMs[[#This Row],[PO Sublot-GL]],12),RIGHT(Crate_BOMs[[#This Row],[PO Sublot-GL]],5))," ","")</f>
        <v>GLA02</v>
      </c>
      <c r="AC186" s="6" t="str">
        <f>SUBSTITUTE(LEFT(Crate_BOMs[[#This Row],[PO Sublot-GL]],LEN(Crate_BOMs[[#This Row],[PO Sublot-GL]])-LEN(Crate_BOMs[[#This Row],[Glass Type]]))," ","")</f>
        <v>2.05&amp;2.09</v>
      </c>
      <c r="AD186" s="6" t="str">
        <f>LEFT(Crate_BOMs[[#This Row],[no]],FIND(" ",Crate_BOMs[[#This Row],[no]],5)-1)</f>
        <v>PO 40536</v>
      </c>
      <c r="AE186" s="6" cm="1">
        <f t="array" ref="AE186">COUNTA(_xlfn.UNIQUE(_xlfn._xlws.FILTER(Crate_BOMs[PO],Crate_BOMs[crate no.]=Crate_BOMs[[#This Row],[crate no.]])))</f>
        <v>1</v>
      </c>
      <c r="AF186" s="10" t="str">
        <f>IF(Crate_BOMs[[#This Row],['# POs in Crate]]=1,"",IF(VLOOKUP(Crate_BOMs[[#This Row],[crate no.]],Crates_[[crate no.]:[New Sublot]],3,FALSE)="","",VLOOKUP(Crate_BOMs[[#This Row],[crate no.]],Crates_[[crate no.]:[New Sublot]],3,FALSE)))</f>
        <v/>
      </c>
      <c r="AG186" s="6" t="str">
        <f>IF(VLOOKUP(Crate_BOMs[[#This Row],[crate no.]],Crates_[[crate no.]:[New Sublot]],3,FALSE)="",VLOOKUP(Crate_BOMs[[#This Row],[crate no.]],Crates_[[crate no.]:[New Sublot]],2,FALSE),VLOOKUP(Crate_BOMs[[#This Row],[crate no.]],Crates_[[crate no.]:[New Sublot]],3,FALSE))</f>
        <v>2.05&amp;2.09</v>
      </c>
    </row>
    <row r="187" spans="1:33" x14ac:dyDescent="0.25">
      <c r="A187">
        <v>4</v>
      </c>
      <c r="B187">
        <v>300521719</v>
      </c>
      <c r="C187">
        <v>2394728</v>
      </c>
      <c r="D187">
        <v>1</v>
      </c>
      <c r="E187" t="s">
        <v>114</v>
      </c>
      <c r="F187" t="s">
        <v>61</v>
      </c>
      <c r="G187">
        <v>1781</v>
      </c>
      <c r="H187">
        <v>870</v>
      </c>
      <c r="I187">
        <v>70</v>
      </c>
      <c r="J187">
        <v>34</v>
      </c>
      <c r="K187">
        <v>85</v>
      </c>
      <c r="L187">
        <v>1</v>
      </c>
      <c r="M187" t="s">
        <v>92</v>
      </c>
      <c r="N187" t="s">
        <v>93</v>
      </c>
      <c r="O187" s="2">
        <v>187.39292269999999</v>
      </c>
      <c r="P187" s="15">
        <v>45742</v>
      </c>
      <c r="Q187" s="15">
        <v>45762</v>
      </c>
      <c r="R187" s="15">
        <v>45769</v>
      </c>
      <c r="S187" t="s">
        <v>22</v>
      </c>
      <c r="T187">
        <v>10</v>
      </c>
      <c r="U187" s="2">
        <v>429.90141089999997</v>
      </c>
      <c r="V187" s="2">
        <v>6613.8678599999994</v>
      </c>
      <c r="W187" s="2">
        <v>10.203412399999999</v>
      </c>
      <c r="X187" s="2">
        <v>2.4934384000000001</v>
      </c>
      <c r="Y187" s="2">
        <v>6.9028873600000002</v>
      </c>
      <c r="Z187" s="6">
        <f>Crate_BOMs[[#This Row],[glass weight (lb)]]+Crate_BOMs[[#This Row],[Crate Weight (lb)]]/COUNTIF(Crate_BOMs[crate no.],Crate_BOMs[[#This Row],[crate no.]])</f>
        <v>230.38306378999999</v>
      </c>
      <c r="AA187" s="6" t="str">
        <f>IF(LEFT(Crate_BOMs[[#This Row],[glass code]],4)&lt;&gt;"1116","",IFERROR(MID(Crate_BOMs[[#This Row],[no]],FIND("ECN",Crate_BOMs[[#This Row],[no]]),200),MID(Crate_BOMs[[#This Row],[no]],39,200)))</f>
        <v>2.05 &amp; 2.09 GLA02</v>
      </c>
      <c r="AB187" s="6" t="str">
        <f>SUBSTITUTE(IF(RIGHT(Crate_BOMs[[#This Row],[PO Sublot-GL]],6)="curved",RIGHT(Crate_BOMs[[#This Row],[PO Sublot-GL]],12),RIGHT(Crate_BOMs[[#This Row],[PO Sublot-GL]],5))," ","")</f>
        <v>GLA02</v>
      </c>
      <c r="AC187" s="6" t="str">
        <f>SUBSTITUTE(LEFT(Crate_BOMs[[#This Row],[PO Sublot-GL]],LEN(Crate_BOMs[[#This Row],[PO Sublot-GL]])-LEN(Crate_BOMs[[#This Row],[Glass Type]]))," ","")</f>
        <v>2.05&amp;2.09</v>
      </c>
      <c r="AD187" s="6" t="str">
        <f>LEFT(Crate_BOMs[[#This Row],[no]],FIND(" ",Crate_BOMs[[#This Row],[no]],5)-1)</f>
        <v>PO 40536</v>
      </c>
      <c r="AE187" s="6" cm="1">
        <f t="array" ref="AE187">COUNTA(_xlfn.UNIQUE(_xlfn._xlws.FILTER(Crate_BOMs[PO],Crate_BOMs[crate no.]=Crate_BOMs[[#This Row],[crate no.]])))</f>
        <v>1</v>
      </c>
      <c r="AF187" s="10" t="str">
        <f>IF(Crate_BOMs[[#This Row],['# POs in Crate]]=1,"",IF(VLOOKUP(Crate_BOMs[[#This Row],[crate no.]],Crates_[[crate no.]:[New Sublot]],3,FALSE)="","",VLOOKUP(Crate_BOMs[[#This Row],[crate no.]],Crates_[[crate no.]:[New Sublot]],3,FALSE)))</f>
        <v/>
      </c>
      <c r="AG187" s="6" t="str">
        <f>IF(VLOOKUP(Crate_BOMs[[#This Row],[crate no.]],Crates_[[crate no.]:[New Sublot]],3,FALSE)="",VLOOKUP(Crate_BOMs[[#This Row],[crate no.]],Crates_[[crate no.]:[New Sublot]],2,FALSE),VLOOKUP(Crate_BOMs[[#This Row],[crate no.]],Crates_[[crate no.]:[New Sublot]],3,FALSE))</f>
        <v>2.05&amp;2.09</v>
      </c>
    </row>
    <row r="188" spans="1:33" x14ac:dyDescent="0.25">
      <c r="A188">
        <v>4</v>
      </c>
      <c r="B188">
        <v>300521719</v>
      </c>
      <c r="C188">
        <v>2394728</v>
      </c>
      <c r="D188">
        <v>8</v>
      </c>
      <c r="E188" t="s">
        <v>91</v>
      </c>
      <c r="F188" t="s">
        <v>61</v>
      </c>
      <c r="G188">
        <v>2645</v>
      </c>
      <c r="H188">
        <v>870</v>
      </c>
      <c r="I188">
        <v>104</v>
      </c>
      <c r="J188">
        <v>34</v>
      </c>
      <c r="K188">
        <v>127</v>
      </c>
      <c r="L188">
        <v>1</v>
      </c>
      <c r="M188" t="s">
        <v>92</v>
      </c>
      <c r="N188" t="s">
        <v>93</v>
      </c>
      <c r="O188" s="2">
        <v>279.98707273999997</v>
      </c>
      <c r="P188" s="15">
        <v>45742</v>
      </c>
      <c r="Q188" s="15">
        <v>45762</v>
      </c>
      <c r="R188" s="15">
        <v>45769</v>
      </c>
      <c r="S188" t="s">
        <v>22</v>
      </c>
      <c r="T188">
        <v>10</v>
      </c>
      <c r="U188" s="2">
        <v>429.90141089999997</v>
      </c>
      <c r="V188" s="2">
        <v>6613.8678599999994</v>
      </c>
      <c r="W188" s="2">
        <v>10.203412399999999</v>
      </c>
      <c r="X188" s="2">
        <v>2.4934384000000001</v>
      </c>
      <c r="Y188" s="2">
        <v>6.9028873600000002</v>
      </c>
      <c r="Z188" s="6">
        <f>Crate_BOMs[[#This Row],[glass weight (lb)]]+Crate_BOMs[[#This Row],[Crate Weight (lb)]]/COUNTIF(Crate_BOMs[crate no.],Crate_BOMs[[#This Row],[crate no.]])</f>
        <v>322.97721382999998</v>
      </c>
      <c r="AA188" s="6" t="str">
        <f>IF(LEFT(Crate_BOMs[[#This Row],[glass code]],4)&lt;&gt;"1116","",IFERROR(MID(Crate_BOMs[[#This Row],[no]],FIND("ECN",Crate_BOMs[[#This Row],[no]]),200),MID(Crate_BOMs[[#This Row],[no]],39,200)))</f>
        <v>2.05 &amp; 2.09 GLA02</v>
      </c>
      <c r="AB188" s="6" t="str">
        <f>SUBSTITUTE(IF(RIGHT(Crate_BOMs[[#This Row],[PO Sublot-GL]],6)="curved",RIGHT(Crate_BOMs[[#This Row],[PO Sublot-GL]],12),RIGHT(Crate_BOMs[[#This Row],[PO Sublot-GL]],5))," ","")</f>
        <v>GLA02</v>
      </c>
      <c r="AC188" s="6" t="str">
        <f>SUBSTITUTE(LEFT(Crate_BOMs[[#This Row],[PO Sublot-GL]],LEN(Crate_BOMs[[#This Row],[PO Sublot-GL]])-LEN(Crate_BOMs[[#This Row],[Glass Type]]))," ","")</f>
        <v>2.05&amp;2.09</v>
      </c>
      <c r="AD188" s="6" t="str">
        <f>LEFT(Crate_BOMs[[#This Row],[no]],FIND(" ",Crate_BOMs[[#This Row],[no]],5)-1)</f>
        <v>PO 40536</v>
      </c>
      <c r="AE188" s="6" cm="1">
        <f t="array" ref="AE188">COUNTA(_xlfn.UNIQUE(_xlfn._xlws.FILTER(Crate_BOMs[PO],Crate_BOMs[crate no.]=Crate_BOMs[[#This Row],[crate no.]])))</f>
        <v>1</v>
      </c>
      <c r="AF188" s="10" t="str">
        <f>IF(Crate_BOMs[[#This Row],['# POs in Crate]]=1,"",IF(VLOOKUP(Crate_BOMs[[#This Row],[crate no.]],Crates_[[crate no.]:[New Sublot]],3,FALSE)="","",VLOOKUP(Crate_BOMs[[#This Row],[crate no.]],Crates_[[crate no.]:[New Sublot]],3,FALSE)))</f>
        <v/>
      </c>
      <c r="AG188" s="6" t="str">
        <f>IF(VLOOKUP(Crate_BOMs[[#This Row],[crate no.]],Crates_[[crate no.]:[New Sublot]],3,FALSE)="",VLOOKUP(Crate_BOMs[[#This Row],[crate no.]],Crates_[[crate no.]:[New Sublot]],2,FALSE),VLOOKUP(Crate_BOMs[[#This Row],[crate no.]],Crates_[[crate no.]:[New Sublot]],3,FALSE))</f>
        <v>2.05&amp;2.09</v>
      </c>
    </row>
    <row r="189" spans="1:33" x14ac:dyDescent="0.25">
      <c r="A189">
        <v>4</v>
      </c>
      <c r="B189">
        <v>300521719</v>
      </c>
      <c r="C189">
        <v>2394728</v>
      </c>
      <c r="D189">
        <v>8</v>
      </c>
      <c r="E189" t="s">
        <v>91</v>
      </c>
      <c r="F189" t="s">
        <v>61</v>
      </c>
      <c r="G189">
        <v>2645</v>
      </c>
      <c r="H189">
        <v>870</v>
      </c>
      <c r="I189">
        <v>104</v>
      </c>
      <c r="J189">
        <v>34</v>
      </c>
      <c r="K189">
        <v>127</v>
      </c>
      <c r="L189">
        <v>1</v>
      </c>
      <c r="M189" t="s">
        <v>92</v>
      </c>
      <c r="N189" t="s">
        <v>93</v>
      </c>
      <c r="O189" s="2">
        <v>279.98707273999997</v>
      </c>
      <c r="P189" s="15">
        <v>45742</v>
      </c>
      <c r="Q189" s="15">
        <v>45762</v>
      </c>
      <c r="R189" s="15">
        <v>45769</v>
      </c>
      <c r="S189" t="s">
        <v>22</v>
      </c>
      <c r="T189">
        <v>10</v>
      </c>
      <c r="U189" s="2">
        <v>429.90141089999997</v>
      </c>
      <c r="V189" s="2">
        <v>6613.8678599999994</v>
      </c>
      <c r="W189" s="2">
        <v>10.203412399999999</v>
      </c>
      <c r="X189" s="2">
        <v>2.4934384000000001</v>
      </c>
      <c r="Y189" s="2">
        <v>6.9028873600000002</v>
      </c>
      <c r="Z189" s="6">
        <f>Crate_BOMs[[#This Row],[glass weight (lb)]]+Crate_BOMs[[#This Row],[Crate Weight (lb)]]/COUNTIF(Crate_BOMs[crate no.],Crate_BOMs[[#This Row],[crate no.]])</f>
        <v>322.97721382999998</v>
      </c>
      <c r="AA189" s="6" t="str">
        <f>IF(LEFT(Crate_BOMs[[#This Row],[glass code]],4)&lt;&gt;"1116","",IFERROR(MID(Crate_BOMs[[#This Row],[no]],FIND("ECN",Crate_BOMs[[#This Row],[no]]),200),MID(Crate_BOMs[[#This Row],[no]],39,200)))</f>
        <v>2.05 &amp; 2.09 GLA02</v>
      </c>
      <c r="AB189" s="6" t="str">
        <f>SUBSTITUTE(IF(RIGHT(Crate_BOMs[[#This Row],[PO Sublot-GL]],6)="curved",RIGHT(Crate_BOMs[[#This Row],[PO Sublot-GL]],12),RIGHT(Crate_BOMs[[#This Row],[PO Sublot-GL]],5))," ","")</f>
        <v>GLA02</v>
      </c>
      <c r="AC189" s="6" t="str">
        <f>SUBSTITUTE(LEFT(Crate_BOMs[[#This Row],[PO Sublot-GL]],LEN(Crate_BOMs[[#This Row],[PO Sublot-GL]])-LEN(Crate_BOMs[[#This Row],[Glass Type]]))," ","")</f>
        <v>2.05&amp;2.09</v>
      </c>
      <c r="AD189" s="6" t="str">
        <f>LEFT(Crate_BOMs[[#This Row],[no]],FIND(" ",Crate_BOMs[[#This Row],[no]],5)-1)</f>
        <v>PO 40536</v>
      </c>
      <c r="AE189" s="6" cm="1">
        <f t="array" ref="AE189">COUNTA(_xlfn.UNIQUE(_xlfn._xlws.FILTER(Crate_BOMs[PO],Crate_BOMs[crate no.]=Crate_BOMs[[#This Row],[crate no.]])))</f>
        <v>1</v>
      </c>
      <c r="AF189" s="10" t="str">
        <f>IF(Crate_BOMs[[#This Row],['# POs in Crate]]=1,"",IF(VLOOKUP(Crate_BOMs[[#This Row],[crate no.]],Crates_[[crate no.]:[New Sublot]],3,FALSE)="","",VLOOKUP(Crate_BOMs[[#This Row],[crate no.]],Crates_[[crate no.]:[New Sublot]],3,FALSE)))</f>
        <v/>
      </c>
      <c r="AG189" s="6" t="str">
        <f>IF(VLOOKUP(Crate_BOMs[[#This Row],[crate no.]],Crates_[[crate no.]:[New Sublot]],3,FALSE)="",VLOOKUP(Crate_BOMs[[#This Row],[crate no.]],Crates_[[crate no.]:[New Sublot]],2,FALSE),VLOOKUP(Crate_BOMs[[#This Row],[crate no.]],Crates_[[crate no.]:[New Sublot]],3,FALSE))</f>
        <v>2.05&amp;2.09</v>
      </c>
    </row>
    <row r="190" spans="1:33" x14ac:dyDescent="0.25">
      <c r="A190">
        <v>4</v>
      </c>
      <c r="B190">
        <v>300521719</v>
      </c>
      <c r="C190">
        <v>2394728</v>
      </c>
      <c r="D190">
        <v>8</v>
      </c>
      <c r="E190" t="s">
        <v>91</v>
      </c>
      <c r="F190" t="s">
        <v>61</v>
      </c>
      <c r="G190">
        <v>2645</v>
      </c>
      <c r="H190">
        <v>870</v>
      </c>
      <c r="I190">
        <v>104</v>
      </c>
      <c r="J190">
        <v>34</v>
      </c>
      <c r="K190">
        <v>127</v>
      </c>
      <c r="L190">
        <v>1</v>
      </c>
      <c r="M190" t="s">
        <v>92</v>
      </c>
      <c r="N190" t="s">
        <v>93</v>
      </c>
      <c r="O190" s="2">
        <v>279.98707273999997</v>
      </c>
      <c r="P190" s="15">
        <v>45742</v>
      </c>
      <c r="Q190" s="15">
        <v>45762</v>
      </c>
      <c r="R190" s="15">
        <v>45769</v>
      </c>
      <c r="S190" t="s">
        <v>22</v>
      </c>
      <c r="T190">
        <v>10</v>
      </c>
      <c r="U190" s="2">
        <v>429.90141089999997</v>
      </c>
      <c r="V190" s="2">
        <v>6613.8678599999994</v>
      </c>
      <c r="W190" s="2">
        <v>10.203412399999999</v>
      </c>
      <c r="X190" s="2">
        <v>2.4934384000000001</v>
      </c>
      <c r="Y190" s="2">
        <v>6.9028873600000002</v>
      </c>
      <c r="Z190" s="6">
        <f>Crate_BOMs[[#This Row],[glass weight (lb)]]+Crate_BOMs[[#This Row],[Crate Weight (lb)]]/COUNTIF(Crate_BOMs[crate no.],Crate_BOMs[[#This Row],[crate no.]])</f>
        <v>322.97721382999998</v>
      </c>
      <c r="AA190" s="6" t="str">
        <f>IF(LEFT(Crate_BOMs[[#This Row],[glass code]],4)&lt;&gt;"1116","",IFERROR(MID(Crate_BOMs[[#This Row],[no]],FIND("ECN",Crate_BOMs[[#This Row],[no]]),200),MID(Crate_BOMs[[#This Row],[no]],39,200)))</f>
        <v>2.05 &amp; 2.09 GLA02</v>
      </c>
      <c r="AB190" s="6" t="str">
        <f>SUBSTITUTE(IF(RIGHT(Crate_BOMs[[#This Row],[PO Sublot-GL]],6)="curved",RIGHT(Crate_BOMs[[#This Row],[PO Sublot-GL]],12),RIGHT(Crate_BOMs[[#This Row],[PO Sublot-GL]],5))," ","")</f>
        <v>GLA02</v>
      </c>
      <c r="AC190" s="6" t="str">
        <f>SUBSTITUTE(LEFT(Crate_BOMs[[#This Row],[PO Sublot-GL]],LEN(Crate_BOMs[[#This Row],[PO Sublot-GL]])-LEN(Crate_BOMs[[#This Row],[Glass Type]]))," ","")</f>
        <v>2.05&amp;2.09</v>
      </c>
      <c r="AD190" s="6" t="str">
        <f>LEFT(Crate_BOMs[[#This Row],[no]],FIND(" ",Crate_BOMs[[#This Row],[no]],5)-1)</f>
        <v>PO 40536</v>
      </c>
      <c r="AE190" s="6" cm="1">
        <f t="array" ref="AE190">COUNTA(_xlfn.UNIQUE(_xlfn._xlws.FILTER(Crate_BOMs[PO],Crate_BOMs[crate no.]=Crate_BOMs[[#This Row],[crate no.]])))</f>
        <v>1</v>
      </c>
      <c r="AF190" s="10" t="str">
        <f>IF(Crate_BOMs[[#This Row],['# POs in Crate]]=1,"",IF(VLOOKUP(Crate_BOMs[[#This Row],[crate no.]],Crates_[[crate no.]:[New Sublot]],3,FALSE)="","",VLOOKUP(Crate_BOMs[[#This Row],[crate no.]],Crates_[[crate no.]:[New Sublot]],3,FALSE)))</f>
        <v/>
      </c>
      <c r="AG190" s="6" t="str">
        <f>IF(VLOOKUP(Crate_BOMs[[#This Row],[crate no.]],Crates_[[crate no.]:[New Sublot]],3,FALSE)="",VLOOKUP(Crate_BOMs[[#This Row],[crate no.]],Crates_[[crate no.]:[New Sublot]],2,FALSE),VLOOKUP(Crate_BOMs[[#This Row],[crate no.]],Crates_[[crate no.]:[New Sublot]],3,FALSE))</f>
        <v>2.05&amp;2.09</v>
      </c>
    </row>
    <row r="191" spans="1:33" x14ac:dyDescent="0.25">
      <c r="A191">
        <v>4</v>
      </c>
      <c r="B191">
        <v>300521719</v>
      </c>
      <c r="C191">
        <v>2394728</v>
      </c>
      <c r="D191">
        <v>8</v>
      </c>
      <c r="E191" t="s">
        <v>91</v>
      </c>
      <c r="F191" t="s">
        <v>61</v>
      </c>
      <c r="G191">
        <v>2645</v>
      </c>
      <c r="H191">
        <v>870</v>
      </c>
      <c r="I191">
        <v>104</v>
      </c>
      <c r="J191">
        <v>34</v>
      </c>
      <c r="K191">
        <v>127</v>
      </c>
      <c r="L191">
        <v>1</v>
      </c>
      <c r="M191" t="s">
        <v>92</v>
      </c>
      <c r="N191" t="s">
        <v>93</v>
      </c>
      <c r="O191" s="2">
        <v>279.98707273999997</v>
      </c>
      <c r="P191" s="15">
        <v>45742</v>
      </c>
      <c r="Q191" s="15">
        <v>45762</v>
      </c>
      <c r="R191" s="15">
        <v>45769</v>
      </c>
      <c r="S191" t="s">
        <v>22</v>
      </c>
      <c r="T191">
        <v>10</v>
      </c>
      <c r="U191" s="2">
        <v>429.90141089999997</v>
      </c>
      <c r="V191" s="2">
        <v>6613.8678599999994</v>
      </c>
      <c r="W191" s="2">
        <v>10.203412399999999</v>
      </c>
      <c r="X191" s="2">
        <v>2.4934384000000001</v>
      </c>
      <c r="Y191" s="2">
        <v>6.9028873600000002</v>
      </c>
      <c r="Z191" s="6">
        <f>Crate_BOMs[[#This Row],[glass weight (lb)]]+Crate_BOMs[[#This Row],[Crate Weight (lb)]]/COUNTIF(Crate_BOMs[crate no.],Crate_BOMs[[#This Row],[crate no.]])</f>
        <v>322.97721382999998</v>
      </c>
      <c r="AA191" s="6" t="str">
        <f>IF(LEFT(Crate_BOMs[[#This Row],[glass code]],4)&lt;&gt;"1116","",IFERROR(MID(Crate_BOMs[[#This Row],[no]],FIND("ECN",Crate_BOMs[[#This Row],[no]]),200),MID(Crate_BOMs[[#This Row],[no]],39,200)))</f>
        <v>2.05 &amp; 2.09 GLA02</v>
      </c>
      <c r="AB191" s="6" t="str">
        <f>SUBSTITUTE(IF(RIGHT(Crate_BOMs[[#This Row],[PO Sublot-GL]],6)="curved",RIGHT(Crate_BOMs[[#This Row],[PO Sublot-GL]],12),RIGHT(Crate_BOMs[[#This Row],[PO Sublot-GL]],5))," ","")</f>
        <v>GLA02</v>
      </c>
      <c r="AC191" s="6" t="str">
        <f>SUBSTITUTE(LEFT(Crate_BOMs[[#This Row],[PO Sublot-GL]],LEN(Crate_BOMs[[#This Row],[PO Sublot-GL]])-LEN(Crate_BOMs[[#This Row],[Glass Type]]))," ","")</f>
        <v>2.05&amp;2.09</v>
      </c>
      <c r="AD191" s="6" t="str">
        <f>LEFT(Crate_BOMs[[#This Row],[no]],FIND(" ",Crate_BOMs[[#This Row],[no]],5)-1)</f>
        <v>PO 40536</v>
      </c>
      <c r="AE191" s="6" cm="1">
        <f t="array" ref="AE191">COUNTA(_xlfn.UNIQUE(_xlfn._xlws.FILTER(Crate_BOMs[PO],Crate_BOMs[crate no.]=Crate_BOMs[[#This Row],[crate no.]])))</f>
        <v>1</v>
      </c>
      <c r="AF191" s="10" t="str">
        <f>IF(Crate_BOMs[[#This Row],['# POs in Crate]]=1,"",IF(VLOOKUP(Crate_BOMs[[#This Row],[crate no.]],Crates_[[crate no.]:[New Sublot]],3,FALSE)="","",VLOOKUP(Crate_BOMs[[#This Row],[crate no.]],Crates_[[crate no.]:[New Sublot]],3,FALSE)))</f>
        <v/>
      </c>
      <c r="AG191" s="6" t="str">
        <f>IF(VLOOKUP(Crate_BOMs[[#This Row],[crate no.]],Crates_[[crate no.]:[New Sublot]],3,FALSE)="",VLOOKUP(Crate_BOMs[[#This Row],[crate no.]],Crates_[[crate no.]:[New Sublot]],2,FALSE),VLOOKUP(Crate_BOMs[[#This Row],[crate no.]],Crates_[[crate no.]:[New Sublot]],3,FALSE))</f>
        <v>2.05&amp;2.09</v>
      </c>
    </row>
    <row r="192" spans="1:33" x14ac:dyDescent="0.25">
      <c r="A192">
        <v>4</v>
      </c>
      <c r="B192">
        <v>300521719</v>
      </c>
      <c r="C192">
        <v>2394728</v>
      </c>
      <c r="D192">
        <v>8</v>
      </c>
      <c r="E192" t="s">
        <v>91</v>
      </c>
      <c r="F192" t="s">
        <v>61</v>
      </c>
      <c r="G192">
        <v>2645</v>
      </c>
      <c r="H192">
        <v>870</v>
      </c>
      <c r="I192">
        <v>104</v>
      </c>
      <c r="J192">
        <v>34</v>
      </c>
      <c r="K192">
        <v>127</v>
      </c>
      <c r="L192">
        <v>1</v>
      </c>
      <c r="M192" t="s">
        <v>92</v>
      </c>
      <c r="N192" t="s">
        <v>93</v>
      </c>
      <c r="O192" s="2">
        <v>279.98707273999997</v>
      </c>
      <c r="P192" s="15">
        <v>45742</v>
      </c>
      <c r="Q192" s="15">
        <v>45762</v>
      </c>
      <c r="R192" s="15">
        <v>45769</v>
      </c>
      <c r="S192" t="s">
        <v>22</v>
      </c>
      <c r="T192">
        <v>10</v>
      </c>
      <c r="U192" s="2">
        <v>429.90141089999997</v>
      </c>
      <c r="V192" s="2">
        <v>6613.8678599999994</v>
      </c>
      <c r="W192" s="2">
        <v>10.203412399999999</v>
      </c>
      <c r="X192" s="2">
        <v>2.4934384000000001</v>
      </c>
      <c r="Y192" s="2">
        <v>6.9028873600000002</v>
      </c>
      <c r="Z192" s="6">
        <f>Crate_BOMs[[#This Row],[glass weight (lb)]]+Crate_BOMs[[#This Row],[Crate Weight (lb)]]/COUNTIF(Crate_BOMs[crate no.],Crate_BOMs[[#This Row],[crate no.]])</f>
        <v>322.97721382999998</v>
      </c>
      <c r="AA192" s="6" t="str">
        <f>IF(LEFT(Crate_BOMs[[#This Row],[glass code]],4)&lt;&gt;"1116","",IFERROR(MID(Crate_BOMs[[#This Row],[no]],FIND("ECN",Crate_BOMs[[#This Row],[no]]),200),MID(Crate_BOMs[[#This Row],[no]],39,200)))</f>
        <v>2.05 &amp; 2.09 GLA02</v>
      </c>
      <c r="AB192" s="6" t="str">
        <f>SUBSTITUTE(IF(RIGHT(Crate_BOMs[[#This Row],[PO Sublot-GL]],6)="curved",RIGHT(Crate_BOMs[[#This Row],[PO Sublot-GL]],12),RIGHT(Crate_BOMs[[#This Row],[PO Sublot-GL]],5))," ","")</f>
        <v>GLA02</v>
      </c>
      <c r="AC192" s="6" t="str">
        <f>SUBSTITUTE(LEFT(Crate_BOMs[[#This Row],[PO Sublot-GL]],LEN(Crate_BOMs[[#This Row],[PO Sublot-GL]])-LEN(Crate_BOMs[[#This Row],[Glass Type]]))," ","")</f>
        <v>2.05&amp;2.09</v>
      </c>
      <c r="AD192" s="6" t="str">
        <f>LEFT(Crate_BOMs[[#This Row],[no]],FIND(" ",Crate_BOMs[[#This Row],[no]],5)-1)</f>
        <v>PO 40536</v>
      </c>
      <c r="AE192" s="6" cm="1">
        <f t="array" ref="AE192">COUNTA(_xlfn.UNIQUE(_xlfn._xlws.FILTER(Crate_BOMs[PO],Crate_BOMs[crate no.]=Crate_BOMs[[#This Row],[crate no.]])))</f>
        <v>1</v>
      </c>
      <c r="AF192" s="10" t="str">
        <f>IF(Crate_BOMs[[#This Row],['# POs in Crate]]=1,"",IF(VLOOKUP(Crate_BOMs[[#This Row],[crate no.]],Crates_[[crate no.]:[New Sublot]],3,FALSE)="","",VLOOKUP(Crate_BOMs[[#This Row],[crate no.]],Crates_[[crate no.]:[New Sublot]],3,FALSE)))</f>
        <v/>
      </c>
      <c r="AG192" s="6" t="str">
        <f>IF(VLOOKUP(Crate_BOMs[[#This Row],[crate no.]],Crates_[[crate no.]:[New Sublot]],3,FALSE)="",VLOOKUP(Crate_BOMs[[#This Row],[crate no.]],Crates_[[crate no.]:[New Sublot]],2,FALSE),VLOOKUP(Crate_BOMs[[#This Row],[crate no.]],Crates_[[crate no.]:[New Sublot]],3,FALSE))</f>
        <v>2.05&amp;2.09</v>
      </c>
    </row>
    <row r="193" spans="1:33" x14ac:dyDescent="0.25">
      <c r="A193">
        <v>4</v>
      </c>
      <c r="B193">
        <v>300521719</v>
      </c>
      <c r="C193">
        <v>2394728</v>
      </c>
      <c r="D193">
        <v>8</v>
      </c>
      <c r="E193" t="s">
        <v>91</v>
      </c>
      <c r="F193" t="s">
        <v>61</v>
      </c>
      <c r="G193">
        <v>2645</v>
      </c>
      <c r="H193">
        <v>870</v>
      </c>
      <c r="I193">
        <v>104</v>
      </c>
      <c r="J193">
        <v>34</v>
      </c>
      <c r="K193">
        <v>127</v>
      </c>
      <c r="L193">
        <v>1</v>
      </c>
      <c r="M193" t="s">
        <v>92</v>
      </c>
      <c r="N193" t="s">
        <v>93</v>
      </c>
      <c r="O193" s="2">
        <v>279.98707273999997</v>
      </c>
      <c r="P193" s="15">
        <v>45742</v>
      </c>
      <c r="Q193" s="15">
        <v>45762</v>
      </c>
      <c r="R193" s="15">
        <v>45769</v>
      </c>
      <c r="S193" t="s">
        <v>22</v>
      </c>
      <c r="T193">
        <v>10</v>
      </c>
      <c r="U193" s="2">
        <v>429.90141089999997</v>
      </c>
      <c r="V193" s="2">
        <v>6613.8678599999994</v>
      </c>
      <c r="W193" s="2">
        <v>10.203412399999999</v>
      </c>
      <c r="X193" s="2">
        <v>2.4934384000000001</v>
      </c>
      <c r="Y193" s="2">
        <v>6.9028873600000002</v>
      </c>
      <c r="Z193" s="6">
        <f>Crate_BOMs[[#This Row],[glass weight (lb)]]+Crate_BOMs[[#This Row],[Crate Weight (lb)]]/COUNTIF(Crate_BOMs[crate no.],Crate_BOMs[[#This Row],[crate no.]])</f>
        <v>322.97721382999998</v>
      </c>
      <c r="AA193" s="6" t="str">
        <f>IF(LEFT(Crate_BOMs[[#This Row],[glass code]],4)&lt;&gt;"1116","",IFERROR(MID(Crate_BOMs[[#This Row],[no]],FIND("ECN",Crate_BOMs[[#This Row],[no]]),200),MID(Crate_BOMs[[#This Row],[no]],39,200)))</f>
        <v>2.05 &amp; 2.09 GLA02</v>
      </c>
      <c r="AB193" s="6" t="str">
        <f>SUBSTITUTE(IF(RIGHT(Crate_BOMs[[#This Row],[PO Sublot-GL]],6)="curved",RIGHT(Crate_BOMs[[#This Row],[PO Sublot-GL]],12),RIGHT(Crate_BOMs[[#This Row],[PO Sublot-GL]],5))," ","")</f>
        <v>GLA02</v>
      </c>
      <c r="AC193" s="6" t="str">
        <f>SUBSTITUTE(LEFT(Crate_BOMs[[#This Row],[PO Sublot-GL]],LEN(Crate_BOMs[[#This Row],[PO Sublot-GL]])-LEN(Crate_BOMs[[#This Row],[Glass Type]]))," ","")</f>
        <v>2.05&amp;2.09</v>
      </c>
      <c r="AD193" s="6" t="str">
        <f>LEFT(Crate_BOMs[[#This Row],[no]],FIND(" ",Crate_BOMs[[#This Row],[no]],5)-1)</f>
        <v>PO 40536</v>
      </c>
      <c r="AE193" s="6" cm="1">
        <f t="array" ref="AE193">COUNTA(_xlfn.UNIQUE(_xlfn._xlws.FILTER(Crate_BOMs[PO],Crate_BOMs[crate no.]=Crate_BOMs[[#This Row],[crate no.]])))</f>
        <v>1</v>
      </c>
      <c r="AF193" s="10" t="str">
        <f>IF(Crate_BOMs[[#This Row],['# POs in Crate]]=1,"",IF(VLOOKUP(Crate_BOMs[[#This Row],[crate no.]],Crates_[[crate no.]:[New Sublot]],3,FALSE)="","",VLOOKUP(Crate_BOMs[[#This Row],[crate no.]],Crates_[[crate no.]:[New Sublot]],3,FALSE)))</f>
        <v/>
      </c>
      <c r="AG193" s="6" t="str">
        <f>IF(VLOOKUP(Crate_BOMs[[#This Row],[crate no.]],Crates_[[crate no.]:[New Sublot]],3,FALSE)="",VLOOKUP(Crate_BOMs[[#This Row],[crate no.]],Crates_[[crate no.]:[New Sublot]],2,FALSE),VLOOKUP(Crate_BOMs[[#This Row],[crate no.]],Crates_[[crate no.]:[New Sublot]],3,FALSE))</f>
        <v>2.05&amp;2.09</v>
      </c>
    </row>
    <row r="194" spans="1:33" x14ac:dyDescent="0.25">
      <c r="A194">
        <v>4</v>
      </c>
      <c r="B194">
        <v>300521719</v>
      </c>
      <c r="C194">
        <v>2394734</v>
      </c>
      <c r="D194">
        <v>3</v>
      </c>
      <c r="E194" t="s">
        <v>97</v>
      </c>
      <c r="F194" t="s">
        <v>65</v>
      </c>
      <c r="G194">
        <v>2651</v>
      </c>
      <c r="H194">
        <v>870</v>
      </c>
      <c r="I194">
        <v>104</v>
      </c>
      <c r="J194">
        <v>34</v>
      </c>
      <c r="K194">
        <v>127</v>
      </c>
      <c r="L194">
        <v>1</v>
      </c>
      <c r="M194" t="s">
        <v>92</v>
      </c>
      <c r="N194" t="s">
        <v>93</v>
      </c>
      <c r="O194" s="2">
        <v>279.98707273999997</v>
      </c>
      <c r="P194" s="15">
        <v>45742</v>
      </c>
      <c r="Q194" s="15">
        <v>45762</v>
      </c>
      <c r="R194" s="15">
        <v>45769</v>
      </c>
      <c r="S194" t="s">
        <v>22</v>
      </c>
      <c r="T194">
        <v>10</v>
      </c>
      <c r="U194" s="2">
        <v>429.90141089999997</v>
      </c>
      <c r="V194" s="2">
        <v>6613.8678599999994</v>
      </c>
      <c r="W194" s="2">
        <v>10.203412399999999</v>
      </c>
      <c r="X194" s="2">
        <v>2.4934384000000001</v>
      </c>
      <c r="Y194" s="2">
        <v>6.9028873600000002</v>
      </c>
      <c r="Z194" s="6">
        <f>Crate_BOMs[[#This Row],[glass weight (lb)]]+Crate_BOMs[[#This Row],[Crate Weight (lb)]]/COUNTIF(Crate_BOMs[crate no.],Crate_BOMs[[#This Row],[crate no.]])</f>
        <v>322.97721382999998</v>
      </c>
      <c r="AA194" s="6" t="str">
        <f>IF(LEFT(Crate_BOMs[[#This Row],[glass code]],4)&lt;&gt;"1116","",IFERROR(MID(Crate_BOMs[[#This Row],[no]],FIND("ECN",Crate_BOMs[[#This Row],[no]]),200),MID(Crate_BOMs[[#This Row],[no]],39,200)))</f>
        <v>2.05 &amp; 2.09 GLZ02</v>
      </c>
      <c r="AB194" s="6" t="str">
        <f>SUBSTITUTE(IF(RIGHT(Crate_BOMs[[#This Row],[PO Sublot-GL]],6)="curved",RIGHT(Crate_BOMs[[#This Row],[PO Sublot-GL]],12),RIGHT(Crate_BOMs[[#This Row],[PO Sublot-GL]],5))," ","")</f>
        <v>GLZ02</v>
      </c>
      <c r="AC194" s="6" t="str">
        <f>SUBSTITUTE(LEFT(Crate_BOMs[[#This Row],[PO Sublot-GL]],LEN(Crate_BOMs[[#This Row],[PO Sublot-GL]])-LEN(Crate_BOMs[[#This Row],[Glass Type]]))," ","")</f>
        <v>2.05&amp;2.09</v>
      </c>
      <c r="AD194" s="6" t="str">
        <f>LEFT(Crate_BOMs[[#This Row],[no]],FIND(" ",Crate_BOMs[[#This Row],[no]],5)-1)</f>
        <v>PO 40536</v>
      </c>
      <c r="AE194" s="6" cm="1">
        <f t="array" ref="AE194">COUNTA(_xlfn.UNIQUE(_xlfn._xlws.FILTER(Crate_BOMs[PO],Crate_BOMs[crate no.]=Crate_BOMs[[#This Row],[crate no.]])))</f>
        <v>1</v>
      </c>
      <c r="AF194" s="10" t="str">
        <f>IF(Crate_BOMs[[#This Row],['# POs in Crate]]=1,"",IF(VLOOKUP(Crate_BOMs[[#This Row],[crate no.]],Crates_[[crate no.]:[New Sublot]],3,FALSE)="","",VLOOKUP(Crate_BOMs[[#This Row],[crate no.]],Crates_[[crate no.]:[New Sublot]],3,FALSE)))</f>
        <v/>
      </c>
      <c r="AG194" s="6" t="str">
        <f>IF(VLOOKUP(Crate_BOMs[[#This Row],[crate no.]],Crates_[[crate no.]:[New Sublot]],3,FALSE)="",VLOOKUP(Crate_BOMs[[#This Row],[crate no.]],Crates_[[crate no.]:[New Sublot]],2,FALSE),VLOOKUP(Crate_BOMs[[#This Row],[crate no.]],Crates_[[crate no.]:[New Sublot]],3,FALSE))</f>
        <v>2.05&amp;2.09</v>
      </c>
    </row>
    <row r="195" spans="1:33" x14ac:dyDescent="0.25">
      <c r="A195">
        <v>4</v>
      </c>
      <c r="B195">
        <v>300520388</v>
      </c>
      <c r="C195">
        <v>2394728</v>
      </c>
      <c r="D195">
        <v>1</v>
      </c>
      <c r="E195" t="s">
        <v>114</v>
      </c>
      <c r="F195" t="s">
        <v>61</v>
      </c>
      <c r="G195">
        <v>1781</v>
      </c>
      <c r="H195">
        <v>870</v>
      </c>
      <c r="I195">
        <v>70</v>
      </c>
      <c r="J195">
        <v>34</v>
      </c>
      <c r="K195">
        <v>85</v>
      </c>
      <c r="L195">
        <v>1</v>
      </c>
      <c r="M195" t="s">
        <v>115</v>
      </c>
      <c r="N195" t="s">
        <v>116</v>
      </c>
      <c r="O195" s="2">
        <v>187.39292269999999</v>
      </c>
      <c r="P195" s="15">
        <v>45742</v>
      </c>
      <c r="Q195" s="15">
        <v>45762</v>
      </c>
      <c r="R195" s="15">
        <v>45769</v>
      </c>
      <c r="S195" t="s">
        <v>22</v>
      </c>
      <c r="T195">
        <v>10</v>
      </c>
      <c r="U195" s="2">
        <v>242.50848819999999</v>
      </c>
      <c r="V195" s="2">
        <v>6613.8678599999994</v>
      </c>
      <c r="W195" s="2">
        <v>6.673228560000001</v>
      </c>
      <c r="X195" s="2">
        <v>2.4803150400000002</v>
      </c>
      <c r="Y195" s="2">
        <v>4.2782153599999999</v>
      </c>
      <c r="Z195" s="6">
        <f>Crate_BOMs[[#This Row],[glass weight (lb)]]+Crate_BOMs[[#This Row],[Crate Weight (lb)]]/COUNTIF(Crate_BOMs[crate no.],Crate_BOMs[[#This Row],[crate no.]])</f>
        <v>203.56015524666665</v>
      </c>
      <c r="AA195" s="6" t="str">
        <f>IF(LEFT(Crate_BOMs[[#This Row],[glass code]],4)&lt;&gt;"1116","",IFERROR(MID(Crate_BOMs[[#This Row],[no]],FIND("ECN",Crate_BOMs[[#This Row],[no]]),200),MID(Crate_BOMs[[#This Row],[no]],39,200)))</f>
        <v>2.05 &amp; 2.09 GLA02</v>
      </c>
      <c r="AB195" s="6" t="str">
        <f>SUBSTITUTE(IF(RIGHT(Crate_BOMs[[#This Row],[PO Sublot-GL]],6)="curved",RIGHT(Crate_BOMs[[#This Row],[PO Sublot-GL]],12),RIGHT(Crate_BOMs[[#This Row],[PO Sublot-GL]],5))," ","")</f>
        <v>GLA02</v>
      </c>
      <c r="AC195" s="6" t="str">
        <f>SUBSTITUTE(LEFT(Crate_BOMs[[#This Row],[PO Sublot-GL]],LEN(Crate_BOMs[[#This Row],[PO Sublot-GL]])-LEN(Crate_BOMs[[#This Row],[Glass Type]]))," ","")</f>
        <v>2.05&amp;2.09</v>
      </c>
      <c r="AD195" s="6" t="str">
        <f>LEFT(Crate_BOMs[[#This Row],[no]],FIND(" ",Crate_BOMs[[#This Row],[no]],5)-1)</f>
        <v>PO 40536</v>
      </c>
      <c r="AE195" s="6" cm="1">
        <f t="array" ref="AE195">COUNTA(_xlfn.UNIQUE(_xlfn._xlws.FILTER(Crate_BOMs[PO],Crate_BOMs[crate no.]=Crate_BOMs[[#This Row],[crate no.]])))</f>
        <v>1</v>
      </c>
      <c r="AF195" s="10" t="str">
        <f>IF(Crate_BOMs[[#This Row],['# POs in Crate]]=1,"",IF(VLOOKUP(Crate_BOMs[[#This Row],[crate no.]],Crates_[[crate no.]:[New Sublot]],3,FALSE)="","",VLOOKUP(Crate_BOMs[[#This Row],[crate no.]],Crates_[[crate no.]:[New Sublot]],3,FALSE)))</f>
        <v/>
      </c>
      <c r="AG195" s="6" t="str">
        <f>IF(VLOOKUP(Crate_BOMs[[#This Row],[crate no.]],Crates_[[crate no.]:[New Sublot]],3,FALSE)="",VLOOKUP(Crate_BOMs[[#This Row],[crate no.]],Crates_[[crate no.]:[New Sublot]],2,FALSE),VLOOKUP(Crate_BOMs[[#This Row],[crate no.]],Crates_[[crate no.]:[New Sublot]],3,FALSE))</f>
        <v>2.05&amp;2.09</v>
      </c>
    </row>
    <row r="196" spans="1:33" x14ac:dyDescent="0.25">
      <c r="A196">
        <v>4</v>
      </c>
      <c r="B196">
        <v>300520388</v>
      </c>
      <c r="C196">
        <v>2394728</v>
      </c>
      <c r="D196">
        <v>1</v>
      </c>
      <c r="E196" t="s">
        <v>114</v>
      </c>
      <c r="F196" t="s">
        <v>61</v>
      </c>
      <c r="G196">
        <v>1781</v>
      </c>
      <c r="H196">
        <v>870</v>
      </c>
      <c r="I196">
        <v>70</v>
      </c>
      <c r="J196">
        <v>34</v>
      </c>
      <c r="K196">
        <v>85</v>
      </c>
      <c r="L196">
        <v>1</v>
      </c>
      <c r="M196" t="s">
        <v>115</v>
      </c>
      <c r="N196" t="s">
        <v>116</v>
      </c>
      <c r="O196" s="2">
        <v>187.39292269999999</v>
      </c>
      <c r="P196" s="15">
        <v>45742</v>
      </c>
      <c r="Q196" s="15">
        <v>45762</v>
      </c>
      <c r="R196" s="15">
        <v>45769</v>
      </c>
      <c r="S196" t="s">
        <v>22</v>
      </c>
      <c r="T196">
        <v>10</v>
      </c>
      <c r="U196" s="2">
        <v>242.50848819999999</v>
      </c>
      <c r="V196" s="2">
        <v>6613.8678599999994</v>
      </c>
      <c r="W196" s="2">
        <v>6.673228560000001</v>
      </c>
      <c r="X196" s="2">
        <v>2.4803150400000002</v>
      </c>
      <c r="Y196" s="2">
        <v>4.2782153599999999</v>
      </c>
      <c r="Z196" s="6">
        <f>Crate_BOMs[[#This Row],[glass weight (lb)]]+Crate_BOMs[[#This Row],[Crate Weight (lb)]]/COUNTIF(Crate_BOMs[crate no.],Crate_BOMs[[#This Row],[crate no.]])</f>
        <v>203.56015524666665</v>
      </c>
      <c r="AA196" s="6" t="str">
        <f>IF(LEFT(Crate_BOMs[[#This Row],[glass code]],4)&lt;&gt;"1116","",IFERROR(MID(Crate_BOMs[[#This Row],[no]],FIND("ECN",Crate_BOMs[[#This Row],[no]]),200),MID(Crate_BOMs[[#This Row],[no]],39,200)))</f>
        <v>2.05 &amp; 2.09 GLA02</v>
      </c>
      <c r="AB196" s="6" t="str">
        <f>SUBSTITUTE(IF(RIGHT(Crate_BOMs[[#This Row],[PO Sublot-GL]],6)="curved",RIGHT(Crate_BOMs[[#This Row],[PO Sublot-GL]],12),RIGHT(Crate_BOMs[[#This Row],[PO Sublot-GL]],5))," ","")</f>
        <v>GLA02</v>
      </c>
      <c r="AC196" s="6" t="str">
        <f>SUBSTITUTE(LEFT(Crate_BOMs[[#This Row],[PO Sublot-GL]],LEN(Crate_BOMs[[#This Row],[PO Sublot-GL]])-LEN(Crate_BOMs[[#This Row],[Glass Type]]))," ","")</f>
        <v>2.05&amp;2.09</v>
      </c>
      <c r="AD196" s="6" t="str">
        <f>LEFT(Crate_BOMs[[#This Row],[no]],FIND(" ",Crate_BOMs[[#This Row],[no]],5)-1)</f>
        <v>PO 40536</v>
      </c>
      <c r="AE196" s="6" cm="1">
        <f t="array" ref="AE196">COUNTA(_xlfn.UNIQUE(_xlfn._xlws.FILTER(Crate_BOMs[PO],Crate_BOMs[crate no.]=Crate_BOMs[[#This Row],[crate no.]])))</f>
        <v>1</v>
      </c>
      <c r="AF196" s="10" t="str">
        <f>IF(Crate_BOMs[[#This Row],['# POs in Crate]]=1,"",IF(VLOOKUP(Crate_BOMs[[#This Row],[crate no.]],Crates_[[crate no.]:[New Sublot]],3,FALSE)="","",VLOOKUP(Crate_BOMs[[#This Row],[crate no.]],Crates_[[crate no.]:[New Sublot]],3,FALSE)))</f>
        <v/>
      </c>
      <c r="AG196" s="6" t="str">
        <f>IF(VLOOKUP(Crate_BOMs[[#This Row],[crate no.]],Crates_[[crate no.]:[New Sublot]],3,FALSE)="",VLOOKUP(Crate_BOMs[[#This Row],[crate no.]],Crates_[[crate no.]:[New Sublot]],2,FALSE),VLOOKUP(Crate_BOMs[[#This Row],[crate no.]],Crates_[[crate no.]:[New Sublot]],3,FALSE))</f>
        <v>2.05&amp;2.09</v>
      </c>
    </row>
    <row r="197" spans="1:33" x14ac:dyDescent="0.25">
      <c r="A197">
        <v>4</v>
      </c>
      <c r="B197">
        <v>300520388</v>
      </c>
      <c r="C197">
        <v>2394728</v>
      </c>
      <c r="D197">
        <v>1</v>
      </c>
      <c r="E197" t="s">
        <v>114</v>
      </c>
      <c r="F197" t="s">
        <v>61</v>
      </c>
      <c r="G197">
        <v>1781</v>
      </c>
      <c r="H197">
        <v>870</v>
      </c>
      <c r="I197">
        <v>70</v>
      </c>
      <c r="J197">
        <v>34</v>
      </c>
      <c r="K197">
        <v>85</v>
      </c>
      <c r="L197">
        <v>1</v>
      </c>
      <c r="M197" t="s">
        <v>115</v>
      </c>
      <c r="N197" t="s">
        <v>116</v>
      </c>
      <c r="O197" s="2">
        <v>187.39292269999999</v>
      </c>
      <c r="P197" s="15">
        <v>45742</v>
      </c>
      <c r="Q197" s="15">
        <v>45762</v>
      </c>
      <c r="R197" s="15">
        <v>45769</v>
      </c>
      <c r="S197" t="s">
        <v>22</v>
      </c>
      <c r="T197">
        <v>10</v>
      </c>
      <c r="U197" s="2">
        <v>242.50848819999999</v>
      </c>
      <c r="V197" s="2">
        <v>6613.8678599999994</v>
      </c>
      <c r="W197" s="2">
        <v>6.673228560000001</v>
      </c>
      <c r="X197" s="2">
        <v>2.4803150400000002</v>
      </c>
      <c r="Y197" s="2">
        <v>4.2782153599999999</v>
      </c>
      <c r="Z197" s="6">
        <f>Crate_BOMs[[#This Row],[glass weight (lb)]]+Crate_BOMs[[#This Row],[Crate Weight (lb)]]/COUNTIF(Crate_BOMs[crate no.],Crate_BOMs[[#This Row],[crate no.]])</f>
        <v>203.56015524666665</v>
      </c>
      <c r="AA197" s="6" t="str">
        <f>IF(LEFT(Crate_BOMs[[#This Row],[glass code]],4)&lt;&gt;"1116","",IFERROR(MID(Crate_BOMs[[#This Row],[no]],FIND("ECN",Crate_BOMs[[#This Row],[no]]),200),MID(Crate_BOMs[[#This Row],[no]],39,200)))</f>
        <v>2.05 &amp; 2.09 GLA02</v>
      </c>
      <c r="AB197" s="6" t="str">
        <f>SUBSTITUTE(IF(RIGHT(Crate_BOMs[[#This Row],[PO Sublot-GL]],6)="curved",RIGHT(Crate_BOMs[[#This Row],[PO Sublot-GL]],12),RIGHT(Crate_BOMs[[#This Row],[PO Sublot-GL]],5))," ","")</f>
        <v>GLA02</v>
      </c>
      <c r="AC197" s="6" t="str">
        <f>SUBSTITUTE(LEFT(Crate_BOMs[[#This Row],[PO Sublot-GL]],LEN(Crate_BOMs[[#This Row],[PO Sublot-GL]])-LEN(Crate_BOMs[[#This Row],[Glass Type]]))," ","")</f>
        <v>2.05&amp;2.09</v>
      </c>
      <c r="AD197" s="6" t="str">
        <f>LEFT(Crate_BOMs[[#This Row],[no]],FIND(" ",Crate_BOMs[[#This Row],[no]],5)-1)</f>
        <v>PO 40536</v>
      </c>
      <c r="AE197" s="6" cm="1">
        <f t="array" ref="AE197">COUNTA(_xlfn.UNIQUE(_xlfn._xlws.FILTER(Crate_BOMs[PO],Crate_BOMs[crate no.]=Crate_BOMs[[#This Row],[crate no.]])))</f>
        <v>1</v>
      </c>
      <c r="AF197" s="10" t="str">
        <f>IF(Crate_BOMs[[#This Row],['# POs in Crate]]=1,"",IF(VLOOKUP(Crate_BOMs[[#This Row],[crate no.]],Crates_[[crate no.]:[New Sublot]],3,FALSE)="","",VLOOKUP(Crate_BOMs[[#This Row],[crate no.]],Crates_[[crate no.]:[New Sublot]],3,FALSE)))</f>
        <v/>
      </c>
      <c r="AG197" s="6" t="str">
        <f>IF(VLOOKUP(Crate_BOMs[[#This Row],[crate no.]],Crates_[[crate no.]:[New Sublot]],3,FALSE)="",VLOOKUP(Crate_BOMs[[#This Row],[crate no.]],Crates_[[crate no.]:[New Sublot]],2,FALSE),VLOOKUP(Crate_BOMs[[#This Row],[crate no.]],Crates_[[crate no.]:[New Sublot]],3,FALSE))</f>
        <v>2.05&amp;2.09</v>
      </c>
    </row>
    <row r="198" spans="1:33" x14ac:dyDescent="0.25">
      <c r="A198">
        <v>4</v>
      </c>
      <c r="B198">
        <v>300520388</v>
      </c>
      <c r="C198">
        <v>2394728</v>
      </c>
      <c r="D198">
        <v>1</v>
      </c>
      <c r="E198" t="s">
        <v>114</v>
      </c>
      <c r="F198" t="s">
        <v>61</v>
      </c>
      <c r="G198">
        <v>1781</v>
      </c>
      <c r="H198">
        <v>870</v>
      </c>
      <c r="I198">
        <v>70</v>
      </c>
      <c r="J198">
        <v>34</v>
      </c>
      <c r="K198">
        <v>85</v>
      </c>
      <c r="L198">
        <v>1</v>
      </c>
      <c r="M198" t="s">
        <v>115</v>
      </c>
      <c r="N198" t="s">
        <v>116</v>
      </c>
      <c r="O198" s="2">
        <v>187.39292269999999</v>
      </c>
      <c r="P198" s="15">
        <v>45742</v>
      </c>
      <c r="Q198" s="15">
        <v>45762</v>
      </c>
      <c r="R198" s="15">
        <v>45769</v>
      </c>
      <c r="S198" t="s">
        <v>22</v>
      </c>
      <c r="T198">
        <v>10</v>
      </c>
      <c r="U198" s="2">
        <v>242.50848819999999</v>
      </c>
      <c r="V198" s="2">
        <v>6613.8678599999994</v>
      </c>
      <c r="W198" s="2">
        <v>6.673228560000001</v>
      </c>
      <c r="X198" s="2">
        <v>2.4803150400000002</v>
      </c>
      <c r="Y198" s="2">
        <v>4.2782153599999999</v>
      </c>
      <c r="Z198" s="6">
        <f>Crate_BOMs[[#This Row],[glass weight (lb)]]+Crate_BOMs[[#This Row],[Crate Weight (lb)]]/COUNTIF(Crate_BOMs[crate no.],Crate_BOMs[[#This Row],[crate no.]])</f>
        <v>203.56015524666665</v>
      </c>
      <c r="AA198" s="6" t="str">
        <f>IF(LEFT(Crate_BOMs[[#This Row],[glass code]],4)&lt;&gt;"1116","",IFERROR(MID(Crate_BOMs[[#This Row],[no]],FIND("ECN",Crate_BOMs[[#This Row],[no]]),200),MID(Crate_BOMs[[#This Row],[no]],39,200)))</f>
        <v>2.05 &amp; 2.09 GLA02</v>
      </c>
      <c r="AB198" s="6" t="str">
        <f>SUBSTITUTE(IF(RIGHT(Crate_BOMs[[#This Row],[PO Sublot-GL]],6)="curved",RIGHT(Crate_BOMs[[#This Row],[PO Sublot-GL]],12),RIGHT(Crate_BOMs[[#This Row],[PO Sublot-GL]],5))," ","")</f>
        <v>GLA02</v>
      </c>
      <c r="AC198" s="6" t="str">
        <f>SUBSTITUTE(LEFT(Crate_BOMs[[#This Row],[PO Sublot-GL]],LEN(Crate_BOMs[[#This Row],[PO Sublot-GL]])-LEN(Crate_BOMs[[#This Row],[Glass Type]]))," ","")</f>
        <v>2.05&amp;2.09</v>
      </c>
      <c r="AD198" s="6" t="str">
        <f>LEFT(Crate_BOMs[[#This Row],[no]],FIND(" ",Crate_BOMs[[#This Row],[no]],5)-1)</f>
        <v>PO 40536</v>
      </c>
      <c r="AE198" s="6" cm="1">
        <f t="array" ref="AE198">COUNTA(_xlfn.UNIQUE(_xlfn._xlws.FILTER(Crate_BOMs[PO],Crate_BOMs[crate no.]=Crate_BOMs[[#This Row],[crate no.]])))</f>
        <v>1</v>
      </c>
      <c r="AF198" s="10" t="str">
        <f>IF(Crate_BOMs[[#This Row],['# POs in Crate]]=1,"",IF(VLOOKUP(Crate_BOMs[[#This Row],[crate no.]],Crates_[[crate no.]:[New Sublot]],3,FALSE)="","",VLOOKUP(Crate_BOMs[[#This Row],[crate no.]],Crates_[[crate no.]:[New Sublot]],3,FALSE)))</f>
        <v/>
      </c>
      <c r="AG198" s="6" t="str">
        <f>IF(VLOOKUP(Crate_BOMs[[#This Row],[crate no.]],Crates_[[crate no.]:[New Sublot]],3,FALSE)="",VLOOKUP(Crate_BOMs[[#This Row],[crate no.]],Crates_[[crate no.]:[New Sublot]],2,FALSE),VLOOKUP(Crate_BOMs[[#This Row],[crate no.]],Crates_[[crate no.]:[New Sublot]],3,FALSE))</f>
        <v>2.05&amp;2.09</v>
      </c>
    </row>
    <row r="199" spans="1:33" x14ac:dyDescent="0.25">
      <c r="A199">
        <v>4</v>
      </c>
      <c r="B199">
        <v>300520388</v>
      </c>
      <c r="C199">
        <v>2394728</v>
      </c>
      <c r="D199">
        <v>1</v>
      </c>
      <c r="E199" t="s">
        <v>114</v>
      </c>
      <c r="F199" t="s">
        <v>61</v>
      </c>
      <c r="G199">
        <v>1781</v>
      </c>
      <c r="H199">
        <v>870</v>
      </c>
      <c r="I199">
        <v>70</v>
      </c>
      <c r="J199">
        <v>34</v>
      </c>
      <c r="K199">
        <v>85</v>
      </c>
      <c r="L199">
        <v>1</v>
      </c>
      <c r="M199" t="s">
        <v>115</v>
      </c>
      <c r="N199" t="s">
        <v>116</v>
      </c>
      <c r="O199" s="2">
        <v>187.39292269999999</v>
      </c>
      <c r="P199" s="15">
        <v>45742</v>
      </c>
      <c r="Q199" s="15">
        <v>45762</v>
      </c>
      <c r="R199" s="15">
        <v>45769</v>
      </c>
      <c r="S199" t="s">
        <v>22</v>
      </c>
      <c r="T199">
        <v>10</v>
      </c>
      <c r="U199" s="2">
        <v>242.50848819999999</v>
      </c>
      <c r="V199" s="2">
        <v>6613.8678599999994</v>
      </c>
      <c r="W199" s="2">
        <v>6.673228560000001</v>
      </c>
      <c r="X199" s="2">
        <v>2.4803150400000002</v>
      </c>
      <c r="Y199" s="2">
        <v>4.2782153599999999</v>
      </c>
      <c r="Z199" s="6">
        <f>Crate_BOMs[[#This Row],[glass weight (lb)]]+Crate_BOMs[[#This Row],[Crate Weight (lb)]]/COUNTIF(Crate_BOMs[crate no.],Crate_BOMs[[#This Row],[crate no.]])</f>
        <v>203.56015524666665</v>
      </c>
      <c r="AA199" s="6" t="str">
        <f>IF(LEFT(Crate_BOMs[[#This Row],[glass code]],4)&lt;&gt;"1116","",IFERROR(MID(Crate_BOMs[[#This Row],[no]],FIND("ECN",Crate_BOMs[[#This Row],[no]]),200),MID(Crate_BOMs[[#This Row],[no]],39,200)))</f>
        <v>2.05 &amp; 2.09 GLA02</v>
      </c>
      <c r="AB199" s="6" t="str">
        <f>SUBSTITUTE(IF(RIGHT(Crate_BOMs[[#This Row],[PO Sublot-GL]],6)="curved",RIGHT(Crate_BOMs[[#This Row],[PO Sublot-GL]],12),RIGHT(Crate_BOMs[[#This Row],[PO Sublot-GL]],5))," ","")</f>
        <v>GLA02</v>
      </c>
      <c r="AC199" s="6" t="str">
        <f>SUBSTITUTE(LEFT(Crate_BOMs[[#This Row],[PO Sublot-GL]],LEN(Crate_BOMs[[#This Row],[PO Sublot-GL]])-LEN(Crate_BOMs[[#This Row],[Glass Type]]))," ","")</f>
        <v>2.05&amp;2.09</v>
      </c>
      <c r="AD199" s="6" t="str">
        <f>LEFT(Crate_BOMs[[#This Row],[no]],FIND(" ",Crate_BOMs[[#This Row],[no]],5)-1)</f>
        <v>PO 40536</v>
      </c>
      <c r="AE199" s="6" cm="1">
        <f t="array" ref="AE199">COUNTA(_xlfn.UNIQUE(_xlfn._xlws.FILTER(Crate_BOMs[PO],Crate_BOMs[crate no.]=Crate_BOMs[[#This Row],[crate no.]])))</f>
        <v>1</v>
      </c>
      <c r="AF199" s="10" t="str">
        <f>IF(Crate_BOMs[[#This Row],['# POs in Crate]]=1,"",IF(VLOOKUP(Crate_BOMs[[#This Row],[crate no.]],Crates_[[crate no.]:[New Sublot]],3,FALSE)="","",VLOOKUP(Crate_BOMs[[#This Row],[crate no.]],Crates_[[crate no.]:[New Sublot]],3,FALSE)))</f>
        <v/>
      </c>
      <c r="AG199" s="6" t="str">
        <f>IF(VLOOKUP(Crate_BOMs[[#This Row],[crate no.]],Crates_[[crate no.]:[New Sublot]],3,FALSE)="",VLOOKUP(Crate_BOMs[[#This Row],[crate no.]],Crates_[[crate no.]:[New Sublot]],2,FALSE),VLOOKUP(Crate_BOMs[[#This Row],[crate no.]],Crates_[[crate no.]:[New Sublot]],3,FALSE))</f>
        <v>2.05&amp;2.09</v>
      </c>
    </row>
    <row r="200" spans="1:33" x14ac:dyDescent="0.25">
      <c r="A200">
        <v>4</v>
      </c>
      <c r="B200">
        <v>300520388</v>
      </c>
      <c r="C200">
        <v>2394728</v>
      </c>
      <c r="D200">
        <v>1</v>
      </c>
      <c r="E200" t="s">
        <v>114</v>
      </c>
      <c r="F200" t="s">
        <v>61</v>
      </c>
      <c r="G200">
        <v>1781</v>
      </c>
      <c r="H200">
        <v>870</v>
      </c>
      <c r="I200">
        <v>70</v>
      </c>
      <c r="J200">
        <v>34</v>
      </c>
      <c r="K200">
        <v>85</v>
      </c>
      <c r="L200">
        <v>1</v>
      </c>
      <c r="M200" t="s">
        <v>115</v>
      </c>
      <c r="N200" t="s">
        <v>116</v>
      </c>
      <c r="O200" s="2">
        <v>187.39292269999999</v>
      </c>
      <c r="P200" s="15">
        <v>45742</v>
      </c>
      <c r="Q200" s="15">
        <v>45762</v>
      </c>
      <c r="R200" s="15">
        <v>45769</v>
      </c>
      <c r="S200" t="s">
        <v>22</v>
      </c>
      <c r="T200">
        <v>10</v>
      </c>
      <c r="U200" s="2">
        <v>242.50848819999999</v>
      </c>
      <c r="V200" s="2">
        <v>6613.8678599999994</v>
      </c>
      <c r="W200" s="2">
        <v>6.673228560000001</v>
      </c>
      <c r="X200" s="2">
        <v>2.4803150400000002</v>
      </c>
      <c r="Y200" s="2">
        <v>4.2782153599999999</v>
      </c>
      <c r="Z200" s="6">
        <f>Crate_BOMs[[#This Row],[glass weight (lb)]]+Crate_BOMs[[#This Row],[Crate Weight (lb)]]/COUNTIF(Crate_BOMs[crate no.],Crate_BOMs[[#This Row],[crate no.]])</f>
        <v>203.56015524666665</v>
      </c>
      <c r="AA200" s="6" t="str">
        <f>IF(LEFT(Crate_BOMs[[#This Row],[glass code]],4)&lt;&gt;"1116","",IFERROR(MID(Crate_BOMs[[#This Row],[no]],FIND("ECN",Crate_BOMs[[#This Row],[no]]),200),MID(Crate_BOMs[[#This Row],[no]],39,200)))</f>
        <v>2.05 &amp; 2.09 GLA02</v>
      </c>
      <c r="AB200" s="6" t="str">
        <f>SUBSTITUTE(IF(RIGHT(Crate_BOMs[[#This Row],[PO Sublot-GL]],6)="curved",RIGHT(Crate_BOMs[[#This Row],[PO Sublot-GL]],12),RIGHT(Crate_BOMs[[#This Row],[PO Sublot-GL]],5))," ","")</f>
        <v>GLA02</v>
      </c>
      <c r="AC200" s="6" t="str">
        <f>SUBSTITUTE(LEFT(Crate_BOMs[[#This Row],[PO Sublot-GL]],LEN(Crate_BOMs[[#This Row],[PO Sublot-GL]])-LEN(Crate_BOMs[[#This Row],[Glass Type]]))," ","")</f>
        <v>2.05&amp;2.09</v>
      </c>
      <c r="AD200" s="6" t="str">
        <f>LEFT(Crate_BOMs[[#This Row],[no]],FIND(" ",Crate_BOMs[[#This Row],[no]],5)-1)</f>
        <v>PO 40536</v>
      </c>
      <c r="AE200" s="6" cm="1">
        <f t="array" ref="AE200">COUNTA(_xlfn.UNIQUE(_xlfn._xlws.FILTER(Crate_BOMs[PO],Crate_BOMs[crate no.]=Crate_BOMs[[#This Row],[crate no.]])))</f>
        <v>1</v>
      </c>
      <c r="AF200" s="10" t="str">
        <f>IF(Crate_BOMs[[#This Row],['# POs in Crate]]=1,"",IF(VLOOKUP(Crate_BOMs[[#This Row],[crate no.]],Crates_[[crate no.]:[New Sublot]],3,FALSE)="","",VLOOKUP(Crate_BOMs[[#This Row],[crate no.]],Crates_[[crate no.]:[New Sublot]],3,FALSE)))</f>
        <v/>
      </c>
      <c r="AG200" s="6" t="str">
        <f>IF(VLOOKUP(Crate_BOMs[[#This Row],[crate no.]],Crates_[[crate no.]:[New Sublot]],3,FALSE)="",VLOOKUP(Crate_BOMs[[#This Row],[crate no.]],Crates_[[crate no.]:[New Sublot]],2,FALSE),VLOOKUP(Crate_BOMs[[#This Row],[crate no.]],Crates_[[crate no.]:[New Sublot]],3,FALSE))</f>
        <v>2.05&amp;2.09</v>
      </c>
    </row>
    <row r="201" spans="1:33" x14ac:dyDescent="0.25">
      <c r="A201">
        <v>4</v>
      </c>
      <c r="B201">
        <v>300520388</v>
      </c>
      <c r="C201">
        <v>2394728</v>
      </c>
      <c r="D201">
        <v>1</v>
      </c>
      <c r="E201" t="s">
        <v>114</v>
      </c>
      <c r="F201" t="s">
        <v>61</v>
      </c>
      <c r="G201">
        <v>1781</v>
      </c>
      <c r="H201">
        <v>870</v>
      </c>
      <c r="I201">
        <v>70</v>
      </c>
      <c r="J201">
        <v>34</v>
      </c>
      <c r="K201">
        <v>85</v>
      </c>
      <c r="L201">
        <v>1</v>
      </c>
      <c r="M201" t="s">
        <v>115</v>
      </c>
      <c r="N201" t="s">
        <v>116</v>
      </c>
      <c r="O201" s="2">
        <v>187.39292269999999</v>
      </c>
      <c r="P201" s="15">
        <v>45742</v>
      </c>
      <c r="Q201" s="15">
        <v>45762</v>
      </c>
      <c r="R201" s="15">
        <v>45769</v>
      </c>
      <c r="S201" t="s">
        <v>22</v>
      </c>
      <c r="T201">
        <v>10</v>
      </c>
      <c r="U201" s="2">
        <v>242.50848819999999</v>
      </c>
      <c r="V201" s="2">
        <v>6613.8678599999994</v>
      </c>
      <c r="W201" s="2">
        <v>6.673228560000001</v>
      </c>
      <c r="X201" s="2">
        <v>2.4803150400000002</v>
      </c>
      <c r="Y201" s="2">
        <v>4.2782153599999999</v>
      </c>
      <c r="Z201" s="6">
        <f>Crate_BOMs[[#This Row],[glass weight (lb)]]+Crate_BOMs[[#This Row],[Crate Weight (lb)]]/COUNTIF(Crate_BOMs[crate no.],Crate_BOMs[[#This Row],[crate no.]])</f>
        <v>203.56015524666665</v>
      </c>
      <c r="AA201" s="6" t="str">
        <f>IF(LEFT(Crate_BOMs[[#This Row],[glass code]],4)&lt;&gt;"1116","",IFERROR(MID(Crate_BOMs[[#This Row],[no]],FIND("ECN",Crate_BOMs[[#This Row],[no]]),200),MID(Crate_BOMs[[#This Row],[no]],39,200)))</f>
        <v>2.05 &amp; 2.09 GLA02</v>
      </c>
      <c r="AB201" s="6" t="str">
        <f>SUBSTITUTE(IF(RIGHT(Crate_BOMs[[#This Row],[PO Sublot-GL]],6)="curved",RIGHT(Crate_BOMs[[#This Row],[PO Sublot-GL]],12),RIGHT(Crate_BOMs[[#This Row],[PO Sublot-GL]],5))," ","")</f>
        <v>GLA02</v>
      </c>
      <c r="AC201" s="6" t="str">
        <f>SUBSTITUTE(LEFT(Crate_BOMs[[#This Row],[PO Sublot-GL]],LEN(Crate_BOMs[[#This Row],[PO Sublot-GL]])-LEN(Crate_BOMs[[#This Row],[Glass Type]]))," ","")</f>
        <v>2.05&amp;2.09</v>
      </c>
      <c r="AD201" s="6" t="str">
        <f>LEFT(Crate_BOMs[[#This Row],[no]],FIND(" ",Crate_BOMs[[#This Row],[no]],5)-1)</f>
        <v>PO 40536</v>
      </c>
      <c r="AE201" s="6" cm="1">
        <f t="array" ref="AE201">COUNTA(_xlfn.UNIQUE(_xlfn._xlws.FILTER(Crate_BOMs[PO],Crate_BOMs[crate no.]=Crate_BOMs[[#This Row],[crate no.]])))</f>
        <v>1</v>
      </c>
      <c r="AF201" s="10" t="str">
        <f>IF(Crate_BOMs[[#This Row],['# POs in Crate]]=1,"",IF(VLOOKUP(Crate_BOMs[[#This Row],[crate no.]],Crates_[[crate no.]:[New Sublot]],3,FALSE)="","",VLOOKUP(Crate_BOMs[[#This Row],[crate no.]],Crates_[[crate no.]:[New Sublot]],3,FALSE)))</f>
        <v/>
      </c>
      <c r="AG201" s="6" t="str">
        <f>IF(VLOOKUP(Crate_BOMs[[#This Row],[crate no.]],Crates_[[crate no.]:[New Sublot]],3,FALSE)="",VLOOKUP(Crate_BOMs[[#This Row],[crate no.]],Crates_[[crate no.]:[New Sublot]],2,FALSE),VLOOKUP(Crate_BOMs[[#This Row],[crate no.]],Crates_[[crate no.]:[New Sublot]],3,FALSE))</f>
        <v>2.05&amp;2.09</v>
      </c>
    </row>
    <row r="202" spans="1:33" x14ac:dyDescent="0.25">
      <c r="A202">
        <v>4</v>
      </c>
      <c r="B202">
        <v>300520388</v>
      </c>
      <c r="C202">
        <v>2394728</v>
      </c>
      <c r="D202">
        <v>1</v>
      </c>
      <c r="E202" t="s">
        <v>114</v>
      </c>
      <c r="F202" t="s">
        <v>61</v>
      </c>
      <c r="G202">
        <v>1781</v>
      </c>
      <c r="H202">
        <v>870</v>
      </c>
      <c r="I202">
        <v>70</v>
      </c>
      <c r="J202">
        <v>34</v>
      </c>
      <c r="K202">
        <v>85</v>
      </c>
      <c r="L202">
        <v>1</v>
      </c>
      <c r="M202" t="s">
        <v>115</v>
      </c>
      <c r="N202" t="s">
        <v>116</v>
      </c>
      <c r="O202" s="2">
        <v>187.39292269999999</v>
      </c>
      <c r="P202" s="15">
        <v>45742</v>
      </c>
      <c r="Q202" s="15">
        <v>45762</v>
      </c>
      <c r="R202" s="15">
        <v>45769</v>
      </c>
      <c r="S202" t="s">
        <v>22</v>
      </c>
      <c r="T202">
        <v>10</v>
      </c>
      <c r="U202" s="2">
        <v>242.50848819999999</v>
      </c>
      <c r="V202" s="2">
        <v>6613.8678599999994</v>
      </c>
      <c r="W202" s="2">
        <v>6.673228560000001</v>
      </c>
      <c r="X202" s="2">
        <v>2.4803150400000002</v>
      </c>
      <c r="Y202" s="2">
        <v>4.2782153599999999</v>
      </c>
      <c r="Z202" s="6">
        <f>Crate_BOMs[[#This Row],[glass weight (lb)]]+Crate_BOMs[[#This Row],[Crate Weight (lb)]]/COUNTIF(Crate_BOMs[crate no.],Crate_BOMs[[#This Row],[crate no.]])</f>
        <v>203.56015524666665</v>
      </c>
      <c r="AA202" s="6" t="str">
        <f>IF(LEFT(Crate_BOMs[[#This Row],[glass code]],4)&lt;&gt;"1116","",IFERROR(MID(Crate_BOMs[[#This Row],[no]],FIND("ECN",Crate_BOMs[[#This Row],[no]]),200),MID(Crate_BOMs[[#This Row],[no]],39,200)))</f>
        <v>2.05 &amp; 2.09 GLA02</v>
      </c>
      <c r="AB202" s="6" t="str">
        <f>SUBSTITUTE(IF(RIGHT(Crate_BOMs[[#This Row],[PO Sublot-GL]],6)="curved",RIGHT(Crate_BOMs[[#This Row],[PO Sublot-GL]],12),RIGHT(Crate_BOMs[[#This Row],[PO Sublot-GL]],5))," ","")</f>
        <v>GLA02</v>
      </c>
      <c r="AC202" s="6" t="str">
        <f>SUBSTITUTE(LEFT(Crate_BOMs[[#This Row],[PO Sublot-GL]],LEN(Crate_BOMs[[#This Row],[PO Sublot-GL]])-LEN(Crate_BOMs[[#This Row],[Glass Type]]))," ","")</f>
        <v>2.05&amp;2.09</v>
      </c>
      <c r="AD202" s="6" t="str">
        <f>LEFT(Crate_BOMs[[#This Row],[no]],FIND(" ",Crate_BOMs[[#This Row],[no]],5)-1)</f>
        <v>PO 40536</v>
      </c>
      <c r="AE202" s="6" cm="1">
        <f t="array" ref="AE202">COUNTA(_xlfn.UNIQUE(_xlfn._xlws.FILTER(Crate_BOMs[PO],Crate_BOMs[crate no.]=Crate_BOMs[[#This Row],[crate no.]])))</f>
        <v>1</v>
      </c>
      <c r="AF202" s="10" t="str">
        <f>IF(Crate_BOMs[[#This Row],['# POs in Crate]]=1,"",IF(VLOOKUP(Crate_BOMs[[#This Row],[crate no.]],Crates_[[crate no.]:[New Sublot]],3,FALSE)="","",VLOOKUP(Crate_BOMs[[#This Row],[crate no.]],Crates_[[crate no.]:[New Sublot]],3,FALSE)))</f>
        <v/>
      </c>
      <c r="AG202" s="6" t="str">
        <f>IF(VLOOKUP(Crate_BOMs[[#This Row],[crate no.]],Crates_[[crate no.]:[New Sublot]],3,FALSE)="",VLOOKUP(Crate_BOMs[[#This Row],[crate no.]],Crates_[[crate no.]:[New Sublot]],2,FALSE),VLOOKUP(Crate_BOMs[[#This Row],[crate no.]],Crates_[[crate no.]:[New Sublot]],3,FALSE))</f>
        <v>2.05&amp;2.09</v>
      </c>
    </row>
    <row r="203" spans="1:33" x14ac:dyDescent="0.25">
      <c r="A203">
        <v>4</v>
      </c>
      <c r="B203">
        <v>300520388</v>
      </c>
      <c r="C203">
        <v>2394728</v>
      </c>
      <c r="D203">
        <v>1</v>
      </c>
      <c r="E203" t="s">
        <v>114</v>
      </c>
      <c r="F203" t="s">
        <v>61</v>
      </c>
      <c r="G203">
        <v>1781</v>
      </c>
      <c r="H203">
        <v>870</v>
      </c>
      <c r="I203">
        <v>70</v>
      </c>
      <c r="J203">
        <v>34</v>
      </c>
      <c r="K203">
        <v>85</v>
      </c>
      <c r="L203">
        <v>1</v>
      </c>
      <c r="M203" t="s">
        <v>115</v>
      </c>
      <c r="N203" t="s">
        <v>116</v>
      </c>
      <c r="O203" s="2">
        <v>187.39292269999999</v>
      </c>
      <c r="P203" s="15">
        <v>45742</v>
      </c>
      <c r="Q203" s="15">
        <v>45762</v>
      </c>
      <c r="R203" s="15">
        <v>45769</v>
      </c>
      <c r="S203" t="s">
        <v>22</v>
      </c>
      <c r="T203">
        <v>10</v>
      </c>
      <c r="U203" s="2">
        <v>242.50848819999999</v>
      </c>
      <c r="V203" s="2">
        <v>6613.8678599999994</v>
      </c>
      <c r="W203" s="2">
        <v>6.673228560000001</v>
      </c>
      <c r="X203" s="2">
        <v>2.4803150400000002</v>
      </c>
      <c r="Y203" s="2">
        <v>4.2782153599999999</v>
      </c>
      <c r="Z203" s="6">
        <f>Crate_BOMs[[#This Row],[glass weight (lb)]]+Crate_BOMs[[#This Row],[Crate Weight (lb)]]/COUNTIF(Crate_BOMs[crate no.],Crate_BOMs[[#This Row],[crate no.]])</f>
        <v>203.56015524666665</v>
      </c>
      <c r="AA203" s="6" t="str">
        <f>IF(LEFT(Crate_BOMs[[#This Row],[glass code]],4)&lt;&gt;"1116","",IFERROR(MID(Crate_BOMs[[#This Row],[no]],FIND("ECN",Crate_BOMs[[#This Row],[no]]),200),MID(Crate_BOMs[[#This Row],[no]],39,200)))</f>
        <v>2.05 &amp; 2.09 GLA02</v>
      </c>
      <c r="AB203" s="6" t="str">
        <f>SUBSTITUTE(IF(RIGHT(Crate_BOMs[[#This Row],[PO Sublot-GL]],6)="curved",RIGHT(Crate_BOMs[[#This Row],[PO Sublot-GL]],12),RIGHT(Crate_BOMs[[#This Row],[PO Sublot-GL]],5))," ","")</f>
        <v>GLA02</v>
      </c>
      <c r="AC203" s="6" t="str">
        <f>SUBSTITUTE(LEFT(Crate_BOMs[[#This Row],[PO Sublot-GL]],LEN(Crate_BOMs[[#This Row],[PO Sublot-GL]])-LEN(Crate_BOMs[[#This Row],[Glass Type]]))," ","")</f>
        <v>2.05&amp;2.09</v>
      </c>
      <c r="AD203" s="6" t="str">
        <f>LEFT(Crate_BOMs[[#This Row],[no]],FIND(" ",Crate_BOMs[[#This Row],[no]],5)-1)</f>
        <v>PO 40536</v>
      </c>
      <c r="AE203" s="6" cm="1">
        <f t="array" ref="AE203">COUNTA(_xlfn.UNIQUE(_xlfn._xlws.FILTER(Crate_BOMs[PO],Crate_BOMs[crate no.]=Crate_BOMs[[#This Row],[crate no.]])))</f>
        <v>1</v>
      </c>
      <c r="AF203" s="10" t="str">
        <f>IF(Crate_BOMs[[#This Row],['# POs in Crate]]=1,"",IF(VLOOKUP(Crate_BOMs[[#This Row],[crate no.]],Crates_[[crate no.]:[New Sublot]],3,FALSE)="","",VLOOKUP(Crate_BOMs[[#This Row],[crate no.]],Crates_[[crate no.]:[New Sublot]],3,FALSE)))</f>
        <v/>
      </c>
      <c r="AG203" s="6" t="str">
        <f>IF(VLOOKUP(Crate_BOMs[[#This Row],[crate no.]],Crates_[[crate no.]:[New Sublot]],3,FALSE)="",VLOOKUP(Crate_BOMs[[#This Row],[crate no.]],Crates_[[crate no.]:[New Sublot]],2,FALSE),VLOOKUP(Crate_BOMs[[#This Row],[crate no.]],Crates_[[crate no.]:[New Sublot]],3,FALSE))</f>
        <v>2.05&amp;2.09</v>
      </c>
    </row>
    <row r="204" spans="1:33" x14ac:dyDescent="0.25">
      <c r="A204">
        <v>4</v>
      </c>
      <c r="B204">
        <v>300520388</v>
      </c>
      <c r="C204">
        <v>2394728</v>
      </c>
      <c r="D204">
        <v>1</v>
      </c>
      <c r="E204" t="s">
        <v>114</v>
      </c>
      <c r="F204" t="s">
        <v>61</v>
      </c>
      <c r="G204">
        <v>1781</v>
      </c>
      <c r="H204">
        <v>870</v>
      </c>
      <c r="I204">
        <v>70</v>
      </c>
      <c r="J204">
        <v>34</v>
      </c>
      <c r="K204">
        <v>85</v>
      </c>
      <c r="L204">
        <v>1</v>
      </c>
      <c r="M204" t="s">
        <v>115</v>
      </c>
      <c r="N204" t="s">
        <v>116</v>
      </c>
      <c r="O204" s="2">
        <v>187.39292269999999</v>
      </c>
      <c r="P204" s="15">
        <v>45742</v>
      </c>
      <c r="Q204" s="15">
        <v>45762</v>
      </c>
      <c r="R204" s="15">
        <v>45769</v>
      </c>
      <c r="S204" t="s">
        <v>22</v>
      </c>
      <c r="T204">
        <v>10</v>
      </c>
      <c r="U204" s="2">
        <v>242.50848819999999</v>
      </c>
      <c r="V204" s="2">
        <v>6613.8678599999994</v>
      </c>
      <c r="W204" s="2">
        <v>6.673228560000001</v>
      </c>
      <c r="X204" s="2">
        <v>2.4803150400000002</v>
      </c>
      <c r="Y204" s="2">
        <v>4.2782153599999999</v>
      </c>
      <c r="Z204" s="6">
        <f>Crate_BOMs[[#This Row],[glass weight (lb)]]+Crate_BOMs[[#This Row],[Crate Weight (lb)]]/COUNTIF(Crate_BOMs[crate no.],Crate_BOMs[[#This Row],[crate no.]])</f>
        <v>203.56015524666665</v>
      </c>
      <c r="AA204" s="6" t="str">
        <f>IF(LEFT(Crate_BOMs[[#This Row],[glass code]],4)&lt;&gt;"1116","",IFERROR(MID(Crate_BOMs[[#This Row],[no]],FIND("ECN",Crate_BOMs[[#This Row],[no]]),200),MID(Crate_BOMs[[#This Row],[no]],39,200)))</f>
        <v>2.05 &amp; 2.09 GLA02</v>
      </c>
      <c r="AB204" s="6" t="str">
        <f>SUBSTITUTE(IF(RIGHT(Crate_BOMs[[#This Row],[PO Sublot-GL]],6)="curved",RIGHT(Crate_BOMs[[#This Row],[PO Sublot-GL]],12),RIGHT(Crate_BOMs[[#This Row],[PO Sublot-GL]],5))," ","")</f>
        <v>GLA02</v>
      </c>
      <c r="AC204" s="6" t="str">
        <f>SUBSTITUTE(LEFT(Crate_BOMs[[#This Row],[PO Sublot-GL]],LEN(Crate_BOMs[[#This Row],[PO Sublot-GL]])-LEN(Crate_BOMs[[#This Row],[Glass Type]]))," ","")</f>
        <v>2.05&amp;2.09</v>
      </c>
      <c r="AD204" s="6" t="str">
        <f>LEFT(Crate_BOMs[[#This Row],[no]],FIND(" ",Crate_BOMs[[#This Row],[no]],5)-1)</f>
        <v>PO 40536</v>
      </c>
      <c r="AE204" s="6" cm="1">
        <f t="array" ref="AE204">COUNTA(_xlfn.UNIQUE(_xlfn._xlws.FILTER(Crate_BOMs[PO],Crate_BOMs[crate no.]=Crate_BOMs[[#This Row],[crate no.]])))</f>
        <v>1</v>
      </c>
      <c r="AF204" s="10" t="str">
        <f>IF(Crate_BOMs[[#This Row],['# POs in Crate]]=1,"",IF(VLOOKUP(Crate_BOMs[[#This Row],[crate no.]],Crates_[[crate no.]:[New Sublot]],3,FALSE)="","",VLOOKUP(Crate_BOMs[[#This Row],[crate no.]],Crates_[[crate no.]:[New Sublot]],3,FALSE)))</f>
        <v/>
      </c>
      <c r="AG204" s="6" t="str">
        <f>IF(VLOOKUP(Crate_BOMs[[#This Row],[crate no.]],Crates_[[crate no.]:[New Sublot]],3,FALSE)="",VLOOKUP(Crate_BOMs[[#This Row],[crate no.]],Crates_[[crate no.]:[New Sublot]],2,FALSE),VLOOKUP(Crate_BOMs[[#This Row],[crate no.]],Crates_[[crate no.]:[New Sublot]],3,FALSE))</f>
        <v>2.05&amp;2.09</v>
      </c>
    </row>
    <row r="205" spans="1:33" x14ac:dyDescent="0.25">
      <c r="A205">
        <v>4</v>
      </c>
      <c r="B205">
        <v>300520388</v>
      </c>
      <c r="C205">
        <v>2394728</v>
      </c>
      <c r="D205">
        <v>1</v>
      </c>
      <c r="E205" t="s">
        <v>114</v>
      </c>
      <c r="F205" t="s">
        <v>61</v>
      </c>
      <c r="G205">
        <v>1781</v>
      </c>
      <c r="H205">
        <v>870</v>
      </c>
      <c r="I205">
        <v>70</v>
      </c>
      <c r="J205">
        <v>34</v>
      </c>
      <c r="K205">
        <v>85</v>
      </c>
      <c r="L205">
        <v>1</v>
      </c>
      <c r="M205" t="s">
        <v>115</v>
      </c>
      <c r="N205" t="s">
        <v>116</v>
      </c>
      <c r="O205" s="2">
        <v>187.39292269999999</v>
      </c>
      <c r="P205" s="15">
        <v>45742</v>
      </c>
      <c r="Q205" s="15">
        <v>45762</v>
      </c>
      <c r="R205" s="15">
        <v>45769</v>
      </c>
      <c r="S205" t="s">
        <v>22</v>
      </c>
      <c r="T205">
        <v>10</v>
      </c>
      <c r="U205" s="2">
        <v>242.50848819999999</v>
      </c>
      <c r="V205" s="2">
        <v>6613.8678599999994</v>
      </c>
      <c r="W205" s="2">
        <v>6.673228560000001</v>
      </c>
      <c r="X205" s="2">
        <v>2.4803150400000002</v>
      </c>
      <c r="Y205" s="2">
        <v>4.2782153599999999</v>
      </c>
      <c r="Z205" s="6">
        <f>Crate_BOMs[[#This Row],[glass weight (lb)]]+Crate_BOMs[[#This Row],[Crate Weight (lb)]]/COUNTIF(Crate_BOMs[crate no.],Crate_BOMs[[#This Row],[crate no.]])</f>
        <v>203.56015524666665</v>
      </c>
      <c r="AA205" s="6" t="str">
        <f>IF(LEFT(Crate_BOMs[[#This Row],[glass code]],4)&lt;&gt;"1116","",IFERROR(MID(Crate_BOMs[[#This Row],[no]],FIND("ECN",Crate_BOMs[[#This Row],[no]]),200),MID(Crate_BOMs[[#This Row],[no]],39,200)))</f>
        <v>2.05 &amp; 2.09 GLA02</v>
      </c>
      <c r="AB205" s="6" t="str">
        <f>SUBSTITUTE(IF(RIGHT(Crate_BOMs[[#This Row],[PO Sublot-GL]],6)="curved",RIGHT(Crate_BOMs[[#This Row],[PO Sublot-GL]],12),RIGHT(Crate_BOMs[[#This Row],[PO Sublot-GL]],5))," ","")</f>
        <v>GLA02</v>
      </c>
      <c r="AC205" s="6" t="str">
        <f>SUBSTITUTE(LEFT(Crate_BOMs[[#This Row],[PO Sublot-GL]],LEN(Crate_BOMs[[#This Row],[PO Sublot-GL]])-LEN(Crate_BOMs[[#This Row],[Glass Type]]))," ","")</f>
        <v>2.05&amp;2.09</v>
      </c>
      <c r="AD205" s="6" t="str">
        <f>LEFT(Crate_BOMs[[#This Row],[no]],FIND(" ",Crate_BOMs[[#This Row],[no]],5)-1)</f>
        <v>PO 40536</v>
      </c>
      <c r="AE205" s="6" cm="1">
        <f t="array" ref="AE205">COUNTA(_xlfn.UNIQUE(_xlfn._xlws.FILTER(Crate_BOMs[PO],Crate_BOMs[crate no.]=Crate_BOMs[[#This Row],[crate no.]])))</f>
        <v>1</v>
      </c>
      <c r="AF205" s="10" t="str">
        <f>IF(Crate_BOMs[[#This Row],['# POs in Crate]]=1,"",IF(VLOOKUP(Crate_BOMs[[#This Row],[crate no.]],Crates_[[crate no.]:[New Sublot]],3,FALSE)="","",VLOOKUP(Crate_BOMs[[#This Row],[crate no.]],Crates_[[crate no.]:[New Sublot]],3,FALSE)))</f>
        <v/>
      </c>
      <c r="AG205" s="6" t="str">
        <f>IF(VLOOKUP(Crate_BOMs[[#This Row],[crate no.]],Crates_[[crate no.]:[New Sublot]],3,FALSE)="",VLOOKUP(Crate_BOMs[[#This Row],[crate no.]],Crates_[[crate no.]:[New Sublot]],2,FALSE),VLOOKUP(Crate_BOMs[[#This Row],[crate no.]],Crates_[[crate no.]:[New Sublot]],3,FALSE))</f>
        <v>2.05&amp;2.09</v>
      </c>
    </row>
    <row r="206" spans="1:33" x14ac:dyDescent="0.25">
      <c r="A206">
        <v>4</v>
      </c>
      <c r="B206">
        <v>300520388</v>
      </c>
      <c r="C206">
        <v>2394728</v>
      </c>
      <c r="D206">
        <v>1</v>
      </c>
      <c r="E206" t="s">
        <v>114</v>
      </c>
      <c r="F206" t="s">
        <v>61</v>
      </c>
      <c r="G206">
        <v>1781</v>
      </c>
      <c r="H206">
        <v>870</v>
      </c>
      <c r="I206">
        <v>70</v>
      </c>
      <c r="J206">
        <v>34</v>
      </c>
      <c r="K206">
        <v>85</v>
      </c>
      <c r="L206">
        <v>1</v>
      </c>
      <c r="M206" t="s">
        <v>115</v>
      </c>
      <c r="N206" t="s">
        <v>116</v>
      </c>
      <c r="O206" s="2">
        <v>187.39292269999999</v>
      </c>
      <c r="P206" s="15">
        <v>45742</v>
      </c>
      <c r="Q206" s="15">
        <v>45762</v>
      </c>
      <c r="R206" s="15">
        <v>45769</v>
      </c>
      <c r="S206" t="s">
        <v>22</v>
      </c>
      <c r="T206">
        <v>10</v>
      </c>
      <c r="U206" s="2">
        <v>242.50848819999999</v>
      </c>
      <c r="V206" s="2">
        <v>6613.8678599999994</v>
      </c>
      <c r="W206" s="2">
        <v>6.673228560000001</v>
      </c>
      <c r="X206" s="2">
        <v>2.4803150400000002</v>
      </c>
      <c r="Y206" s="2">
        <v>4.2782153599999999</v>
      </c>
      <c r="Z206" s="6">
        <f>Crate_BOMs[[#This Row],[glass weight (lb)]]+Crate_BOMs[[#This Row],[Crate Weight (lb)]]/COUNTIF(Crate_BOMs[crate no.],Crate_BOMs[[#This Row],[crate no.]])</f>
        <v>203.56015524666665</v>
      </c>
      <c r="AA206" s="6" t="str">
        <f>IF(LEFT(Crate_BOMs[[#This Row],[glass code]],4)&lt;&gt;"1116","",IFERROR(MID(Crate_BOMs[[#This Row],[no]],FIND("ECN",Crate_BOMs[[#This Row],[no]]),200),MID(Crate_BOMs[[#This Row],[no]],39,200)))</f>
        <v>2.05 &amp; 2.09 GLA02</v>
      </c>
      <c r="AB206" s="6" t="str">
        <f>SUBSTITUTE(IF(RIGHT(Crate_BOMs[[#This Row],[PO Sublot-GL]],6)="curved",RIGHT(Crate_BOMs[[#This Row],[PO Sublot-GL]],12),RIGHT(Crate_BOMs[[#This Row],[PO Sublot-GL]],5))," ","")</f>
        <v>GLA02</v>
      </c>
      <c r="AC206" s="6" t="str">
        <f>SUBSTITUTE(LEFT(Crate_BOMs[[#This Row],[PO Sublot-GL]],LEN(Crate_BOMs[[#This Row],[PO Sublot-GL]])-LEN(Crate_BOMs[[#This Row],[Glass Type]]))," ","")</f>
        <v>2.05&amp;2.09</v>
      </c>
      <c r="AD206" s="6" t="str">
        <f>LEFT(Crate_BOMs[[#This Row],[no]],FIND(" ",Crate_BOMs[[#This Row],[no]],5)-1)</f>
        <v>PO 40536</v>
      </c>
      <c r="AE206" s="6" cm="1">
        <f t="array" ref="AE206">COUNTA(_xlfn.UNIQUE(_xlfn._xlws.FILTER(Crate_BOMs[PO],Crate_BOMs[crate no.]=Crate_BOMs[[#This Row],[crate no.]])))</f>
        <v>1</v>
      </c>
      <c r="AF206" s="10" t="str">
        <f>IF(Crate_BOMs[[#This Row],['# POs in Crate]]=1,"",IF(VLOOKUP(Crate_BOMs[[#This Row],[crate no.]],Crates_[[crate no.]:[New Sublot]],3,FALSE)="","",VLOOKUP(Crate_BOMs[[#This Row],[crate no.]],Crates_[[crate no.]:[New Sublot]],3,FALSE)))</f>
        <v/>
      </c>
      <c r="AG206" s="6" t="str">
        <f>IF(VLOOKUP(Crate_BOMs[[#This Row],[crate no.]],Crates_[[crate no.]:[New Sublot]],3,FALSE)="",VLOOKUP(Crate_BOMs[[#This Row],[crate no.]],Crates_[[crate no.]:[New Sublot]],2,FALSE),VLOOKUP(Crate_BOMs[[#This Row],[crate no.]],Crates_[[crate no.]:[New Sublot]],3,FALSE))</f>
        <v>2.05&amp;2.09</v>
      </c>
    </row>
    <row r="207" spans="1:33" x14ac:dyDescent="0.25">
      <c r="A207">
        <v>4</v>
      </c>
      <c r="B207">
        <v>300520388</v>
      </c>
      <c r="C207">
        <v>2394728</v>
      </c>
      <c r="D207">
        <v>1</v>
      </c>
      <c r="E207" t="s">
        <v>114</v>
      </c>
      <c r="F207" t="s">
        <v>61</v>
      </c>
      <c r="G207">
        <v>1781</v>
      </c>
      <c r="H207">
        <v>870</v>
      </c>
      <c r="I207">
        <v>70</v>
      </c>
      <c r="J207">
        <v>34</v>
      </c>
      <c r="K207">
        <v>85</v>
      </c>
      <c r="L207">
        <v>1</v>
      </c>
      <c r="M207" t="s">
        <v>115</v>
      </c>
      <c r="N207" t="s">
        <v>116</v>
      </c>
      <c r="O207" s="2">
        <v>187.39292269999999</v>
      </c>
      <c r="P207" s="15">
        <v>45742</v>
      </c>
      <c r="Q207" s="15">
        <v>45762</v>
      </c>
      <c r="R207" s="15">
        <v>45769</v>
      </c>
      <c r="S207" t="s">
        <v>22</v>
      </c>
      <c r="T207">
        <v>10</v>
      </c>
      <c r="U207" s="2">
        <v>242.50848819999999</v>
      </c>
      <c r="V207" s="2">
        <v>6613.8678599999994</v>
      </c>
      <c r="W207" s="2">
        <v>6.673228560000001</v>
      </c>
      <c r="X207" s="2">
        <v>2.4803150400000002</v>
      </c>
      <c r="Y207" s="2">
        <v>4.2782153599999999</v>
      </c>
      <c r="Z207" s="6">
        <f>Crate_BOMs[[#This Row],[glass weight (lb)]]+Crate_BOMs[[#This Row],[Crate Weight (lb)]]/COUNTIF(Crate_BOMs[crate no.],Crate_BOMs[[#This Row],[crate no.]])</f>
        <v>203.56015524666665</v>
      </c>
      <c r="AA207" s="6" t="str">
        <f>IF(LEFT(Crate_BOMs[[#This Row],[glass code]],4)&lt;&gt;"1116","",IFERROR(MID(Crate_BOMs[[#This Row],[no]],FIND("ECN",Crate_BOMs[[#This Row],[no]]),200),MID(Crate_BOMs[[#This Row],[no]],39,200)))</f>
        <v>2.05 &amp; 2.09 GLA02</v>
      </c>
      <c r="AB207" s="6" t="str">
        <f>SUBSTITUTE(IF(RIGHT(Crate_BOMs[[#This Row],[PO Sublot-GL]],6)="curved",RIGHT(Crate_BOMs[[#This Row],[PO Sublot-GL]],12),RIGHT(Crate_BOMs[[#This Row],[PO Sublot-GL]],5))," ","")</f>
        <v>GLA02</v>
      </c>
      <c r="AC207" s="6" t="str">
        <f>SUBSTITUTE(LEFT(Crate_BOMs[[#This Row],[PO Sublot-GL]],LEN(Crate_BOMs[[#This Row],[PO Sublot-GL]])-LEN(Crate_BOMs[[#This Row],[Glass Type]]))," ","")</f>
        <v>2.05&amp;2.09</v>
      </c>
      <c r="AD207" s="6" t="str">
        <f>LEFT(Crate_BOMs[[#This Row],[no]],FIND(" ",Crate_BOMs[[#This Row],[no]],5)-1)</f>
        <v>PO 40536</v>
      </c>
      <c r="AE207" s="6" cm="1">
        <f t="array" ref="AE207">COUNTA(_xlfn.UNIQUE(_xlfn._xlws.FILTER(Crate_BOMs[PO],Crate_BOMs[crate no.]=Crate_BOMs[[#This Row],[crate no.]])))</f>
        <v>1</v>
      </c>
      <c r="AF207" s="10" t="str">
        <f>IF(Crate_BOMs[[#This Row],['# POs in Crate]]=1,"",IF(VLOOKUP(Crate_BOMs[[#This Row],[crate no.]],Crates_[[crate no.]:[New Sublot]],3,FALSE)="","",VLOOKUP(Crate_BOMs[[#This Row],[crate no.]],Crates_[[crate no.]:[New Sublot]],3,FALSE)))</f>
        <v/>
      </c>
      <c r="AG207" s="6" t="str">
        <f>IF(VLOOKUP(Crate_BOMs[[#This Row],[crate no.]],Crates_[[crate no.]:[New Sublot]],3,FALSE)="",VLOOKUP(Crate_BOMs[[#This Row],[crate no.]],Crates_[[crate no.]:[New Sublot]],2,FALSE),VLOOKUP(Crate_BOMs[[#This Row],[crate no.]],Crates_[[crate no.]:[New Sublot]],3,FALSE))</f>
        <v>2.05&amp;2.09</v>
      </c>
    </row>
    <row r="208" spans="1:33" x14ac:dyDescent="0.25">
      <c r="A208">
        <v>4</v>
      </c>
      <c r="B208">
        <v>300520388</v>
      </c>
      <c r="C208">
        <v>2394728</v>
      </c>
      <c r="D208">
        <v>1</v>
      </c>
      <c r="E208" t="s">
        <v>114</v>
      </c>
      <c r="F208" t="s">
        <v>61</v>
      </c>
      <c r="G208">
        <v>1781</v>
      </c>
      <c r="H208">
        <v>870</v>
      </c>
      <c r="I208">
        <v>70</v>
      </c>
      <c r="J208">
        <v>34</v>
      </c>
      <c r="K208">
        <v>85</v>
      </c>
      <c r="L208">
        <v>1</v>
      </c>
      <c r="M208" t="s">
        <v>115</v>
      </c>
      <c r="N208" t="s">
        <v>116</v>
      </c>
      <c r="O208" s="2">
        <v>187.39292269999999</v>
      </c>
      <c r="P208" s="15">
        <v>45742</v>
      </c>
      <c r="Q208" s="15">
        <v>45762</v>
      </c>
      <c r="R208" s="15">
        <v>45769</v>
      </c>
      <c r="S208" t="s">
        <v>22</v>
      </c>
      <c r="T208">
        <v>10</v>
      </c>
      <c r="U208" s="2">
        <v>242.50848819999999</v>
      </c>
      <c r="V208" s="2">
        <v>6613.8678599999994</v>
      </c>
      <c r="W208" s="2">
        <v>6.673228560000001</v>
      </c>
      <c r="X208" s="2">
        <v>2.4803150400000002</v>
      </c>
      <c r="Y208" s="2">
        <v>4.2782153599999999</v>
      </c>
      <c r="Z208" s="6">
        <f>Crate_BOMs[[#This Row],[glass weight (lb)]]+Crate_BOMs[[#This Row],[Crate Weight (lb)]]/COUNTIF(Crate_BOMs[crate no.],Crate_BOMs[[#This Row],[crate no.]])</f>
        <v>203.56015524666665</v>
      </c>
      <c r="AA208" s="6" t="str">
        <f>IF(LEFT(Crate_BOMs[[#This Row],[glass code]],4)&lt;&gt;"1116","",IFERROR(MID(Crate_BOMs[[#This Row],[no]],FIND("ECN",Crate_BOMs[[#This Row],[no]]),200),MID(Crate_BOMs[[#This Row],[no]],39,200)))</f>
        <v>2.05 &amp; 2.09 GLA02</v>
      </c>
      <c r="AB208" s="6" t="str">
        <f>SUBSTITUTE(IF(RIGHT(Crate_BOMs[[#This Row],[PO Sublot-GL]],6)="curved",RIGHT(Crate_BOMs[[#This Row],[PO Sublot-GL]],12),RIGHT(Crate_BOMs[[#This Row],[PO Sublot-GL]],5))," ","")</f>
        <v>GLA02</v>
      </c>
      <c r="AC208" s="6" t="str">
        <f>SUBSTITUTE(LEFT(Crate_BOMs[[#This Row],[PO Sublot-GL]],LEN(Crate_BOMs[[#This Row],[PO Sublot-GL]])-LEN(Crate_BOMs[[#This Row],[Glass Type]]))," ","")</f>
        <v>2.05&amp;2.09</v>
      </c>
      <c r="AD208" s="6" t="str">
        <f>LEFT(Crate_BOMs[[#This Row],[no]],FIND(" ",Crate_BOMs[[#This Row],[no]],5)-1)</f>
        <v>PO 40536</v>
      </c>
      <c r="AE208" s="6" cm="1">
        <f t="array" ref="AE208">COUNTA(_xlfn.UNIQUE(_xlfn._xlws.FILTER(Crate_BOMs[PO],Crate_BOMs[crate no.]=Crate_BOMs[[#This Row],[crate no.]])))</f>
        <v>1</v>
      </c>
      <c r="AF208" s="10" t="str">
        <f>IF(Crate_BOMs[[#This Row],['# POs in Crate]]=1,"",IF(VLOOKUP(Crate_BOMs[[#This Row],[crate no.]],Crates_[[crate no.]:[New Sublot]],3,FALSE)="","",VLOOKUP(Crate_BOMs[[#This Row],[crate no.]],Crates_[[crate no.]:[New Sublot]],3,FALSE)))</f>
        <v/>
      </c>
      <c r="AG208" s="6" t="str">
        <f>IF(VLOOKUP(Crate_BOMs[[#This Row],[crate no.]],Crates_[[crate no.]:[New Sublot]],3,FALSE)="",VLOOKUP(Crate_BOMs[[#This Row],[crate no.]],Crates_[[crate no.]:[New Sublot]],2,FALSE),VLOOKUP(Crate_BOMs[[#This Row],[crate no.]],Crates_[[crate no.]:[New Sublot]],3,FALSE))</f>
        <v>2.05&amp;2.09</v>
      </c>
    </row>
    <row r="209" spans="1:33" x14ac:dyDescent="0.25">
      <c r="A209">
        <v>4</v>
      </c>
      <c r="B209">
        <v>300520388</v>
      </c>
      <c r="C209">
        <v>2394728</v>
      </c>
      <c r="D209">
        <v>1</v>
      </c>
      <c r="E209" t="s">
        <v>114</v>
      </c>
      <c r="F209" t="s">
        <v>61</v>
      </c>
      <c r="G209">
        <v>1781</v>
      </c>
      <c r="H209">
        <v>870</v>
      </c>
      <c r="I209">
        <v>70</v>
      </c>
      <c r="J209">
        <v>34</v>
      </c>
      <c r="K209">
        <v>85</v>
      </c>
      <c r="L209">
        <v>1</v>
      </c>
      <c r="M209" t="s">
        <v>115</v>
      </c>
      <c r="N209" t="s">
        <v>116</v>
      </c>
      <c r="O209" s="2">
        <v>187.39292269999999</v>
      </c>
      <c r="P209" s="15">
        <v>45742</v>
      </c>
      <c r="Q209" s="15">
        <v>45762</v>
      </c>
      <c r="R209" s="15">
        <v>45769</v>
      </c>
      <c r="S209" t="s">
        <v>22</v>
      </c>
      <c r="T209">
        <v>10</v>
      </c>
      <c r="U209" s="2">
        <v>242.50848819999999</v>
      </c>
      <c r="V209" s="2">
        <v>6613.8678599999994</v>
      </c>
      <c r="W209" s="2">
        <v>6.673228560000001</v>
      </c>
      <c r="X209" s="2">
        <v>2.4803150400000002</v>
      </c>
      <c r="Y209" s="2">
        <v>4.2782153599999999</v>
      </c>
      <c r="Z209" s="6">
        <f>Crate_BOMs[[#This Row],[glass weight (lb)]]+Crate_BOMs[[#This Row],[Crate Weight (lb)]]/COUNTIF(Crate_BOMs[crate no.],Crate_BOMs[[#This Row],[crate no.]])</f>
        <v>203.56015524666665</v>
      </c>
      <c r="AA209" s="6" t="str">
        <f>IF(LEFT(Crate_BOMs[[#This Row],[glass code]],4)&lt;&gt;"1116","",IFERROR(MID(Crate_BOMs[[#This Row],[no]],FIND("ECN",Crate_BOMs[[#This Row],[no]]),200),MID(Crate_BOMs[[#This Row],[no]],39,200)))</f>
        <v>2.05 &amp; 2.09 GLA02</v>
      </c>
      <c r="AB209" s="6" t="str">
        <f>SUBSTITUTE(IF(RIGHT(Crate_BOMs[[#This Row],[PO Sublot-GL]],6)="curved",RIGHT(Crate_BOMs[[#This Row],[PO Sublot-GL]],12),RIGHT(Crate_BOMs[[#This Row],[PO Sublot-GL]],5))," ","")</f>
        <v>GLA02</v>
      </c>
      <c r="AC209" s="6" t="str">
        <f>SUBSTITUTE(LEFT(Crate_BOMs[[#This Row],[PO Sublot-GL]],LEN(Crate_BOMs[[#This Row],[PO Sublot-GL]])-LEN(Crate_BOMs[[#This Row],[Glass Type]]))," ","")</f>
        <v>2.05&amp;2.09</v>
      </c>
      <c r="AD209" s="6" t="str">
        <f>LEFT(Crate_BOMs[[#This Row],[no]],FIND(" ",Crate_BOMs[[#This Row],[no]],5)-1)</f>
        <v>PO 40536</v>
      </c>
      <c r="AE209" s="6" cm="1">
        <f t="array" ref="AE209">COUNTA(_xlfn.UNIQUE(_xlfn._xlws.FILTER(Crate_BOMs[PO],Crate_BOMs[crate no.]=Crate_BOMs[[#This Row],[crate no.]])))</f>
        <v>1</v>
      </c>
      <c r="AF209" s="10" t="str">
        <f>IF(Crate_BOMs[[#This Row],['# POs in Crate]]=1,"",IF(VLOOKUP(Crate_BOMs[[#This Row],[crate no.]],Crates_[[crate no.]:[New Sublot]],3,FALSE)="","",VLOOKUP(Crate_BOMs[[#This Row],[crate no.]],Crates_[[crate no.]:[New Sublot]],3,FALSE)))</f>
        <v/>
      </c>
      <c r="AG209" s="6" t="str">
        <f>IF(VLOOKUP(Crate_BOMs[[#This Row],[crate no.]],Crates_[[crate no.]:[New Sublot]],3,FALSE)="",VLOOKUP(Crate_BOMs[[#This Row],[crate no.]],Crates_[[crate no.]:[New Sublot]],2,FALSE),VLOOKUP(Crate_BOMs[[#This Row],[crate no.]],Crates_[[crate no.]:[New Sublot]],3,FALSE))</f>
        <v>2.05&amp;2.09</v>
      </c>
    </row>
    <row r="210" spans="1:33" x14ac:dyDescent="0.25">
      <c r="A210">
        <v>5</v>
      </c>
      <c r="B210">
        <v>300520912</v>
      </c>
      <c r="C210">
        <v>2394178</v>
      </c>
      <c r="D210">
        <v>1</v>
      </c>
      <c r="E210" t="s">
        <v>57</v>
      </c>
      <c r="F210" t="s">
        <v>70</v>
      </c>
      <c r="G210">
        <v>2892</v>
      </c>
      <c r="H210">
        <v>2496</v>
      </c>
      <c r="I210">
        <v>114</v>
      </c>
      <c r="J210">
        <v>98</v>
      </c>
      <c r="K210">
        <v>397</v>
      </c>
      <c r="L210">
        <v>1</v>
      </c>
      <c r="M210" t="s">
        <v>55</v>
      </c>
      <c r="N210" t="s">
        <v>56</v>
      </c>
      <c r="O210" s="2">
        <v>875.2351801399999</v>
      </c>
      <c r="P210" s="15">
        <v>45748</v>
      </c>
      <c r="Q210" s="15">
        <v>45770</v>
      </c>
      <c r="R210" s="15">
        <v>45777</v>
      </c>
      <c r="S210" t="s">
        <v>21</v>
      </c>
      <c r="T210">
        <v>5</v>
      </c>
      <c r="U210" s="2">
        <v>500.44933473999998</v>
      </c>
      <c r="V210" s="2">
        <v>6613.8678599999994</v>
      </c>
      <c r="W210" s="2">
        <v>10.367454400000002</v>
      </c>
      <c r="X210" s="2">
        <v>1.2139108000000001</v>
      </c>
      <c r="Y210" s="2">
        <v>8.7926511999999999</v>
      </c>
      <c r="Z210" s="6">
        <f>Crate_BOMs[[#This Row],[glass weight (lb)]]+Crate_BOMs[[#This Row],[Crate Weight (lb)]]/COUNTIF(Crate_BOMs[crate no.],Crate_BOMs[[#This Row],[crate no.]])</f>
        <v>975.32504708799991</v>
      </c>
      <c r="AA210" s="6" t="str">
        <f>IF(LEFT(Crate_BOMs[[#This Row],[glass code]],4)&lt;&gt;"1116","",IFERROR(MID(Crate_BOMs[[#This Row],[no]],FIND("ECN",Crate_BOMs[[#This Row],[no]]),200),MID(Crate_BOMs[[#This Row],[no]],39,200)))</f>
        <v>2.02 GLZ01</v>
      </c>
      <c r="AB210" s="6" t="str">
        <f>SUBSTITUTE(IF(RIGHT(Crate_BOMs[[#This Row],[PO Sublot-GL]],6)="curved",RIGHT(Crate_BOMs[[#This Row],[PO Sublot-GL]],12),RIGHT(Crate_BOMs[[#This Row],[PO Sublot-GL]],5))," ","")</f>
        <v>GLZ01</v>
      </c>
      <c r="AC210" s="6" t="str">
        <f>SUBSTITUTE(LEFT(Crate_BOMs[[#This Row],[PO Sublot-GL]],LEN(Crate_BOMs[[#This Row],[PO Sublot-GL]])-LEN(Crate_BOMs[[#This Row],[Glass Type]]))," ","")</f>
        <v>2.02</v>
      </c>
      <c r="AD210" s="6" t="str">
        <f>LEFT(Crate_BOMs[[#This Row],[no]],FIND(" ",Crate_BOMs[[#This Row],[no]],5)-1)</f>
        <v>PO 40538</v>
      </c>
      <c r="AE210" s="6" cm="1">
        <f t="array" ref="AE210">COUNTA(_xlfn.UNIQUE(_xlfn._xlws.FILTER(Crate_BOMs[PO],Crate_BOMs[crate no.]=Crate_BOMs[[#This Row],[crate no.]])))</f>
        <v>1</v>
      </c>
      <c r="AF210" s="10" t="str">
        <f>IF(Crate_BOMs[[#This Row],['# POs in Crate]]=1,"",IF(VLOOKUP(Crate_BOMs[[#This Row],[crate no.]],Crates_[[crate no.]:[New Sublot]],3,FALSE)="","",VLOOKUP(Crate_BOMs[[#This Row],[crate no.]],Crates_[[crate no.]:[New Sublot]],3,FALSE)))</f>
        <v/>
      </c>
      <c r="AG210" s="6" t="str">
        <f>IF(VLOOKUP(Crate_BOMs[[#This Row],[crate no.]],Crates_[[crate no.]:[New Sublot]],3,FALSE)="",VLOOKUP(Crate_BOMs[[#This Row],[crate no.]],Crates_[[crate no.]:[New Sublot]],2,FALSE),VLOOKUP(Crate_BOMs[[#This Row],[crate no.]],Crates_[[crate no.]:[New Sublot]],3,FALSE))</f>
        <v>2.02</v>
      </c>
    </row>
    <row r="211" spans="1:33" x14ac:dyDescent="0.25">
      <c r="A211">
        <v>5</v>
      </c>
      <c r="B211">
        <v>300520912</v>
      </c>
      <c r="C211">
        <v>2394178</v>
      </c>
      <c r="D211">
        <v>1</v>
      </c>
      <c r="E211" t="s">
        <v>57</v>
      </c>
      <c r="F211" t="s">
        <v>70</v>
      </c>
      <c r="G211">
        <v>2892</v>
      </c>
      <c r="H211">
        <v>2496</v>
      </c>
      <c r="I211">
        <v>114</v>
      </c>
      <c r="J211">
        <v>98</v>
      </c>
      <c r="K211">
        <v>397</v>
      </c>
      <c r="L211">
        <v>1</v>
      </c>
      <c r="M211" t="s">
        <v>55</v>
      </c>
      <c r="N211" t="s">
        <v>56</v>
      </c>
      <c r="O211" s="2">
        <v>875.2351801399999</v>
      </c>
      <c r="P211" s="15">
        <v>45748</v>
      </c>
      <c r="Q211" s="15">
        <v>45770</v>
      </c>
      <c r="R211" s="15">
        <v>45777</v>
      </c>
      <c r="S211" t="s">
        <v>21</v>
      </c>
      <c r="T211">
        <v>5</v>
      </c>
      <c r="U211" s="2">
        <v>500.44933473999998</v>
      </c>
      <c r="V211" s="2">
        <v>6613.8678599999994</v>
      </c>
      <c r="W211" s="2">
        <v>10.367454400000002</v>
      </c>
      <c r="X211" s="2">
        <v>1.2139108000000001</v>
      </c>
      <c r="Y211" s="2">
        <v>8.7926511999999999</v>
      </c>
      <c r="Z211" s="6">
        <f>Crate_BOMs[[#This Row],[glass weight (lb)]]+Crate_BOMs[[#This Row],[Crate Weight (lb)]]/COUNTIF(Crate_BOMs[crate no.],Crate_BOMs[[#This Row],[crate no.]])</f>
        <v>975.32504708799991</v>
      </c>
      <c r="AA211" s="6" t="str">
        <f>IF(LEFT(Crate_BOMs[[#This Row],[glass code]],4)&lt;&gt;"1116","",IFERROR(MID(Crate_BOMs[[#This Row],[no]],FIND("ECN",Crate_BOMs[[#This Row],[no]]),200),MID(Crate_BOMs[[#This Row],[no]],39,200)))</f>
        <v>2.02 GLZ01</v>
      </c>
      <c r="AB211" s="6" t="str">
        <f>SUBSTITUTE(IF(RIGHT(Crate_BOMs[[#This Row],[PO Sublot-GL]],6)="curved",RIGHT(Crate_BOMs[[#This Row],[PO Sublot-GL]],12),RIGHT(Crate_BOMs[[#This Row],[PO Sublot-GL]],5))," ","")</f>
        <v>GLZ01</v>
      </c>
      <c r="AC211" s="6" t="str">
        <f>SUBSTITUTE(LEFT(Crate_BOMs[[#This Row],[PO Sublot-GL]],LEN(Crate_BOMs[[#This Row],[PO Sublot-GL]])-LEN(Crate_BOMs[[#This Row],[Glass Type]]))," ","")</f>
        <v>2.02</v>
      </c>
      <c r="AD211" s="6" t="str">
        <f>LEFT(Crate_BOMs[[#This Row],[no]],FIND(" ",Crate_BOMs[[#This Row],[no]],5)-1)</f>
        <v>PO 40538</v>
      </c>
      <c r="AE211" s="6" cm="1">
        <f t="array" ref="AE211">COUNTA(_xlfn.UNIQUE(_xlfn._xlws.FILTER(Crate_BOMs[PO],Crate_BOMs[crate no.]=Crate_BOMs[[#This Row],[crate no.]])))</f>
        <v>1</v>
      </c>
      <c r="AF211" s="10" t="str">
        <f>IF(Crate_BOMs[[#This Row],['# POs in Crate]]=1,"",IF(VLOOKUP(Crate_BOMs[[#This Row],[crate no.]],Crates_[[crate no.]:[New Sublot]],3,FALSE)="","",VLOOKUP(Crate_BOMs[[#This Row],[crate no.]],Crates_[[crate no.]:[New Sublot]],3,FALSE)))</f>
        <v/>
      </c>
      <c r="AG211" s="6" t="str">
        <f>IF(VLOOKUP(Crate_BOMs[[#This Row],[crate no.]],Crates_[[crate no.]:[New Sublot]],3,FALSE)="",VLOOKUP(Crate_BOMs[[#This Row],[crate no.]],Crates_[[crate no.]:[New Sublot]],2,FALSE),VLOOKUP(Crate_BOMs[[#This Row],[crate no.]],Crates_[[crate no.]:[New Sublot]],3,FALSE))</f>
        <v>2.02</v>
      </c>
    </row>
    <row r="212" spans="1:33" x14ac:dyDescent="0.25">
      <c r="A212">
        <v>5</v>
      </c>
      <c r="B212">
        <v>300520912</v>
      </c>
      <c r="C212">
        <v>2394178</v>
      </c>
      <c r="D212">
        <v>1</v>
      </c>
      <c r="E212" t="s">
        <v>57</v>
      </c>
      <c r="F212" t="s">
        <v>70</v>
      </c>
      <c r="G212">
        <v>2892</v>
      </c>
      <c r="H212">
        <v>2496</v>
      </c>
      <c r="I212">
        <v>114</v>
      </c>
      <c r="J212">
        <v>98</v>
      </c>
      <c r="K212">
        <v>397</v>
      </c>
      <c r="L212">
        <v>1</v>
      </c>
      <c r="M212" t="s">
        <v>55</v>
      </c>
      <c r="N212" t="s">
        <v>56</v>
      </c>
      <c r="O212" s="2">
        <v>875.2351801399999</v>
      </c>
      <c r="P212" s="15">
        <v>45748</v>
      </c>
      <c r="Q212" s="15">
        <v>45770</v>
      </c>
      <c r="R212" s="15">
        <v>45777</v>
      </c>
      <c r="S212" t="s">
        <v>21</v>
      </c>
      <c r="T212">
        <v>5</v>
      </c>
      <c r="U212" s="2">
        <v>500.44933473999998</v>
      </c>
      <c r="V212" s="2">
        <v>6613.8678599999994</v>
      </c>
      <c r="W212" s="2">
        <v>10.367454400000002</v>
      </c>
      <c r="X212" s="2">
        <v>1.2139108000000001</v>
      </c>
      <c r="Y212" s="2">
        <v>8.7926511999999999</v>
      </c>
      <c r="Z212" s="6">
        <f>Crate_BOMs[[#This Row],[glass weight (lb)]]+Crate_BOMs[[#This Row],[Crate Weight (lb)]]/COUNTIF(Crate_BOMs[crate no.],Crate_BOMs[[#This Row],[crate no.]])</f>
        <v>975.32504708799991</v>
      </c>
      <c r="AA212" s="6" t="str">
        <f>IF(LEFT(Crate_BOMs[[#This Row],[glass code]],4)&lt;&gt;"1116","",IFERROR(MID(Crate_BOMs[[#This Row],[no]],FIND("ECN",Crate_BOMs[[#This Row],[no]]),200),MID(Crate_BOMs[[#This Row],[no]],39,200)))</f>
        <v>2.02 GLZ01</v>
      </c>
      <c r="AB212" s="6" t="str">
        <f>SUBSTITUTE(IF(RIGHT(Crate_BOMs[[#This Row],[PO Sublot-GL]],6)="curved",RIGHT(Crate_BOMs[[#This Row],[PO Sublot-GL]],12),RIGHT(Crate_BOMs[[#This Row],[PO Sublot-GL]],5))," ","")</f>
        <v>GLZ01</v>
      </c>
      <c r="AC212" s="6" t="str">
        <f>SUBSTITUTE(LEFT(Crate_BOMs[[#This Row],[PO Sublot-GL]],LEN(Crate_BOMs[[#This Row],[PO Sublot-GL]])-LEN(Crate_BOMs[[#This Row],[Glass Type]]))," ","")</f>
        <v>2.02</v>
      </c>
      <c r="AD212" s="6" t="str">
        <f>LEFT(Crate_BOMs[[#This Row],[no]],FIND(" ",Crate_BOMs[[#This Row],[no]],5)-1)</f>
        <v>PO 40538</v>
      </c>
      <c r="AE212" s="6" cm="1">
        <f t="array" ref="AE212">COUNTA(_xlfn.UNIQUE(_xlfn._xlws.FILTER(Crate_BOMs[PO],Crate_BOMs[crate no.]=Crate_BOMs[[#This Row],[crate no.]])))</f>
        <v>1</v>
      </c>
      <c r="AF212" s="10" t="str">
        <f>IF(Crate_BOMs[[#This Row],['# POs in Crate]]=1,"",IF(VLOOKUP(Crate_BOMs[[#This Row],[crate no.]],Crates_[[crate no.]:[New Sublot]],3,FALSE)="","",VLOOKUP(Crate_BOMs[[#This Row],[crate no.]],Crates_[[crate no.]:[New Sublot]],3,FALSE)))</f>
        <v/>
      </c>
      <c r="AG212" s="6" t="str">
        <f>IF(VLOOKUP(Crate_BOMs[[#This Row],[crate no.]],Crates_[[crate no.]:[New Sublot]],3,FALSE)="",VLOOKUP(Crate_BOMs[[#This Row],[crate no.]],Crates_[[crate no.]:[New Sublot]],2,FALSE),VLOOKUP(Crate_BOMs[[#This Row],[crate no.]],Crates_[[crate no.]:[New Sublot]],3,FALSE))</f>
        <v>2.02</v>
      </c>
    </row>
    <row r="213" spans="1:33" x14ac:dyDescent="0.25">
      <c r="A213">
        <v>5</v>
      </c>
      <c r="B213">
        <v>300520912</v>
      </c>
      <c r="C213">
        <v>2394178</v>
      </c>
      <c r="D213">
        <v>1</v>
      </c>
      <c r="E213" t="s">
        <v>57</v>
      </c>
      <c r="F213" t="s">
        <v>70</v>
      </c>
      <c r="G213">
        <v>2892</v>
      </c>
      <c r="H213">
        <v>2496</v>
      </c>
      <c r="I213">
        <v>114</v>
      </c>
      <c r="J213">
        <v>98</v>
      </c>
      <c r="K213">
        <v>397</v>
      </c>
      <c r="L213">
        <v>1</v>
      </c>
      <c r="M213" t="s">
        <v>55</v>
      </c>
      <c r="N213" t="s">
        <v>56</v>
      </c>
      <c r="O213" s="2">
        <v>875.2351801399999</v>
      </c>
      <c r="P213" s="15">
        <v>45748</v>
      </c>
      <c r="Q213" s="15">
        <v>45770</v>
      </c>
      <c r="R213" s="15">
        <v>45777</v>
      </c>
      <c r="S213" t="s">
        <v>21</v>
      </c>
      <c r="T213">
        <v>5</v>
      </c>
      <c r="U213" s="2">
        <v>500.44933473999998</v>
      </c>
      <c r="V213" s="2">
        <v>6613.8678599999994</v>
      </c>
      <c r="W213" s="2">
        <v>10.367454400000002</v>
      </c>
      <c r="X213" s="2">
        <v>1.2139108000000001</v>
      </c>
      <c r="Y213" s="2">
        <v>8.7926511999999999</v>
      </c>
      <c r="Z213" s="6">
        <f>Crate_BOMs[[#This Row],[glass weight (lb)]]+Crate_BOMs[[#This Row],[Crate Weight (lb)]]/COUNTIF(Crate_BOMs[crate no.],Crate_BOMs[[#This Row],[crate no.]])</f>
        <v>975.32504708799991</v>
      </c>
      <c r="AA213" s="6" t="str">
        <f>IF(LEFT(Crate_BOMs[[#This Row],[glass code]],4)&lt;&gt;"1116","",IFERROR(MID(Crate_BOMs[[#This Row],[no]],FIND("ECN",Crate_BOMs[[#This Row],[no]]),200),MID(Crate_BOMs[[#This Row],[no]],39,200)))</f>
        <v>2.02 GLZ01</v>
      </c>
      <c r="AB213" s="6" t="str">
        <f>SUBSTITUTE(IF(RIGHT(Crate_BOMs[[#This Row],[PO Sublot-GL]],6)="curved",RIGHT(Crate_BOMs[[#This Row],[PO Sublot-GL]],12),RIGHT(Crate_BOMs[[#This Row],[PO Sublot-GL]],5))," ","")</f>
        <v>GLZ01</v>
      </c>
      <c r="AC213" s="6" t="str">
        <f>SUBSTITUTE(LEFT(Crate_BOMs[[#This Row],[PO Sublot-GL]],LEN(Crate_BOMs[[#This Row],[PO Sublot-GL]])-LEN(Crate_BOMs[[#This Row],[Glass Type]]))," ","")</f>
        <v>2.02</v>
      </c>
      <c r="AD213" s="6" t="str">
        <f>LEFT(Crate_BOMs[[#This Row],[no]],FIND(" ",Crate_BOMs[[#This Row],[no]],5)-1)</f>
        <v>PO 40538</v>
      </c>
      <c r="AE213" s="6" cm="1">
        <f t="array" ref="AE213">COUNTA(_xlfn.UNIQUE(_xlfn._xlws.FILTER(Crate_BOMs[PO],Crate_BOMs[crate no.]=Crate_BOMs[[#This Row],[crate no.]])))</f>
        <v>1</v>
      </c>
      <c r="AF213" s="10" t="str">
        <f>IF(Crate_BOMs[[#This Row],['# POs in Crate]]=1,"",IF(VLOOKUP(Crate_BOMs[[#This Row],[crate no.]],Crates_[[crate no.]:[New Sublot]],3,FALSE)="","",VLOOKUP(Crate_BOMs[[#This Row],[crate no.]],Crates_[[crate no.]:[New Sublot]],3,FALSE)))</f>
        <v/>
      </c>
      <c r="AG213" s="6" t="str">
        <f>IF(VLOOKUP(Crate_BOMs[[#This Row],[crate no.]],Crates_[[crate no.]:[New Sublot]],3,FALSE)="",VLOOKUP(Crate_BOMs[[#This Row],[crate no.]],Crates_[[crate no.]:[New Sublot]],2,FALSE),VLOOKUP(Crate_BOMs[[#This Row],[crate no.]],Crates_[[crate no.]:[New Sublot]],3,FALSE))</f>
        <v>2.02</v>
      </c>
    </row>
    <row r="214" spans="1:33" x14ac:dyDescent="0.25">
      <c r="A214">
        <v>5</v>
      </c>
      <c r="B214">
        <v>300520912</v>
      </c>
      <c r="C214">
        <v>2394178</v>
      </c>
      <c r="D214">
        <v>1</v>
      </c>
      <c r="E214" t="s">
        <v>57</v>
      </c>
      <c r="F214" t="s">
        <v>70</v>
      </c>
      <c r="G214">
        <v>2892</v>
      </c>
      <c r="H214">
        <v>2496</v>
      </c>
      <c r="I214">
        <v>114</v>
      </c>
      <c r="J214">
        <v>98</v>
      </c>
      <c r="K214">
        <v>397</v>
      </c>
      <c r="L214">
        <v>1</v>
      </c>
      <c r="M214" t="s">
        <v>55</v>
      </c>
      <c r="N214" t="s">
        <v>56</v>
      </c>
      <c r="O214" s="2">
        <v>875.2351801399999</v>
      </c>
      <c r="P214" s="15">
        <v>45748</v>
      </c>
      <c r="Q214" s="15">
        <v>45770</v>
      </c>
      <c r="R214" s="15">
        <v>45777</v>
      </c>
      <c r="S214" t="s">
        <v>21</v>
      </c>
      <c r="T214">
        <v>5</v>
      </c>
      <c r="U214" s="2">
        <v>500.44933473999998</v>
      </c>
      <c r="V214" s="2">
        <v>6613.8678599999994</v>
      </c>
      <c r="W214" s="2">
        <v>10.367454400000002</v>
      </c>
      <c r="X214" s="2">
        <v>1.2139108000000001</v>
      </c>
      <c r="Y214" s="2">
        <v>8.7926511999999999</v>
      </c>
      <c r="Z214" s="6">
        <f>Crate_BOMs[[#This Row],[glass weight (lb)]]+Crate_BOMs[[#This Row],[Crate Weight (lb)]]/COUNTIF(Crate_BOMs[crate no.],Crate_BOMs[[#This Row],[crate no.]])</f>
        <v>975.32504708799991</v>
      </c>
      <c r="AA214" s="6" t="str">
        <f>IF(LEFT(Crate_BOMs[[#This Row],[glass code]],4)&lt;&gt;"1116","",IFERROR(MID(Crate_BOMs[[#This Row],[no]],FIND("ECN",Crate_BOMs[[#This Row],[no]]),200),MID(Crate_BOMs[[#This Row],[no]],39,200)))</f>
        <v>2.02 GLZ01</v>
      </c>
      <c r="AB214" s="6" t="str">
        <f>SUBSTITUTE(IF(RIGHT(Crate_BOMs[[#This Row],[PO Sublot-GL]],6)="curved",RIGHT(Crate_BOMs[[#This Row],[PO Sublot-GL]],12),RIGHT(Crate_BOMs[[#This Row],[PO Sublot-GL]],5))," ","")</f>
        <v>GLZ01</v>
      </c>
      <c r="AC214" s="6" t="str">
        <f>SUBSTITUTE(LEFT(Crate_BOMs[[#This Row],[PO Sublot-GL]],LEN(Crate_BOMs[[#This Row],[PO Sublot-GL]])-LEN(Crate_BOMs[[#This Row],[Glass Type]]))," ","")</f>
        <v>2.02</v>
      </c>
      <c r="AD214" s="6" t="str">
        <f>LEFT(Crate_BOMs[[#This Row],[no]],FIND(" ",Crate_BOMs[[#This Row],[no]],5)-1)</f>
        <v>PO 40538</v>
      </c>
      <c r="AE214" s="6" cm="1">
        <f t="array" ref="AE214">COUNTA(_xlfn.UNIQUE(_xlfn._xlws.FILTER(Crate_BOMs[PO],Crate_BOMs[crate no.]=Crate_BOMs[[#This Row],[crate no.]])))</f>
        <v>1</v>
      </c>
      <c r="AF214" s="10" t="str">
        <f>IF(Crate_BOMs[[#This Row],['# POs in Crate]]=1,"",IF(VLOOKUP(Crate_BOMs[[#This Row],[crate no.]],Crates_[[crate no.]:[New Sublot]],3,FALSE)="","",VLOOKUP(Crate_BOMs[[#This Row],[crate no.]],Crates_[[crate no.]:[New Sublot]],3,FALSE)))</f>
        <v/>
      </c>
      <c r="AG214" s="6" t="str">
        <f>IF(VLOOKUP(Crate_BOMs[[#This Row],[crate no.]],Crates_[[crate no.]:[New Sublot]],3,FALSE)="",VLOOKUP(Crate_BOMs[[#This Row],[crate no.]],Crates_[[crate no.]:[New Sublot]],2,FALSE),VLOOKUP(Crate_BOMs[[#This Row],[crate no.]],Crates_[[crate no.]:[New Sublot]],3,FALSE))</f>
        <v>2.02</v>
      </c>
    </row>
    <row r="215" spans="1:33" x14ac:dyDescent="0.25">
      <c r="A215">
        <v>5</v>
      </c>
      <c r="B215">
        <v>300522060</v>
      </c>
      <c r="C215">
        <v>2394728</v>
      </c>
      <c r="D215">
        <v>9</v>
      </c>
      <c r="E215" t="s">
        <v>60</v>
      </c>
      <c r="F215" t="s">
        <v>61</v>
      </c>
      <c r="G215">
        <v>2645</v>
      </c>
      <c r="H215">
        <v>2496</v>
      </c>
      <c r="I215">
        <v>104</v>
      </c>
      <c r="J215">
        <v>98</v>
      </c>
      <c r="K215">
        <v>363</v>
      </c>
      <c r="L215">
        <v>1</v>
      </c>
      <c r="M215" t="s">
        <v>13</v>
      </c>
      <c r="N215" t="s">
        <v>14</v>
      </c>
      <c r="O215" s="2">
        <v>800.27801105999993</v>
      </c>
      <c r="P215" s="15">
        <v>45748</v>
      </c>
      <c r="Q215" s="15">
        <v>45770</v>
      </c>
      <c r="R215" s="15">
        <v>45777</v>
      </c>
      <c r="S215" t="s">
        <v>21</v>
      </c>
      <c r="T215">
        <v>5</v>
      </c>
      <c r="U215" s="2">
        <v>473.99386329999999</v>
      </c>
      <c r="V215" s="2">
        <v>6613.8678599999994</v>
      </c>
      <c r="W215" s="2">
        <v>9.5800528000000007</v>
      </c>
      <c r="X215" s="2">
        <v>1.1942257599999999</v>
      </c>
      <c r="Y215" s="2">
        <v>8.7926511999999999</v>
      </c>
      <c r="Z215" s="6">
        <f>Crate_BOMs[[#This Row],[glass weight (lb)]]+Crate_BOMs[[#This Row],[Crate Weight (lb)]]/COUNTIF(Crate_BOMs[crate no.],Crate_BOMs[[#This Row],[crate no.]])</f>
        <v>895.07678371999987</v>
      </c>
      <c r="AA215" s="6" t="str">
        <f>IF(LEFT(Crate_BOMs[[#This Row],[glass code]],4)&lt;&gt;"1116","",IFERROR(MID(Crate_BOMs[[#This Row],[no]],FIND("ECN",Crate_BOMs[[#This Row],[no]]),200),MID(Crate_BOMs[[#This Row],[no]],39,200)))</f>
        <v>2.05 &amp; 2.09 GLA02</v>
      </c>
      <c r="AB215" s="6" t="str">
        <f>SUBSTITUTE(IF(RIGHT(Crate_BOMs[[#This Row],[PO Sublot-GL]],6)="curved",RIGHT(Crate_BOMs[[#This Row],[PO Sublot-GL]],12),RIGHT(Crate_BOMs[[#This Row],[PO Sublot-GL]],5))," ","")</f>
        <v>GLA02</v>
      </c>
      <c r="AC215" s="6" t="str">
        <f>SUBSTITUTE(LEFT(Crate_BOMs[[#This Row],[PO Sublot-GL]],LEN(Crate_BOMs[[#This Row],[PO Sublot-GL]])-LEN(Crate_BOMs[[#This Row],[Glass Type]]))," ","")</f>
        <v>2.05&amp;2.09</v>
      </c>
      <c r="AD215" s="6" t="str">
        <f>LEFT(Crate_BOMs[[#This Row],[no]],FIND(" ",Crate_BOMs[[#This Row],[no]],5)-1)</f>
        <v>PO 40536</v>
      </c>
      <c r="AE215" s="6" cm="1">
        <f t="array" ref="AE215">COUNTA(_xlfn.UNIQUE(_xlfn._xlws.FILTER(Crate_BOMs[PO],Crate_BOMs[crate no.]=Crate_BOMs[[#This Row],[crate no.]])))</f>
        <v>1</v>
      </c>
      <c r="AF215" s="10" t="str">
        <f>IF(Crate_BOMs[[#This Row],['# POs in Crate]]=1,"",IF(VLOOKUP(Crate_BOMs[[#This Row],[crate no.]],Crates_[[crate no.]:[New Sublot]],3,FALSE)="","",VLOOKUP(Crate_BOMs[[#This Row],[crate no.]],Crates_[[crate no.]:[New Sublot]],3,FALSE)))</f>
        <v/>
      </c>
      <c r="AG215" s="6" t="str">
        <f>IF(VLOOKUP(Crate_BOMs[[#This Row],[crate no.]],Crates_[[crate no.]:[New Sublot]],3,FALSE)="",VLOOKUP(Crate_BOMs[[#This Row],[crate no.]],Crates_[[crate no.]:[New Sublot]],2,FALSE),VLOOKUP(Crate_BOMs[[#This Row],[crate no.]],Crates_[[crate no.]:[New Sublot]],3,FALSE))</f>
        <v>2.05&amp;2.09</v>
      </c>
    </row>
    <row r="216" spans="1:33" x14ac:dyDescent="0.25">
      <c r="A216">
        <v>5</v>
      </c>
      <c r="B216">
        <v>300522060</v>
      </c>
      <c r="C216">
        <v>2394728</v>
      </c>
      <c r="D216">
        <v>9</v>
      </c>
      <c r="E216" t="s">
        <v>60</v>
      </c>
      <c r="F216" t="s">
        <v>61</v>
      </c>
      <c r="G216">
        <v>2645</v>
      </c>
      <c r="H216">
        <v>2496</v>
      </c>
      <c r="I216">
        <v>104</v>
      </c>
      <c r="J216">
        <v>98</v>
      </c>
      <c r="K216">
        <v>363</v>
      </c>
      <c r="L216">
        <v>1</v>
      </c>
      <c r="M216" t="s">
        <v>13</v>
      </c>
      <c r="N216" t="s">
        <v>14</v>
      </c>
      <c r="O216" s="2">
        <v>800.27801105999993</v>
      </c>
      <c r="P216" s="15">
        <v>45748</v>
      </c>
      <c r="Q216" s="15">
        <v>45770</v>
      </c>
      <c r="R216" s="15">
        <v>45777</v>
      </c>
      <c r="S216" t="s">
        <v>21</v>
      </c>
      <c r="T216">
        <v>5</v>
      </c>
      <c r="U216" s="2">
        <v>473.99386329999999</v>
      </c>
      <c r="V216" s="2">
        <v>6613.8678599999994</v>
      </c>
      <c r="W216" s="2">
        <v>9.5800528000000007</v>
      </c>
      <c r="X216" s="2">
        <v>1.1942257599999999</v>
      </c>
      <c r="Y216" s="2">
        <v>8.7926511999999999</v>
      </c>
      <c r="Z216" s="6">
        <f>Crate_BOMs[[#This Row],[glass weight (lb)]]+Crate_BOMs[[#This Row],[Crate Weight (lb)]]/COUNTIF(Crate_BOMs[crate no.],Crate_BOMs[[#This Row],[crate no.]])</f>
        <v>895.07678371999987</v>
      </c>
      <c r="AA216" s="6" t="str">
        <f>IF(LEFT(Crate_BOMs[[#This Row],[glass code]],4)&lt;&gt;"1116","",IFERROR(MID(Crate_BOMs[[#This Row],[no]],FIND("ECN",Crate_BOMs[[#This Row],[no]]),200),MID(Crate_BOMs[[#This Row],[no]],39,200)))</f>
        <v>2.05 &amp; 2.09 GLA02</v>
      </c>
      <c r="AB216" s="6" t="str">
        <f>SUBSTITUTE(IF(RIGHT(Crate_BOMs[[#This Row],[PO Sublot-GL]],6)="curved",RIGHT(Crate_BOMs[[#This Row],[PO Sublot-GL]],12),RIGHT(Crate_BOMs[[#This Row],[PO Sublot-GL]],5))," ","")</f>
        <v>GLA02</v>
      </c>
      <c r="AC216" s="6" t="str">
        <f>SUBSTITUTE(LEFT(Crate_BOMs[[#This Row],[PO Sublot-GL]],LEN(Crate_BOMs[[#This Row],[PO Sublot-GL]])-LEN(Crate_BOMs[[#This Row],[Glass Type]]))," ","")</f>
        <v>2.05&amp;2.09</v>
      </c>
      <c r="AD216" s="6" t="str">
        <f>LEFT(Crate_BOMs[[#This Row],[no]],FIND(" ",Crate_BOMs[[#This Row],[no]],5)-1)</f>
        <v>PO 40536</v>
      </c>
      <c r="AE216" s="6" cm="1">
        <f t="array" ref="AE216">COUNTA(_xlfn.UNIQUE(_xlfn._xlws.FILTER(Crate_BOMs[PO],Crate_BOMs[crate no.]=Crate_BOMs[[#This Row],[crate no.]])))</f>
        <v>1</v>
      </c>
      <c r="AF216" s="10" t="str">
        <f>IF(Crate_BOMs[[#This Row],['# POs in Crate]]=1,"",IF(VLOOKUP(Crate_BOMs[[#This Row],[crate no.]],Crates_[[crate no.]:[New Sublot]],3,FALSE)="","",VLOOKUP(Crate_BOMs[[#This Row],[crate no.]],Crates_[[crate no.]:[New Sublot]],3,FALSE)))</f>
        <v/>
      </c>
      <c r="AG216" s="6" t="str">
        <f>IF(VLOOKUP(Crate_BOMs[[#This Row],[crate no.]],Crates_[[crate no.]:[New Sublot]],3,FALSE)="",VLOOKUP(Crate_BOMs[[#This Row],[crate no.]],Crates_[[crate no.]:[New Sublot]],2,FALSE),VLOOKUP(Crate_BOMs[[#This Row],[crate no.]],Crates_[[crate no.]:[New Sublot]],3,FALSE))</f>
        <v>2.05&amp;2.09</v>
      </c>
    </row>
    <row r="217" spans="1:33" x14ac:dyDescent="0.25">
      <c r="A217">
        <v>5</v>
      </c>
      <c r="B217">
        <v>300522060</v>
      </c>
      <c r="C217">
        <v>2394728</v>
      </c>
      <c r="D217">
        <v>9</v>
      </c>
      <c r="E217" t="s">
        <v>60</v>
      </c>
      <c r="F217" t="s">
        <v>61</v>
      </c>
      <c r="G217">
        <v>2645</v>
      </c>
      <c r="H217">
        <v>2496</v>
      </c>
      <c r="I217">
        <v>104</v>
      </c>
      <c r="J217">
        <v>98</v>
      </c>
      <c r="K217">
        <v>363</v>
      </c>
      <c r="L217">
        <v>1</v>
      </c>
      <c r="M217" t="s">
        <v>13</v>
      </c>
      <c r="N217" t="s">
        <v>14</v>
      </c>
      <c r="O217" s="2">
        <v>800.27801105999993</v>
      </c>
      <c r="P217" s="15">
        <v>45748</v>
      </c>
      <c r="Q217" s="15">
        <v>45770</v>
      </c>
      <c r="R217" s="15">
        <v>45777</v>
      </c>
      <c r="S217" t="s">
        <v>21</v>
      </c>
      <c r="T217">
        <v>5</v>
      </c>
      <c r="U217" s="2">
        <v>473.99386329999999</v>
      </c>
      <c r="V217" s="2">
        <v>6613.8678599999994</v>
      </c>
      <c r="W217" s="2">
        <v>9.5800528000000007</v>
      </c>
      <c r="X217" s="2">
        <v>1.1942257599999999</v>
      </c>
      <c r="Y217" s="2">
        <v>8.7926511999999999</v>
      </c>
      <c r="Z217" s="6">
        <f>Crate_BOMs[[#This Row],[glass weight (lb)]]+Crate_BOMs[[#This Row],[Crate Weight (lb)]]/COUNTIF(Crate_BOMs[crate no.],Crate_BOMs[[#This Row],[crate no.]])</f>
        <v>895.07678371999987</v>
      </c>
      <c r="AA217" s="6" t="str">
        <f>IF(LEFT(Crate_BOMs[[#This Row],[glass code]],4)&lt;&gt;"1116","",IFERROR(MID(Crate_BOMs[[#This Row],[no]],FIND("ECN",Crate_BOMs[[#This Row],[no]]),200),MID(Crate_BOMs[[#This Row],[no]],39,200)))</f>
        <v>2.05 &amp; 2.09 GLA02</v>
      </c>
      <c r="AB217" s="6" t="str">
        <f>SUBSTITUTE(IF(RIGHT(Crate_BOMs[[#This Row],[PO Sublot-GL]],6)="curved",RIGHT(Crate_BOMs[[#This Row],[PO Sublot-GL]],12),RIGHT(Crate_BOMs[[#This Row],[PO Sublot-GL]],5))," ","")</f>
        <v>GLA02</v>
      </c>
      <c r="AC217" s="6" t="str">
        <f>SUBSTITUTE(LEFT(Crate_BOMs[[#This Row],[PO Sublot-GL]],LEN(Crate_BOMs[[#This Row],[PO Sublot-GL]])-LEN(Crate_BOMs[[#This Row],[Glass Type]]))," ","")</f>
        <v>2.05&amp;2.09</v>
      </c>
      <c r="AD217" s="6" t="str">
        <f>LEFT(Crate_BOMs[[#This Row],[no]],FIND(" ",Crate_BOMs[[#This Row],[no]],5)-1)</f>
        <v>PO 40536</v>
      </c>
      <c r="AE217" s="6" cm="1">
        <f t="array" ref="AE217">COUNTA(_xlfn.UNIQUE(_xlfn._xlws.FILTER(Crate_BOMs[PO],Crate_BOMs[crate no.]=Crate_BOMs[[#This Row],[crate no.]])))</f>
        <v>1</v>
      </c>
      <c r="AF217" s="10" t="str">
        <f>IF(Crate_BOMs[[#This Row],['# POs in Crate]]=1,"",IF(VLOOKUP(Crate_BOMs[[#This Row],[crate no.]],Crates_[[crate no.]:[New Sublot]],3,FALSE)="","",VLOOKUP(Crate_BOMs[[#This Row],[crate no.]],Crates_[[crate no.]:[New Sublot]],3,FALSE)))</f>
        <v/>
      </c>
      <c r="AG217" s="6" t="str">
        <f>IF(VLOOKUP(Crate_BOMs[[#This Row],[crate no.]],Crates_[[crate no.]:[New Sublot]],3,FALSE)="",VLOOKUP(Crate_BOMs[[#This Row],[crate no.]],Crates_[[crate no.]:[New Sublot]],2,FALSE),VLOOKUP(Crate_BOMs[[#This Row],[crate no.]],Crates_[[crate no.]:[New Sublot]],3,FALSE))</f>
        <v>2.05&amp;2.09</v>
      </c>
    </row>
    <row r="218" spans="1:33" x14ac:dyDescent="0.25">
      <c r="A218">
        <v>5</v>
      </c>
      <c r="B218">
        <v>300522060</v>
      </c>
      <c r="C218">
        <v>2394728</v>
      </c>
      <c r="D218">
        <v>9</v>
      </c>
      <c r="E218" t="s">
        <v>60</v>
      </c>
      <c r="F218" t="s">
        <v>61</v>
      </c>
      <c r="G218">
        <v>2645</v>
      </c>
      <c r="H218">
        <v>2496</v>
      </c>
      <c r="I218">
        <v>104</v>
      </c>
      <c r="J218">
        <v>98</v>
      </c>
      <c r="K218">
        <v>363</v>
      </c>
      <c r="L218">
        <v>1</v>
      </c>
      <c r="M218" t="s">
        <v>13</v>
      </c>
      <c r="N218" t="s">
        <v>14</v>
      </c>
      <c r="O218" s="2">
        <v>800.27801105999993</v>
      </c>
      <c r="P218" s="15">
        <v>45748</v>
      </c>
      <c r="Q218" s="15">
        <v>45770</v>
      </c>
      <c r="R218" s="15">
        <v>45777</v>
      </c>
      <c r="S218" t="s">
        <v>21</v>
      </c>
      <c r="T218">
        <v>5</v>
      </c>
      <c r="U218" s="2">
        <v>473.99386329999999</v>
      </c>
      <c r="V218" s="2">
        <v>6613.8678599999994</v>
      </c>
      <c r="W218" s="2">
        <v>9.5800528000000007</v>
      </c>
      <c r="X218" s="2">
        <v>1.1942257599999999</v>
      </c>
      <c r="Y218" s="2">
        <v>8.7926511999999999</v>
      </c>
      <c r="Z218" s="6">
        <f>Crate_BOMs[[#This Row],[glass weight (lb)]]+Crate_BOMs[[#This Row],[Crate Weight (lb)]]/COUNTIF(Crate_BOMs[crate no.],Crate_BOMs[[#This Row],[crate no.]])</f>
        <v>895.07678371999987</v>
      </c>
      <c r="AA218" s="6" t="str">
        <f>IF(LEFT(Crate_BOMs[[#This Row],[glass code]],4)&lt;&gt;"1116","",IFERROR(MID(Crate_BOMs[[#This Row],[no]],FIND("ECN",Crate_BOMs[[#This Row],[no]]),200),MID(Crate_BOMs[[#This Row],[no]],39,200)))</f>
        <v>2.05 &amp; 2.09 GLA02</v>
      </c>
      <c r="AB218" s="6" t="str">
        <f>SUBSTITUTE(IF(RIGHT(Crate_BOMs[[#This Row],[PO Sublot-GL]],6)="curved",RIGHT(Crate_BOMs[[#This Row],[PO Sublot-GL]],12),RIGHT(Crate_BOMs[[#This Row],[PO Sublot-GL]],5))," ","")</f>
        <v>GLA02</v>
      </c>
      <c r="AC218" s="6" t="str">
        <f>SUBSTITUTE(LEFT(Crate_BOMs[[#This Row],[PO Sublot-GL]],LEN(Crate_BOMs[[#This Row],[PO Sublot-GL]])-LEN(Crate_BOMs[[#This Row],[Glass Type]]))," ","")</f>
        <v>2.05&amp;2.09</v>
      </c>
      <c r="AD218" s="6" t="str">
        <f>LEFT(Crate_BOMs[[#This Row],[no]],FIND(" ",Crate_BOMs[[#This Row],[no]],5)-1)</f>
        <v>PO 40536</v>
      </c>
      <c r="AE218" s="6" cm="1">
        <f t="array" ref="AE218">COUNTA(_xlfn.UNIQUE(_xlfn._xlws.FILTER(Crate_BOMs[PO],Crate_BOMs[crate no.]=Crate_BOMs[[#This Row],[crate no.]])))</f>
        <v>1</v>
      </c>
      <c r="AF218" s="10" t="str">
        <f>IF(Crate_BOMs[[#This Row],['# POs in Crate]]=1,"",IF(VLOOKUP(Crate_BOMs[[#This Row],[crate no.]],Crates_[[crate no.]:[New Sublot]],3,FALSE)="","",VLOOKUP(Crate_BOMs[[#This Row],[crate no.]],Crates_[[crate no.]:[New Sublot]],3,FALSE)))</f>
        <v/>
      </c>
      <c r="AG218" s="6" t="str">
        <f>IF(VLOOKUP(Crate_BOMs[[#This Row],[crate no.]],Crates_[[crate no.]:[New Sublot]],3,FALSE)="",VLOOKUP(Crate_BOMs[[#This Row],[crate no.]],Crates_[[crate no.]:[New Sublot]],2,FALSE),VLOOKUP(Crate_BOMs[[#This Row],[crate no.]],Crates_[[crate no.]:[New Sublot]],3,FALSE))</f>
        <v>2.05&amp;2.09</v>
      </c>
    </row>
    <row r="219" spans="1:33" x14ac:dyDescent="0.25">
      <c r="A219">
        <v>5</v>
      </c>
      <c r="B219">
        <v>300522060</v>
      </c>
      <c r="C219">
        <v>2394728</v>
      </c>
      <c r="D219">
        <v>9</v>
      </c>
      <c r="E219" t="s">
        <v>60</v>
      </c>
      <c r="F219" t="s">
        <v>61</v>
      </c>
      <c r="G219">
        <v>2645</v>
      </c>
      <c r="H219">
        <v>2496</v>
      </c>
      <c r="I219">
        <v>104</v>
      </c>
      <c r="J219">
        <v>98</v>
      </c>
      <c r="K219">
        <v>363</v>
      </c>
      <c r="L219">
        <v>1</v>
      </c>
      <c r="M219" t="s">
        <v>13</v>
      </c>
      <c r="N219" t="s">
        <v>14</v>
      </c>
      <c r="O219" s="2">
        <v>800.27801105999993</v>
      </c>
      <c r="P219" s="15">
        <v>45748</v>
      </c>
      <c r="Q219" s="15">
        <v>45770</v>
      </c>
      <c r="R219" s="15">
        <v>45777</v>
      </c>
      <c r="S219" t="s">
        <v>21</v>
      </c>
      <c r="T219">
        <v>5</v>
      </c>
      <c r="U219" s="2">
        <v>473.99386329999999</v>
      </c>
      <c r="V219" s="2">
        <v>6613.8678599999994</v>
      </c>
      <c r="W219" s="2">
        <v>9.5800528000000007</v>
      </c>
      <c r="X219" s="2">
        <v>1.1942257599999999</v>
      </c>
      <c r="Y219" s="2">
        <v>8.7926511999999999</v>
      </c>
      <c r="Z219" s="6">
        <f>Crate_BOMs[[#This Row],[glass weight (lb)]]+Crate_BOMs[[#This Row],[Crate Weight (lb)]]/COUNTIF(Crate_BOMs[crate no.],Crate_BOMs[[#This Row],[crate no.]])</f>
        <v>895.07678371999987</v>
      </c>
      <c r="AA219" s="6" t="str">
        <f>IF(LEFT(Crate_BOMs[[#This Row],[glass code]],4)&lt;&gt;"1116","",IFERROR(MID(Crate_BOMs[[#This Row],[no]],FIND("ECN",Crate_BOMs[[#This Row],[no]]),200),MID(Crate_BOMs[[#This Row],[no]],39,200)))</f>
        <v>2.05 &amp; 2.09 GLA02</v>
      </c>
      <c r="AB219" s="6" t="str">
        <f>SUBSTITUTE(IF(RIGHT(Crate_BOMs[[#This Row],[PO Sublot-GL]],6)="curved",RIGHT(Crate_BOMs[[#This Row],[PO Sublot-GL]],12),RIGHT(Crate_BOMs[[#This Row],[PO Sublot-GL]],5))," ","")</f>
        <v>GLA02</v>
      </c>
      <c r="AC219" s="6" t="str">
        <f>SUBSTITUTE(LEFT(Crate_BOMs[[#This Row],[PO Sublot-GL]],LEN(Crate_BOMs[[#This Row],[PO Sublot-GL]])-LEN(Crate_BOMs[[#This Row],[Glass Type]]))," ","")</f>
        <v>2.05&amp;2.09</v>
      </c>
      <c r="AD219" s="6" t="str">
        <f>LEFT(Crate_BOMs[[#This Row],[no]],FIND(" ",Crate_BOMs[[#This Row],[no]],5)-1)</f>
        <v>PO 40536</v>
      </c>
      <c r="AE219" s="6" cm="1">
        <f t="array" ref="AE219">COUNTA(_xlfn.UNIQUE(_xlfn._xlws.FILTER(Crate_BOMs[PO],Crate_BOMs[crate no.]=Crate_BOMs[[#This Row],[crate no.]])))</f>
        <v>1</v>
      </c>
      <c r="AF219" s="10" t="str">
        <f>IF(Crate_BOMs[[#This Row],['# POs in Crate]]=1,"",IF(VLOOKUP(Crate_BOMs[[#This Row],[crate no.]],Crates_[[crate no.]:[New Sublot]],3,FALSE)="","",VLOOKUP(Crate_BOMs[[#This Row],[crate no.]],Crates_[[crate no.]:[New Sublot]],3,FALSE)))</f>
        <v/>
      </c>
      <c r="AG219" s="6" t="str">
        <f>IF(VLOOKUP(Crate_BOMs[[#This Row],[crate no.]],Crates_[[crate no.]:[New Sublot]],3,FALSE)="",VLOOKUP(Crate_BOMs[[#This Row],[crate no.]],Crates_[[crate no.]:[New Sublot]],2,FALSE),VLOOKUP(Crate_BOMs[[#This Row],[crate no.]],Crates_[[crate no.]:[New Sublot]],3,FALSE))</f>
        <v>2.05&amp;2.09</v>
      </c>
    </row>
    <row r="220" spans="1:33" x14ac:dyDescent="0.25">
      <c r="A220">
        <v>5</v>
      </c>
      <c r="B220">
        <v>300522629</v>
      </c>
      <c r="C220">
        <v>2394734</v>
      </c>
      <c r="D220">
        <v>1</v>
      </c>
      <c r="E220" t="s">
        <v>64</v>
      </c>
      <c r="F220" t="s">
        <v>65</v>
      </c>
      <c r="G220">
        <v>2181</v>
      </c>
      <c r="H220">
        <v>2496</v>
      </c>
      <c r="I220">
        <v>86</v>
      </c>
      <c r="J220">
        <v>98</v>
      </c>
      <c r="K220">
        <v>299</v>
      </c>
      <c r="L220">
        <v>1</v>
      </c>
      <c r="M220" t="s">
        <v>51</v>
      </c>
      <c r="N220" t="s">
        <v>52</v>
      </c>
      <c r="O220" s="2">
        <v>659.18216337999991</v>
      </c>
      <c r="P220" s="15">
        <v>45748</v>
      </c>
      <c r="Q220" s="15">
        <v>45770</v>
      </c>
      <c r="R220" s="15">
        <v>45777</v>
      </c>
      <c r="S220" t="s">
        <v>21</v>
      </c>
      <c r="T220">
        <v>7</v>
      </c>
      <c r="U220" s="2">
        <v>471.78924067999998</v>
      </c>
      <c r="V220" s="2">
        <v>6613.8678599999994</v>
      </c>
      <c r="W220" s="2">
        <v>9.0551183999999996</v>
      </c>
      <c r="X220" s="2">
        <v>1.5091863999999999</v>
      </c>
      <c r="Y220" s="2">
        <v>7.7427824000000003</v>
      </c>
      <c r="Z220" s="6">
        <f>Crate_BOMs[[#This Row],[glass weight (lb)]]+Crate_BOMs[[#This Row],[Crate Weight (lb)]]/COUNTIF(Crate_BOMs[crate no.],Crate_BOMs[[#This Row],[crate no.]])</f>
        <v>726.58062633428563</v>
      </c>
      <c r="AA220" s="6" t="str">
        <f>IF(LEFT(Crate_BOMs[[#This Row],[glass code]],4)&lt;&gt;"1116","",IFERROR(MID(Crate_BOMs[[#This Row],[no]],FIND("ECN",Crate_BOMs[[#This Row],[no]]),200),MID(Crate_BOMs[[#This Row],[no]],39,200)))</f>
        <v>2.05 &amp; 2.09 GLZ02</v>
      </c>
      <c r="AB220" s="6" t="str">
        <f>SUBSTITUTE(IF(RIGHT(Crate_BOMs[[#This Row],[PO Sublot-GL]],6)="curved",RIGHT(Crate_BOMs[[#This Row],[PO Sublot-GL]],12),RIGHT(Crate_BOMs[[#This Row],[PO Sublot-GL]],5))," ","")</f>
        <v>GLZ02</v>
      </c>
      <c r="AC220" s="6" t="str">
        <f>SUBSTITUTE(LEFT(Crate_BOMs[[#This Row],[PO Sublot-GL]],LEN(Crate_BOMs[[#This Row],[PO Sublot-GL]])-LEN(Crate_BOMs[[#This Row],[Glass Type]]))," ","")</f>
        <v>2.05&amp;2.09</v>
      </c>
      <c r="AD220" s="6" t="str">
        <f>LEFT(Crate_BOMs[[#This Row],[no]],FIND(" ",Crate_BOMs[[#This Row],[no]],5)-1)</f>
        <v>PO 40536</v>
      </c>
      <c r="AE220" s="6" cm="1">
        <f t="array" ref="AE220">COUNTA(_xlfn.UNIQUE(_xlfn._xlws.FILTER(Crate_BOMs[PO],Crate_BOMs[crate no.]=Crate_BOMs[[#This Row],[crate no.]])))</f>
        <v>2</v>
      </c>
      <c r="AF220" s="10" t="str">
        <f>IF(Crate_BOMs[[#This Row],['# POs in Crate]]=1,"",IF(VLOOKUP(Crate_BOMs[[#This Row],[crate no.]],Crates_[[crate no.]:[New Sublot]],3,FALSE)="","",VLOOKUP(Crate_BOMs[[#This Row],[crate no.]],Crates_[[crate no.]:[New Sublot]],3,FALSE)))</f>
        <v>2.03</v>
      </c>
      <c r="AG220" s="6" t="str">
        <f>IF(VLOOKUP(Crate_BOMs[[#This Row],[crate no.]],Crates_[[crate no.]:[New Sublot]],3,FALSE)="",VLOOKUP(Crate_BOMs[[#This Row],[crate no.]],Crates_[[crate no.]:[New Sublot]],2,FALSE),VLOOKUP(Crate_BOMs[[#This Row],[crate no.]],Crates_[[crate no.]:[New Sublot]],3,FALSE))</f>
        <v>2.03</v>
      </c>
    </row>
    <row r="221" spans="1:33" x14ac:dyDescent="0.25">
      <c r="A221">
        <v>5</v>
      </c>
      <c r="B221">
        <v>300522629</v>
      </c>
      <c r="C221">
        <v>2394179</v>
      </c>
      <c r="D221">
        <v>1</v>
      </c>
      <c r="E221" t="s">
        <v>64</v>
      </c>
      <c r="F221" t="s">
        <v>72</v>
      </c>
      <c r="G221">
        <v>2181</v>
      </c>
      <c r="H221">
        <v>2496</v>
      </c>
      <c r="I221">
        <v>86</v>
      </c>
      <c r="J221">
        <v>98</v>
      </c>
      <c r="K221">
        <v>299</v>
      </c>
      <c r="L221">
        <v>1</v>
      </c>
      <c r="M221" t="s">
        <v>51</v>
      </c>
      <c r="N221" t="s">
        <v>52</v>
      </c>
      <c r="O221" s="2">
        <v>659.18216337999991</v>
      </c>
      <c r="P221" s="15">
        <v>45748</v>
      </c>
      <c r="Q221" s="15">
        <v>45770</v>
      </c>
      <c r="R221" s="15">
        <v>45777</v>
      </c>
      <c r="S221" t="s">
        <v>21</v>
      </c>
      <c r="T221">
        <v>7</v>
      </c>
      <c r="U221" s="2">
        <v>471.78924067999998</v>
      </c>
      <c r="V221" s="2">
        <v>6613.8678599999994</v>
      </c>
      <c r="W221" s="2">
        <v>9.0551183999999996</v>
      </c>
      <c r="X221" s="2">
        <v>1.5091863999999999</v>
      </c>
      <c r="Y221" s="2">
        <v>7.7427824000000003</v>
      </c>
      <c r="Z221" s="6">
        <f>Crate_BOMs[[#This Row],[glass weight (lb)]]+Crate_BOMs[[#This Row],[Crate Weight (lb)]]/COUNTIF(Crate_BOMs[crate no.],Crate_BOMs[[#This Row],[crate no.]])</f>
        <v>726.58062633428563</v>
      </c>
      <c r="AA221" s="6" t="str">
        <f>IF(LEFT(Crate_BOMs[[#This Row],[glass code]],4)&lt;&gt;"1116","",IFERROR(MID(Crate_BOMs[[#This Row],[no]],FIND("ECN",Crate_BOMs[[#This Row],[no]]),200),MID(Crate_BOMs[[#This Row],[no]],39,200)))</f>
        <v>2.02 GLZ02</v>
      </c>
      <c r="AB221" s="6" t="str">
        <f>SUBSTITUTE(IF(RIGHT(Crate_BOMs[[#This Row],[PO Sublot-GL]],6)="curved",RIGHT(Crate_BOMs[[#This Row],[PO Sublot-GL]],12),RIGHT(Crate_BOMs[[#This Row],[PO Sublot-GL]],5))," ","")</f>
        <v>GLZ02</v>
      </c>
      <c r="AC221" s="6" t="str">
        <f>SUBSTITUTE(LEFT(Crate_BOMs[[#This Row],[PO Sublot-GL]],LEN(Crate_BOMs[[#This Row],[PO Sublot-GL]])-LEN(Crate_BOMs[[#This Row],[Glass Type]]))," ","")</f>
        <v>2.02</v>
      </c>
      <c r="AD221" s="6" t="str">
        <f>LEFT(Crate_BOMs[[#This Row],[no]],FIND(" ",Crate_BOMs[[#This Row],[no]],5)-1)</f>
        <v>PO 40538</v>
      </c>
      <c r="AE221" s="6" cm="1">
        <f t="array" ref="AE221">COUNTA(_xlfn.UNIQUE(_xlfn._xlws.FILTER(Crate_BOMs[PO],Crate_BOMs[crate no.]=Crate_BOMs[[#This Row],[crate no.]])))</f>
        <v>2</v>
      </c>
      <c r="AF221" s="10" t="str">
        <f>IF(Crate_BOMs[[#This Row],['# POs in Crate]]=1,"",IF(VLOOKUP(Crate_BOMs[[#This Row],[crate no.]],Crates_[[crate no.]:[New Sublot]],3,FALSE)="","",VLOOKUP(Crate_BOMs[[#This Row],[crate no.]],Crates_[[crate no.]:[New Sublot]],3,FALSE)))</f>
        <v>2.03</v>
      </c>
      <c r="AG221" s="6" t="str">
        <f>IF(VLOOKUP(Crate_BOMs[[#This Row],[crate no.]],Crates_[[crate no.]:[New Sublot]],3,FALSE)="",VLOOKUP(Crate_BOMs[[#This Row],[crate no.]],Crates_[[crate no.]:[New Sublot]],2,FALSE),VLOOKUP(Crate_BOMs[[#This Row],[crate no.]],Crates_[[crate no.]:[New Sublot]],3,FALSE))</f>
        <v>2.03</v>
      </c>
    </row>
    <row r="222" spans="1:33" x14ac:dyDescent="0.25">
      <c r="A222">
        <v>5</v>
      </c>
      <c r="B222">
        <v>300522629</v>
      </c>
      <c r="C222">
        <v>2394179</v>
      </c>
      <c r="D222">
        <v>1</v>
      </c>
      <c r="E222" t="s">
        <v>64</v>
      </c>
      <c r="F222" t="s">
        <v>72</v>
      </c>
      <c r="G222">
        <v>2181</v>
      </c>
      <c r="H222">
        <v>2496</v>
      </c>
      <c r="I222">
        <v>86</v>
      </c>
      <c r="J222">
        <v>98</v>
      </c>
      <c r="K222">
        <v>299</v>
      </c>
      <c r="L222">
        <v>1</v>
      </c>
      <c r="M222" t="s">
        <v>51</v>
      </c>
      <c r="N222" t="s">
        <v>52</v>
      </c>
      <c r="O222" s="2">
        <v>659.18216337999991</v>
      </c>
      <c r="P222" s="15">
        <v>45748</v>
      </c>
      <c r="Q222" s="15">
        <v>45770</v>
      </c>
      <c r="R222" s="15">
        <v>45777</v>
      </c>
      <c r="S222" t="s">
        <v>21</v>
      </c>
      <c r="T222">
        <v>7</v>
      </c>
      <c r="U222" s="2">
        <v>471.78924067999998</v>
      </c>
      <c r="V222" s="2">
        <v>6613.8678599999994</v>
      </c>
      <c r="W222" s="2">
        <v>9.0551183999999996</v>
      </c>
      <c r="X222" s="2">
        <v>1.5091863999999999</v>
      </c>
      <c r="Y222" s="2">
        <v>7.7427824000000003</v>
      </c>
      <c r="Z222" s="6">
        <f>Crate_BOMs[[#This Row],[glass weight (lb)]]+Crate_BOMs[[#This Row],[Crate Weight (lb)]]/COUNTIF(Crate_BOMs[crate no.],Crate_BOMs[[#This Row],[crate no.]])</f>
        <v>726.58062633428563</v>
      </c>
      <c r="AA222" s="6" t="str">
        <f>IF(LEFT(Crate_BOMs[[#This Row],[glass code]],4)&lt;&gt;"1116","",IFERROR(MID(Crate_BOMs[[#This Row],[no]],FIND("ECN",Crate_BOMs[[#This Row],[no]]),200),MID(Crate_BOMs[[#This Row],[no]],39,200)))</f>
        <v>2.02 GLZ02</v>
      </c>
      <c r="AB222" s="6" t="str">
        <f>SUBSTITUTE(IF(RIGHT(Crate_BOMs[[#This Row],[PO Sublot-GL]],6)="curved",RIGHT(Crate_BOMs[[#This Row],[PO Sublot-GL]],12),RIGHT(Crate_BOMs[[#This Row],[PO Sublot-GL]],5))," ","")</f>
        <v>GLZ02</v>
      </c>
      <c r="AC222" s="6" t="str">
        <f>SUBSTITUTE(LEFT(Crate_BOMs[[#This Row],[PO Sublot-GL]],LEN(Crate_BOMs[[#This Row],[PO Sublot-GL]])-LEN(Crate_BOMs[[#This Row],[Glass Type]]))," ","")</f>
        <v>2.02</v>
      </c>
      <c r="AD222" s="6" t="str">
        <f>LEFT(Crate_BOMs[[#This Row],[no]],FIND(" ",Crate_BOMs[[#This Row],[no]],5)-1)</f>
        <v>PO 40538</v>
      </c>
      <c r="AE222" s="6" cm="1">
        <f t="array" ref="AE222">COUNTA(_xlfn.UNIQUE(_xlfn._xlws.FILTER(Crate_BOMs[PO],Crate_BOMs[crate no.]=Crate_BOMs[[#This Row],[crate no.]])))</f>
        <v>2</v>
      </c>
      <c r="AF222" s="10" t="str">
        <f>IF(Crate_BOMs[[#This Row],['# POs in Crate]]=1,"",IF(VLOOKUP(Crate_BOMs[[#This Row],[crate no.]],Crates_[[crate no.]:[New Sublot]],3,FALSE)="","",VLOOKUP(Crate_BOMs[[#This Row],[crate no.]],Crates_[[crate no.]:[New Sublot]],3,FALSE)))</f>
        <v>2.03</v>
      </c>
      <c r="AG222" s="6" t="str">
        <f>IF(VLOOKUP(Crate_BOMs[[#This Row],[crate no.]],Crates_[[crate no.]:[New Sublot]],3,FALSE)="",VLOOKUP(Crate_BOMs[[#This Row],[crate no.]],Crates_[[crate no.]:[New Sublot]],2,FALSE),VLOOKUP(Crate_BOMs[[#This Row],[crate no.]],Crates_[[crate no.]:[New Sublot]],3,FALSE))</f>
        <v>2.03</v>
      </c>
    </row>
    <row r="223" spans="1:33" x14ac:dyDescent="0.25">
      <c r="A223">
        <v>5</v>
      </c>
      <c r="B223">
        <v>300522629</v>
      </c>
      <c r="C223">
        <v>2394179</v>
      </c>
      <c r="D223">
        <v>1</v>
      </c>
      <c r="E223" t="s">
        <v>64</v>
      </c>
      <c r="F223" t="s">
        <v>72</v>
      </c>
      <c r="G223">
        <v>2181</v>
      </c>
      <c r="H223">
        <v>2496</v>
      </c>
      <c r="I223">
        <v>86</v>
      </c>
      <c r="J223">
        <v>98</v>
      </c>
      <c r="K223">
        <v>299</v>
      </c>
      <c r="L223">
        <v>1</v>
      </c>
      <c r="M223" t="s">
        <v>51</v>
      </c>
      <c r="N223" t="s">
        <v>52</v>
      </c>
      <c r="O223" s="2">
        <v>659.18216337999991</v>
      </c>
      <c r="P223" s="15">
        <v>45748</v>
      </c>
      <c r="Q223" s="15">
        <v>45770</v>
      </c>
      <c r="R223" s="15">
        <v>45777</v>
      </c>
      <c r="S223" t="s">
        <v>21</v>
      </c>
      <c r="T223">
        <v>7</v>
      </c>
      <c r="U223" s="2">
        <v>471.78924067999998</v>
      </c>
      <c r="V223" s="2">
        <v>6613.8678599999994</v>
      </c>
      <c r="W223" s="2">
        <v>9.0551183999999996</v>
      </c>
      <c r="X223" s="2">
        <v>1.5091863999999999</v>
      </c>
      <c r="Y223" s="2">
        <v>7.7427824000000003</v>
      </c>
      <c r="Z223" s="6">
        <f>Crate_BOMs[[#This Row],[glass weight (lb)]]+Crate_BOMs[[#This Row],[Crate Weight (lb)]]/COUNTIF(Crate_BOMs[crate no.],Crate_BOMs[[#This Row],[crate no.]])</f>
        <v>726.58062633428563</v>
      </c>
      <c r="AA223" s="6" t="str">
        <f>IF(LEFT(Crate_BOMs[[#This Row],[glass code]],4)&lt;&gt;"1116","",IFERROR(MID(Crate_BOMs[[#This Row],[no]],FIND("ECN",Crate_BOMs[[#This Row],[no]]),200),MID(Crate_BOMs[[#This Row],[no]],39,200)))</f>
        <v>2.02 GLZ02</v>
      </c>
      <c r="AB223" s="6" t="str">
        <f>SUBSTITUTE(IF(RIGHT(Crate_BOMs[[#This Row],[PO Sublot-GL]],6)="curved",RIGHT(Crate_BOMs[[#This Row],[PO Sublot-GL]],12),RIGHT(Crate_BOMs[[#This Row],[PO Sublot-GL]],5))," ","")</f>
        <v>GLZ02</v>
      </c>
      <c r="AC223" s="6" t="str">
        <f>SUBSTITUTE(LEFT(Crate_BOMs[[#This Row],[PO Sublot-GL]],LEN(Crate_BOMs[[#This Row],[PO Sublot-GL]])-LEN(Crate_BOMs[[#This Row],[Glass Type]]))," ","")</f>
        <v>2.02</v>
      </c>
      <c r="AD223" s="6" t="str">
        <f>LEFT(Crate_BOMs[[#This Row],[no]],FIND(" ",Crate_BOMs[[#This Row],[no]],5)-1)</f>
        <v>PO 40538</v>
      </c>
      <c r="AE223" s="6" cm="1">
        <f t="array" ref="AE223">COUNTA(_xlfn.UNIQUE(_xlfn._xlws.FILTER(Crate_BOMs[PO],Crate_BOMs[crate no.]=Crate_BOMs[[#This Row],[crate no.]])))</f>
        <v>2</v>
      </c>
      <c r="AF223" s="10" t="str">
        <f>IF(Crate_BOMs[[#This Row],['# POs in Crate]]=1,"",IF(VLOOKUP(Crate_BOMs[[#This Row],[crate no.]],Crates_[[crate no.]:[New Sublot]],3,FALSE)="","",VLOOKUP(Crate_BOMs[[#This Row],[crate no.]],Crates_[[crate no.]:[New Sublot]],3,FALSE)))</f>
        <v>2.03</v>
      </c>
      <c r="AG223" s="6" t="str">
        <f>IF(VLOOKUP(Crate_BOMs[[#This Row],[crate no.]],Crates_[[crate no.]:[New Sublot]],3,FALSE)="",VLOOKUP(Crate_BOMs[[#This Row],[crate no.]],Crates_[[crate no.]:[New Sublot]],2,FALSE),VLOOKUP(Crate_BOMs[[#This Row],[crate no.]],Crates_[[crate no.]:[New Sublot]],3,FALSE))</f>
        <v>2.03</v>
      </c>
    </row>
    <row r="224" spans="1:33" x14ac:dyDescent="0.25">
      <c r="A224">
        <v>5</v>
      </c>
      <c r="B224">
        <v>300522629</v>
      </c>
      <c r="C224">
        <v>2394179</v>
      </c>
      <c r="D224">
        <v>1</v>
      </c>
      <c r="E224" t="s">
        <v>64</v>
      </c>
      <c r="F224" t="s">
        <v>72</v>
      </c>
      <c r="G224">
        <v>2181</v>
      </c>
      <c r="H224">
        <v>2496</v>
      </c>
      <c r="I224">
        <v>86</v>
      </c>
      <c r="J224">
        <v>98</v>
      </c>
      <c r="K224">
        <v>299</v>
      </c>
      <c r="L224">
        <v>1</v>
      </c>
      <c r="M224" t="s">
        <v>51</v>
      </c>
      <c r="N224" t="s">
        <v>52</v>
      </c>
      <c r="O224" s="2">
        <v>659.18216337999991</v>
      </c>
      <c r="P224" s="15">
        <v>45748</v>
      </c>
      <c r="Q224" s="15">
        <v>45770</v>
      </c>
      <c r="R224" s="15">
        <v>45777</v>
      </c>
      <c r="S224" t="s">
        <v>21</v>
      </c>
      <c r="T224">
        <v>7</v>
      </c>
      <c r="U224" s="2">
        <v>471.78924067999998</v>
      </c>
      <c r="V224" s="2">
        <v>6613.8678599999994</v>
      </c>
      <c r="W224" s="2">
        <v>9.0551183999999996</v>
      </c>
      <c r="X224" s="2">
        <v>1.5091863999999999</v>
      </c>
      <c r="Y224" s="2">
        <v>7.7427824000000003</v>
      </c>
      <c r="Z224" s="6">
        <f>Crate_BOMs[[#This Row],[glass weight (lb)]]+Crate_BOMs[[#This Row],[Crate Weight (lb)]]/COUNTIF(Crate_BOMs[crate no.],Crate_BOMs[[#This Row],[crate no.]])</f>
        <v>726.58062633428563</v>
      </c>
      <c r="AA224" s="6" t="str">
        <f>IF(LEFT(Crate_BOMs[[#This Row],[glass code]],4)&lt;&gt;"1116","",IFERROR(MID(Crate_BOMs[[#This Row],[no]],FIND("ECN",Crate_BOMs[[#This Row],[no]]),200),MID(Crate_BOMs[[#This Row],[no]],39,200)))</f>
        <v>2.02 GLZ02</v>
      </c>
      <c r="AB224" s="6" t="str">
        <f>SUBSTITUTE(IF(RIGHT(Crate_BOMs[[#This Row],[PO Sublot-GL]],6)="curved",RIGHT(Crate_BOMs[[#This Row],[PO Sublot-GL]],12),RIGHT(Crate_BOMs[[#This Row],[PO Sublot-GL]],5))," ","")</f>
        <v>GLZ02</v>
      </c>
      <c r="AC224" s="6" t="str">
        <f>SUBSTITUTE(LEFT(Crate_BOMs[[#This Row],[PO Sublot-GL]],LEN(Crate_BOMs[[#This Row],[PO Sublot-GL]])-LEN(Crate_BOMs[[#This Row],[Glass Type]]))," ","")</f>
        <v>2.02</v>
      </c>
      <c r="AD224" s="6" t="str">
        <f>LEFT(Crate_BOMs[[#This Row],[no]],FIND(" ",Crate_BOMs[[#This Row],[no]],5)-1)</f>
        <v>PO 40538</v>
      </c>
      <c r="AE224" s="6" cm="1">
        <f t="array" ref="AE224">COUNTA(_xlfn.UNIQUE(_xlfn._xlws.FILTER(Crate_BOMs[PO],Crate_BOMs[crate no.]=Crate_BOMs[[#This Row],[crate no.]])))</f>
        <v>2</v>
      </c>
      <c r="AF224" s="10" t="str">
        <f>IF(Crate_BOMs[[#This Row],['# POs in Crate]]=1,"",IF(VLOOKUP(Crate_BOMs[[#This Row],[crate no.]],Crates_[[crate no.]:[New Sublot]],3,FALSE)="","",VLOOKUP(Crate_BOMs[[#This Row],[crate no.]],Crates_[[crate no.]:[New Sublot]],3,FALSE)))</f>
        <v>2.03</v>
      </c>
      <c r="AG224" s="6" t="str">
        <f>IF(VLOOKUP(Crate_BOMs[[#This Row],[crate no.]],Crates_[[crate no.]:[New Sublot]],3,FALSE)="",VLOOKUP(Crate_BOMs[[#This Row],[crate no.]],Crates_[[crate no.]:[New Sublot]],2,FALSE),VLOOKUP(Crate_BOMs[[#This Row],[crate no.]],Crates_[[crate no.]:[New Sublot]],3,FALSE))</f>
        <v>2.03</v>
      </c>
    </row>
    <row r="225" spans="1:33" x14ac:dyDescent="0.25">
      <c r="A225">
        <v>5</v>
      </c>
      <c r="B225">
        <v>300522629</v>
      </c>
      <c r="C225">
        <v>2394179</v>
      </c>
      <c r="D225">
        <v>1</v>
      </c>
      <c r="E225" t="s">
        <v>64</v>
      </c>
      <c r="F225" t="s">
        <v>72</v>
      </c>
      <c r="G225">
        <v>2181</v>
      </c>
      <c r="H225">
        <v>2496</v>
      </c>
      <c r="I225">
        <v>86</v>
      </c>
      <c r="J225">
        <v>98</v>
      </c>
      <c r="K225">
        <v>299</v>
      </c>
      <c r="L225">
        <v>1</v>
      </c>
      <c r="M225" t="s">
        <v>51</v>
      </c>
      <c r="N225" t="s">
        <v>52</v>
      </c>
      <c r="O225" s="2">
        <v>659.18216337999991</v>
      </c>
      <c r="P225" s="15">
        <v>45748</v>
      </c>
      <c r="Q225" s="15">
        <v>45770</v>
      </c>
      <c r="R225" s="15">
        <v>45777</v>
      </c>
      <c r="S225" t="s">
        <v>21</v>
      </c>
      <c r="T225">
        <v>7</v>
      </c>
      <c r="U225" s="2">
        <v>471.78924067999998</v>
      </c>
      <c r="V225" s="2">
        <v>6613.8678599999994</v>
      </c>
      <c r="W225" s="2">
        <v>9.0551183999999996</v>
      </c>
      <c r="X225" s="2">
        <v>1.5091863999999999</v>
      </c>
      <c r="Y225" s="2">
        <v>7.7427824000000003</v>
      </c>
      <c r="Z225" s="6">
        <f>Crate_BOMs[[#This Row],[glass weight (lb)]]+Crate_BOMs[[#This Row],[Crate Weight (lb)]]/COUNTIF(Crate_BOMs[crate no.],Crate_BOMs[[#This Row],[crate no.]])</f>
        <v>726.58062633428563</v>
      </c>
      <c r="AA225" s="6" t="str">
        <f>IF(LEFT(Crate_BOMs[[#This Row],[glass code]],4)&lt;&gt;"1116","",IFERROR(MID(Crate_BOMs[[#This Row],[no]],FIND("ECN",Crate_BOMs[[#This Row],[no]]),200),MID(Crate_BOMs[[#This Row],[no]],39,200)))</f>
        <v>2.02 GLZ02</v>
      </c>
      <c r="AB225" s="6" t="str">
        <f>SUBSTITUTE(IF(RIGHT(Crate_BOMs[[#This Row],[PO Sublot-GL]],6)="curved",RIGHT(Crate_BOMs[[#This Row],[PO Sublot-GL]],12),RIGHT(Crate_BOMs[[#This Row],[PO Sublot-GL]],5))," ","")</f>
        <v>GLZ02</v>
      </c>
      <c r="AC225" s="6" t="str">
        <f>SUBSTITUTE(LEFT(Crate_BOMs[[#This Row],[PO Sublot-GL]],LEN(Crate_BOMs[[#This Row],[PO Sublot-GL]])-LEN(Crate_BOMs[[#This Row],[Glass Type]]))," ","")</f>
        <v>2.02</v>
      </c>
      <c r="AD225" s="6" t="str">
        <f>LEFT(Crate_BOMs[[#This Row],[no]],FIND(" ",Crate_BOMs[[#This Row],[no]],5)-1)</f>
        <v>PO 40538</v>
      </c>
      <c r="AE225" s="6" cm="1">
        <f t="array" ref="AE225">COUNTA(_xlfn.UNIQUE(_xlfn._xlws.FILTER(Crate_BOMs[PO],Crate_BOMs[crate no.]=Crate_BOMs[[#This Row],[crate no.]])))</f>
        <v>2</v>
      </c>
      <c r="AF225" s="10" t="str">
        <f>IF(Crate_BOMs[[#This Row],['# POs in Crate]]=1,"",IF(VLOOKUP(Crate_BOMs[[#This Row],[crate no.]],Crates_[[crate no.]:[New Sublot]],3,FALSE)="","",VLOOKUP(Crate_BOMs[[#This Row],[crate no.]],Crates_[[crate no.]:[New Sublot]],3,FALSE)))</f>
        <v>2.03</v>
      </c>
      <c r="AG225" s="6" t="str">
        <f>IF(VLOOKUP(Crate_BOMs[[#This Row],[crate no.]],Crates_[[crate no.]:[New Sublot]],3,FALSE)="",VLOOKUP(Crate_BOMs[[#This Row],[crate no.]],Crates_[[crate no.]:[New Sublot]],2,FALSE),VLOOKUP(Crate_BOMs[[#This Row],[crate no.]],Crates_[[crate no.]:[New Sublot]],3,FALSE))</f>
        <v>2.03</v>
      </c>
    </row>
    <row r="226" spans="1:33" x14ac:dyDescent="0.25">
      <c r="A226">
        <v>5</v>
      </c>
      <c r="B226">
        <v>300522629</v>
      </c>
      <c r="C226">
        <v>2394179</v>
      </c>
      <c r="D226">
        <v>1</v>
      </c>
      <c r="E226" t="s">
        <v>64</v>
      </c>
      <c r="F226" t="s">
        <v>72</v>
      </c>
      <c r="G226">
        <v>2181</v>
      </c>
      <c r="H226">
        <v>2496</v>
      </c>
      <c r="I226">
        <v>86</v>
      </c>
      <c r="J226">
        <v>98</v>
      </c>
      <c r="K226">
        <v>299</v>
      </c>
      <c r="L226">
        <v>1</v>
      </c>
      <c r="M226" t="s">
        <v>51</v>
      </c>
      <c r="N226" t="s">
        <v>52</v>
      </c>
      <c r="O226" s="2">
        <v>659.18216337999991</v>
      </c>
      <c r="P226" s="15">
        <v>45748</v>
      </c>
      <c r="Q226" s="15">
        <v>45770</v>
      </c>
      <c r="R226" s="15">
        <v>45777</v>
      </c>
      <c r="S226" t="s">
        <v>21</v>
      </c>
      <c r="T226">
        <v>7</v>
      </c>
      <c r="U226" s="2">
        <v>471.78924067999998</v>
      </c>
      <c r="V226" s="2">
        <v>6613.8678599999994</v>
      </c>
      <c r="W226" s="2">
        <v>9.0551183999999996</v>
      </c>
      <c r="X226" s="2">
        <v>1.5091863999999999</v>
      </c>
      <c r="Y226" s="2">
        <v>7.7427824000000003</v>
      </c>
      <c r="Z226" s="6">
        <f>Crate_BOMs[[#This Row],[glass weight (lb)]]+Crate_BOMs[[#This Row],[Crate Weight (lb)]]/COUNTIF(Crate_BOMs[crate no.],Crate_BOMs[[#This Row],[crate no.]])</f>
        <v>726.58062633428563</v>
      </c>
      <c r="AA226" s="6" t="str">
        <f>IF(LEFT(Crate_BOMs[[#This Row],[glass code]],4)&lt;&gt;"1116","",IFERROR(MID(Crate_BOMs[[#This Row],[no]],FIND("ECN",Crate_BOMs[[#This Row],[no]]),200),MID(Crate_BOMs[[#This Row],[no]],39,200)))</f>
        <v>2.02 GLZ02</v>
      </c>
      <c r="AB226" s="6" t="str">
        <f>SUBSTITUTE(IF(RIGHT(Crate_BOMs[[#This Row],[PO Sublot-GL]],6)="curved",RIGHT(Crate_BOMs[[#This Row],[PO Sublot-GL]],12),RIGHT(Crate_BOMs[[#This Row],[PO Sublot-GL]],5))," ","")</f>
        <v>GLZ02</v>
      </c>
      <c r="AC226" s="6" t="str">
        <f>SUBSTITUTE(LEFT(Crate_BOMs[[#This Row],[PO Sublot-GL]],LEN(Crate_BOMs[[#This Row],[PO Sublot-GL]])-LEN(Crate_BOMs[[#This Row],[Glass Type]]))," ","")</f>
        <v>2.02</v>
      </c>
      <c r="AD226" s="6" t="str">
        <f>LEFT(Crate_BOMs[[#This Row],[no]],FIND(" ",Crate_BOMs[[#This Row],[no]],5)-1)</f>
        <v>PO 40538</v>
      </c>
      <c r="AE226" s="6" cm="1">
        <f t="array" ref="AE226">COUNTA(_xlfn.UNIQUE(_xlfn._xlws.FILTER(Crate_BOMs[PO],Crate_BOMs[crate no.]=Crate_BOMs[[#This Row],[crate no.]])))</f>
        <v>2</v>
      </c>
      <c r="AF226" s="10" t="str">
        <f>IF(Crate_BOMs[[#This Row],['# POs in Crate]]=1,"",IF(VLOOKUP(Crate_BOMs[[#This Row],[crate no.]],Crates_[[crate no.]:[New Sublot]],3,FALSE)="","",VLOOKUP(Crate_BOMs[[#This Row],[crate no.]],Crates_[[crate no.]:[New Sublot]],3,FALSE)))</f>
        <v>2.03</v>
      </c>
      <c r="AG226" s="6" t="str">
        <f>IF(VLOOKUP(Crate_BOMs[[#This Row],[crate no.]],Crates_[[crate no.]:[New Sublot]],3,FALSE)="",VLOOKUP(Crate_BOMs[[#This Row],[crate no.]],Crates_[[crate no.]:[New Sublot]],2,FALSE),VLOOKUP(Crate_BOMs[[#This Row],[crate no.]],Crates_[[crate no.]:[New Sublot]],3,FALSE))</f>
        <v>2.03</v>
      </c>
    </row>
    <row r="227" spans="1:33" x14ac:dyDescent="0.25">
      <c r="A227">
        <v>5</v>
      </c>
      <c r="B227">
        <v>300521625</v>
      </c>
      <c r="C227">
        <v>2394174</v>
      </c>
      <c r="D227">
        <v>1</v>
      </c>
      <c r="E227" t="s">
        <v>78</v>
      </c>
      <c r="F227" t="s">
        <v>119</v>
      </c>
      <c r="G227">
        <v>3743</v>
      </c>
      <c r="H227">
        <v>2496</v>
      </c>
      <c r="I227">
        <v>147</v>
      </c>
      <c r="J227">
        <v>98</v>
      </c>
      <c r="K227">
        <v>514</v>
      </c>
      <c r="L227">
        <v>1</v>
      </c>
      <c r="M227" t="s">
        <v>80</v>
      </c>
      <c r="N227" t="s">
        <v>81</v>
      </c>
      <c r="O227" s="2">
        <v>1133.1760266799999</v>
      </c>
      <c r="P227" s="15">
        <v>45748</v>
      </c>
      <c r="Q227" s="15">
        <v>45770</v>
      </c>
      <c r="R227" s="15">
        <v>45777</v>
      </c>
      <c r="S227" t="s">
        <v>21</v>
      </c>
      <c r="T227">
        <v>4</v>
      </c>
      <c r="U227" s="2">
        <v>582.02037167999993</v>
      </c>
      <c r="V227" s="2">
        <v>6613.8678599999994</v>
      </c>
      <c r="W227" s="2">
        <v>12.992126400000002</v>
      </c>
      <c r="X227" s="2">
        <v>1.09580056</v>
      </c>
      <c r="Y227" s="2">
        <v>8.7926511999999999</v>
      </c>
      <c r="Z227" s="6">
        <f>Crate_BOMs[[#This Row],[glass weight (lb)]]+Crate_BOMs[[#This Row],[Crate Weight (lb)]]/COUNTIF(Crate_BOMs[crate no.],Crate_BOMs[[#This Row],[crate no.]])</f>
        <v>1249.5801010159998</v>
      </c>
      <c r="AA227" s="6" t="str">
        <f>IF(LEFT(Crate_BOMs[[#This Row],[glass code]],4)&lt;&gt;"1116","",IFERROR(MID(Crate_BOMs[[#This Row],[no]],FIND("ECN",Crate_BOMs[[#This Row],[no]]),200),MID(Crate_BOMs[[#This Row],[no]],39,200)))</f>
        <v>2.01 GLZ01</v>
      </c>
      <c r="AB227" s="6" t="str">
        <f>SUBSTITUTE(IF(RIGHT(Crate_BOMs[[#This Row],[PO Sublot-GL]],6)="curved",RIGHT(Crate_BOMs[[#This Row],[PO Sublot-GL]],12),RIGHT(Crate_BOMs[[#This Row],[PO Sublot-GL]],5))," ","")</f>
        <v>GLZ01</v>
      </c>
      <c r="AC227" s="6" t="str">
        <f>SUBSTITUTE(LEFT(Crate_BOMs[[#This Row],[PO Sublot-GL]],LEN(Crate_BOMs[[#This Row],[PO Sublot-GL]])-LEN(Crate_BOMs[[#This Row],[Glass Type]]))," ","")</f>
        <v>2.01</v>
      </c>
      <c r="AD227" s="6" t="str">
        <f>LEFT(Crate_BOMs[[#This Row],[no]],FIND(" ",Crate_BOMs[[#This Row],[no]],5)-1)</f>
        <v>PO 40535</v>
      </c>
      <c r="AE227" s="6" cm="1">
        <f t="array" ref="AE227">COUNTA(_xlfn.UNIQUE(_xlfn._xlws.FILTER(Crate_BOMs[PO],Crate_BOMs[crate no.]=Crate_BOMs[[#This Row],[crate no.]])))</f>
        <v>2</v>
      </c>
      <c r="AF227" s="10" t="str">
        <f>IF(Crate_BOMs[[#This Row],['# POs in Crate]]=1,"",IF(VLOOKUP(Crate_BOMs[[#This Row],[crate no.]],Crates_[[crate no.]:[New Sublot]],3,FALSE)="","",VLOOKUP(Crate_BOMs[[#This Row],[crate no.]],Crates_[[crate no.]:[New Sublot]],3,FALSE)))</f>
        <v>2.05&amp;2.09</v>
      </c>
      <c r="AG227" s="6" t="str">
        <f>IF(VLOOKUP(Crate_BOMs[[#This Row],[crate no.]],Crates_[[crate no.]:[New Sublot]],3,FALSE)="",VLOOKUP(Crate_BOMs[[#This Row],[crate no.]],Crates_[[crate no.]:[New Sublot]],2,FALSE),VLOOKUP(Crate_BOMs[[#This Row],[crate no.]],Crates_[[crate no.]:[New Sublot]],3,FALSE))</f>
        <v>2.05&amp;2.09</v>
      </c>
    </row>
    <row r="228" spans="1:33" x14ac:dyDescent="0.25">
      <c r="A228">
        <v>5</v>
      </c>
      <c r="B228">
        <v>300521625</v>
      </c>
      <c r="C228">
        <v>2394733</v>
      </c>
      <c r="D228">
        <v>2</v>
      </c>
      <c r="E228" t="s">
        <v>122</v>
      </c>
      <c r="F228" t="s">
        <v>58</v>
      </c>
      <c r="G228">
        <v>3680</v>
      </c>
      <c r="H228">
        <v>2242</v>
      </c>
      <c r="I228">
        <v>145</v>
      </c>
      <c r="J228">
        <v>88</v>
      </c>
      <c r="K228">
        <v>454</v>
      </c>
      <c r="L228">
        <v>1</v>
      </c>
      <c r="M228" t="s">
        <v>80</v>
      </c>
      <c r="N228" t="s">
        <v>81</v>
      </c>
      <c r="O228" s="2">
        <v>1000.89866948</v>
      </c>
      <c r="P228" s="15">
        <v>45748</v>
      </c>
      <c r="Q228" s="15">
        <v>45770</v>
      </c>
      <c r="R228" s="15">
        <v>45777</v>
      </c>
      <c r="S228" t="s">
        <v>21</v>
      </c>
      <c r="T228">
        <v>4</v>
      </c>
      <c r="U228" s="2">
        <v>582.02037167999993</v>
      </c>
      <c r="V228" s="2">
        <v>6613.8678599999994</v>
      </c>
      <c r="W228" s="2">
        <v>12.992126400000002</v>
      </c>
      <c r="X228" s="2">
        <v>1.09580056</v>
      </c>
      <c r="Y228" s="2">
        <v>8.7926511999999999</v>
      </c>
      <c r="Z228" s="6">
        <f>Crate_BOMs[[#This Row],[glass weight (lb)]]+Crate_BOMs[[#This Row],[Crate Weight (lb)]]/COUNTIF(Crate_BOMs[crate no.],Crate_BOMs[[#This Row],[crate no.]])</f>
        <v>1117.302743816</v>
      </c>
      <c r="AA228" s="6" t="str">
        <f>IF(LEFT(Crate_BOMs[[#This Row],[glass code]],4)&lt;&gt;"1116","",IFERROR(MID(Crate_BOMs[[#This Row],[no]],FIND("ECN",Crate_BOMs[[#This Row],[no]]),200),MID(Crate_BOMs[[#This Row],[no]],39,200)))</f>
        <v>2.05 &amp; 2.09 GLZ01</v>
      </c>
      <c r="AB228" s="6" t="str">
        <f>SUBSTITUTE(IF(RIGHT(Crate_BOMs[[#This Row],[PO Sublot-GL]],6)="curved",RIGHT(Crate_BOMs[[#This Row],[PO Sublot-GL]],12),RIGHT(Crate_BOMs[[#This Row],[PO Sublot-GL]],5))," ","")</f>
        <v>GLZ01</v>
      </c>
      <c r="AC228" s="6" t="str">
        <f>SUBSTITUTE(LEFT(Crate_BOMs[[#This Row],[PO Sublot-GL]],LEN(Crate_BOMs[[#This Row],[PO Sublot-GL]])-LEN(Crate_BOMs[[#This Row],[Glass Type]]))," ","")</f>
        <v>2.05&amp;2.09</v>
      </c>
      <c r="AD228" s="6" t="str">
        <f>LEFT(Crate_BOMs[[#This Row],[no]],FIND(" ",Crate_BOMs[[#This Row],[no]],5)-1)</f>
        <v>PO 40536</v>
      </c>
      <c r="AE228" s="6" cm="1">
        <f t="array" ref="AE228">COUNTA(_xlfn.UNIQUE(_xlfn._xlws.FILTER(Crate_BOMs[PO],Crate_BOMs[crate no.]=Crate_BOMs[[#This Row],[crate no.]])))</f>
        <v>2</v>
      </c>
      <c r="AF228" s="10" t="str">
        <f>IF(Crate_BOMs[[#This Row],['# POs in Crate]]=1,"",IF(VLOOKUP(Crate_BOMs[[#This Row],[crate no.]],Crates_[[crate no.]:[New Sublot]],3,FALSE)="","",VLOOKUP(Crate_BOMs[[#This Row],[crate no.]],Crates_[[crate no.]:[New Sublot]],3,FALSE)))</f>
        <v>2.05&amp;2.09</v>
      </c>
      <c r="AG228" s="6" t="str">
        <f>IF(VLOOKUP(Crate_BOMs[[#This Row],[crate no.]],Crates_[[crate no.]:[New Sublot]],3,FALSE)="",VLOOKUP(Crate_BOMs[[#This Row],[crate no.]],Crates_[[crate no.]:[New Sublot]],2,FALSE),VLOOKUP(Crate_BOMs[[#This Row],[crate no.]],Crates_[[crate no.]:[New Sublot]],3,FALSE))</f>
        <v>2.05&amp;2.09</v>
      </c>
    </row>
    <row r="229" spans="1:33" x14ac:dyDescent="0.25">
      <c r="A229">
        <v>5</v>
      </c>
      <c r="B229">
        <v>300521625</v>
      </c>
      <c r="C229">
        <v>2394733</v>
      </c>
      <c r="D229">
        <v>2</v>
      </c>
      <c r="E229" t="s">
        <v>122</v>
      </c>
      <c r="F229" t="s">
        <v>58</v>
      </c>
      <c r="G229">
        <v>3680</v>
      </c>
      <c r="H229">
        <v>2242</v>
      </c>
      <c r="I229">
        <v>145</v>
      </c>
      <c r="J229">
        <v>88</v>
      </c>
      <c r="K229">
        <v>454</v>
      </c>
      <c r="L229">
        <v>1</v>
      </c>
      <c r="M229" t="s">
        <v>80</v>
      </c>
      <c r="N229" t="s">
        <v>81</v>
      </c>
      <c r="O229" s="2">
        <v>1000.89866948</v>
      </c>
      <c r="P229" s="15">
        <v>45748</v>
      </c>
      <c r="Q229" s="15">
        <v>45770</v>
      </c>
      <c r="R229" s="15">
        <v>45777</v>
      </c>
      <c r="S229" t="s">
        <v>21</v>
      </c>
      <c r="T229">
        <v>4</v>
      </c>
      <c r="U229" s="2">
        <v>582.02037167999993</v>
      </c>
      <c r="V229" s="2">
        <v>6613.8678599999994</v>
      </c>
      <c r="W229" s="2">
        <v>12.992126400000002</v>
      </c>
      <c r="X229" s="2">
        <v>1.09580056</v>
      </c>
      <c r="Y229" s="2">
        <v>8.7926511999999999</v>
      </c>
      <c r="Z229" s="6">
        <f>Crate_BOMs[[#This Row],[glass weight (lb)]]+Crate_BOMs[[#This Row],[Crate Weight (lb)]]/COUNTIF(Crate_BOMs[crate no.],Crate_BOMs[[#This Row],[crate no.]])</f>
        <v>1117.302743816</v>
      </c>
      <c r="AA229" s="6" t="str">
        <f>IF(LEFT(Crate_BOMs[[#This Row],[glass code]],4)&lt;&gt;"1116","",IFERROR(MID(Crate_BOMs[[#This Row],[no]],FIND("ECN",Crate_BOMs[[#This Row],[no]]),200),MID(Crate_BOMs[[#This Row],[no]],39,200)))</f>
        <v>2.05 &amp; 2.09 GLZ01</v>
      </c>
      <c r="AB229" s="6" t="str">
        <f>SUBSTITUTE(IF(RIGHT(Crate_BOMs[[#This Row],[PO Sublot-GL]],6)="curved",RIGHT(Crate_BOMs[[#This Row],[PO Sublot-GL]],12),RIGHT(Crate_BOMs[[#This Row],[PO Sublot-GL]],5))," ","")</f>
        <v>GLZ01</v>
      </c>
      <c r="AC229" s="6" t="str">
        <f>SUBSTITUTE(LEFT(Crate_BOMs[[#This Row],[PO Sublot-GL]],LEN(Crate_BOMs[[#This Row],[PO Sublot-GL]])-LEN(Crate_BOMs[[#This Row],[Glass Type]]))," ","")</f>
        <v>2.05&amp;2.09</v>
      </c>
      <c r="AD229" s="6" t="str">
        <f>LEFT(Crate_BOMs[[#This Row],[no]],FIND(" ",Crate_BOMs[[#This Row],[no]],5)-1)</f>
        <v>PO 40536</v>
      </c>
      <c r="AE229" s="6" cm="1">
        <f t="array" ref="AE229">COUNTA(_xlfn.UNIQUE(_xlfn._xlws.FILTER(Crate_BOMs[PO],Crate_BOMs[crate no.]=Crate_BOMs[[#This Row],[crate no.]])))</f>
        <v>2</v>
      </c>
      <c r="AF229" s="10" t="str">
        <f>IF(Crate_BOMs[[#This Row],['# POs in Crate]]=1,"",IF(VLOOKUP(Crate_BOMs[[#This Row],[crate no.]],Crates_[[crate no.]:[New Sublot]],3,FALSE)="","",VLOOKUP(Crate_BOMs[[#This Row],[crate no.]],Crates_[[crate no.]:[New Sublot]],3,FALSE)))</f>
        <v>2.05&amp;2.09</v>
      </c>
      <c r="AG229" s="6" t="str">
        <f>IF(VLOOKUP(Crate_BOMs[[#This Row],[crate no.]],Crates_[[crate no.]:[New Sublot]],3,FALSE)="",VLOOKUP(Crate_BOMs[[#This Row],[crate no.]],Crates_[[crate no.]:[New Sublot]],2,FALSE),VLOOKUP(Crate_BOMs[[#This Row],[crate no.]],Crates_[[crate no.]:[New Sublot]],3,FALSE))</f>
        <v>2.05&amp;2.09</v>
      </c>
    </row>
    <row r="230" spans="1:33" x14ac:dyDescent="0.25">
      <c r="A230">
        <v>5</v>
      </c>
      <c r="B230">
        <v>300521625</v>
      </c>
      <c r="C230">
        <v>2394728</v>
      </c>
      <c r="D230">
        <v>6</v>
      </c>
      <c r="E230" t="s">
        <v>123</v>
      </c>
      <c r="F230" t="s">
        <v>61</v>
      </c>
      <c r="G230">
        <v>2181</v>
      </c>
      <c r="H230">
        <v>2242</v>
      </c>
      <c r="I230">
        <v>86</v>
      </c>
      <c r="J230">
        <v>88</v>
      </c>
      <c r="K230">
        <v>269</v>
      </c>
      <c r="L230">
        <v>1</v>
      </c>
      <c r="M230" t="s">
        <v>80</v>
      </c>
      <c r="N230" t="s">
        <v>81</v>
      </c>
      <c r="O230" s="2">
        <v>593.04348477999997</v>
      </c>
      <c r="P230" s="15">
        <v>45748</v>
      </c>
      <c r="Q230" s="15">
        <v>45770</v>
      </c>
      <c r="R230" s="15">
        <v>45777</v>
      </c>
      <c r="S230" t="s">
        <v>21</v>
      </c>
      <c r="T230">
        <v>4</v>
      </c>
      <c r="U230" s="2">
        <v>582.02037167999993</v>
      </c>
      <c r="V230" s="2">
        <v>6613.8678599999994</v>
      </c>
      <c r="W230" s="2">
        <v>12.992126400000002</v>
      </c>
      <c r="X230" s="2">
        <v>1.09580056</v>
      </c>
      <c r="Y230" s="2">
        <v>8.7926511999999999</v>
      </c>
      <c r="Z230" s="6">
        <f>Crate_BOMs[[#This Row],[glass weight (lb)]]+Crate_BOMs[[#This Row],[Crate Weight (lb)]]/COUNTIF(Crate_BOMs[crate no.],Crate_BOMs[[#This Row],[crate no.]])</f>
        <v>709.44755911599998</v>
      </c>
      <c r="AA230" s="6" t="str">
        <f>IF(LEFT(Crate_BOMs[[#This Row],[glass code]],4)&lt;&gt;"1116","",IFERROR(MID(Crate_BOMs[[#This Row],[no]],FIND("ECN",Crate_BOMs[[#This Row],[no]]),200),MID(Crate_BOMs[[#This Row],[no]],39,200)))</f>
        <v>2.05 &amp; 2.09 GLA02</v>
      </c>
      <c r="AB230" s="6" t="str">
        <f>SUBSTITUTE(IF(RIGHT(Crate_BOMs[[#This Row],[PO Sublot-GL]],6)="curved",RIGHT(Crate_BOMs[[#This Row],[PO Sublot-GL]],12),RIGHT(Crate_BOMs[[#This Row],[PO Sublot-GL]],5))," ","")</f>
        <v>GLA02</v>
      </c>
      <c r="AC230" s="6" t="str">
        <f>SUBSTITUTE(LEFT(Crate_BOMs[[#This Row],[PO Sublot-GL]],LEN(Crate_BOMs[[#This Row],[PO Sublot-GL]])-LEN(Crate_BOMs[[#This Row],[Glass Type]]))," ","")</f>
        <v>2.05&amp;2.09</v>
      </c>
      <c r="AD230" s="6" t="str">
        <f>LEFT(Crate_BOMs[[#This Row],[no]],FIND(" ",Crate_BOMs[[#This Row],[no]],5)-1)</f>
        <v>PO 40536</v>
      </c>
      <c r="AE230" s="6" cm="1">
        <f t="array" ref="AE230">COUNTA(_xlfn.UNIQUE(_xlfn._xlws.FILTER(Crate_BOMs[PO],Crate_BOMs[crate no.]=Crate_BOMs[[#This Row],[crate no.]])))</f>
        <v>2</v>
      </c>
      <c r="AF230" s="10" t="str">
        <f>IF(Crate_BOMs[[#This Row],['# POs in Crate]]=1,"",IF(VLOOKUP(Crate_BOMs[[#This Row],[crate no.]],Crates_[[crate no.]:[New Sublot]],3,FALSE)="","",VLOOKUP(Crate_BOMs[[#This Row],[crate no.]],Crates_[[crate no.]:[New Sublot]],3,FALSE)))</f>
        <v>2.05&amp;2.09</v>
      </c>
      <c r="AG230" s="6" t="str">
        <f>IF(VLOOKUP(Crate_BOMs[[#This Row],[crate no.]],Crates_[[crate no.]:[New Sublot]],3,FALSE)="",VLOOKUP(Crate_BOMs[[#This Row],[crate no.]],Crates_[[crate no.]:[New Sublot]],2,FALSE),VLOOKUP(Crate_BOMs[[#This Row],[crate no.]],Crates_[[crate no.]:[New Sublot]],3,FALSE))</f>
        <v>2.05&amp;2.09</v>
      </c>
    </row>
    <row r="231" spans="1:33" x14ac:dyDescent="0.25">
      <c r="A231">
        <v>5</v>
      </c>
      <c r="B231">
        <v>300521625</v>
      </c>
      <c r="C231">
        <v>2394728</v>
      </c>
      <c r="D231">
        <v>10</v>
      </c>
      <c r="E231" t="s">
        <v>124</v>
      </c>
      <c r="F231" t="s">
        <v>61</v>
      </c>
      <c r="G231">
        <v>2188</v>
      </c>
      <c r="H231">
        <v>2242</v>
      </c>
      <c r="I231">
        <v>86</v>
      </c>
      <c r="J231">
        <v>88</v>
      </c>
      <c r="K231">
        <v>270</v>
      </c>
      <c r="L231">
        <v>1</v>
      </c>
      <c r="M231" t="s">
        <v>80</v>
      </c>
      <c r="N231" t="s">
        <v>81</v>
      </c>
      <c r="O231" s="2">
        <v>595.24810739999998</v>
      </c>
      <c r="P231" s="15">
        <v>45748</v>
      </c>
      <c r="Q231" s="15">
        <v>45770</v>
      </c>
      <c r="R231" s="15">
        <v>45777</v>
      </c>
      <c r="S231" t="s">
        <v>21</v>
      </c>
      <c r="T231">
        <v>4</v>
      </c>
      <c r="U231" s="2">
        <v>582.02037167999993</v>
      </c>
      <c r="V231" s="2">
        <v>6613.8678599999994</v>
      </c>
      <c r="W231" s="2">
        <v>12.992126400000002</v>
      </c>
      <c r="X231" s="2">
        <v>1.09580056</v>
      </c>
      <c r="Y231" s="2">
        <v>8.7926511999999999</v>
      </c>
      <c r="Z231" s="6">
        <f>Crate_BOMs[[#This Row],[glass weight (lb)]]+Crate_BOMs[[#This Row],[Crate Weight (lb)]]/COUNTIF(Crate_BOMs[crate no.],Crate_BOMs[[#This Row],[crate no.]])</f>
        <v>711.65218173599999</v>
      </c>
      <c r="AA231" s="6" t="str">
        <f>IF(LEFT(Crate_BOMs[[#This Row],[glass code]],4)&lt;&gt;"1116","",IFERROR(MID(Crate_BOMs[[#This Row],[no]],FIND("ECN",Crate_BOMs[[#This Row],[no]]),200),MID(Crate_BOMs[[#This Row],[no]],39,200)))</f>
        <v>2.05 &amp; 2.09 GLA02</v>
      </c>
      <c r="AB231" s="6" t="str">
        <f>SUBSTITUTE(IF(RIGHT(Crate_BOMs[[#This Row],[PO Sublot-GL]],6)="curved",RIGHT(Crate_BOMs[[#This Row],[PO Sublot-GL]],12),RIGHT(Crate_BOMs[[#This Row],[PO Sublot-GL]],5))," ","")</f>
        <v>GLA02</v>
      </c>
      <c r="AC231" s="6" t="str">
        <f>SUBSTITUTE(LEFT(Crate_BOMs[[#This Row],[PO Sublot-GL]],LEN(Crate_BOMs[[#This Row],[PO Sublot-GL]])-LEN(Crate_BOMs[[#This Row],[Glass Type]]))," ","")</f>
        <v>2.05&amp;2.09</v>
      </c>
      <c r="AD231" s="6" t="str">
        <f>LEFT(Crate_BOMs[[#This Row],[no]],FIND(" ",Crate_BOMs[[#This Row],[no]],5)-1)</f>
        <v>PO 40536</v>
      </c>
      <c r="AE231" s="6" cm="1">
        <f t="array" ref="AE231">COUNTA(_xlfn.UNIQUE(_xlfn._xlws.FILTER(Crate_BOMs[PO],Crate_BOMs[crate no.]=Crate_BOMs[[#This Row],[crate no.]])))</f>
        <v>2</v>
      </c>
      <c r="AF231" s="10" t="str">
        <f>IF(Crate_BOMs[[#This Row],['# POs in Crate]]=1,"",IF(VLOOKUP(Crate_BOMs[[#This Row],[crate no.]],Crates_[[crate no.]:[New Sublot]],3,FALSE)="","",VLOOKUP(Crate_BOMs[[#This Row],[crate no.]],Crates_[[crate no.]:[New Sublot]],3,FALSE)))</f>
        <v>2.05&amp;2.09</v>
      </c>
      <c r="AG231" s="6" t="str">
        <f>IF(VLOOKUP(Crate_BOMs[[#This Row],[crate no.]],Crates_[[crate no.]:[New Sublot]],3,FALSE)="",VLOOKUP(Crate_BOMs[[#This Row],[crate no.]],Crates_[[crate no.]:[New Sublot]],2,FALSE),VLOOKUP(Crate_BOMs[[#This Row],[crate no.]],Crates_[[crate no.]:[New Sublot]],3,FALSE))</f>
        <v>2.05&amp;2.09</v>
      </c>
    </row>
    <row r="232" spans="1:33" x14ac:dyDescent="0.25">
      <c r="A232">
        <v>5</v>
      </c>
      <c r="B232">
        <v>300520164</v>
      </c>
      <c r="C232">
        <v>2394178</v>
      </c>
      <c r="D232">
        <v>1</v>
      </c>
      <c r="E232" t="s">
        <v>57</v>
      </c>
      <c r="F232" t="s">
        <v>70</v>
      </c>
      <c r="G232">
        <v>2892</v>
      </c>
      <c r="H232">
        <v>2496</v>
      </c>
      <c r="I232">
        <v>114</v>
      </c>
      <c r="J232">
        <v>98</v>
      </c>
      <c r="K232">
        <v>397</v>
      </c>
      <c r="L232">
        <v>1</v>
      </c>
      <c r="M232" t="s">
        <v>55</v>
      </c>
      <c r="N232" t="s">
        <v>56</v>
      </c>
      <c r="O232" s="2">
        <v>875.2351801399999</v>
      </c>
      <c r="P232" s="15">
        <v>45748</v>
      </c>
      <c r="Q232" s="15">
        <v>45770</v>
      </c>
      <c r="R232" s="15">
        <v>45777</v>
      </c>
      <c r="S232" t="s">
        <v>21</v>
      </c>
      <c r="T232">
        <v>5</v>
      </c>
      <c r="U232" s="2">
        <v>500.44933473999998</v>
      </c>
      <c r="V232" s="2">
        <v>6613.8678599999994</v>
      </c>
      <c r="W232" s="2">
        <v>10.367454400000002</v>
      </c>
      <c r="X232" s="2">
        <v>1.2139108000000001</v>
      </c>
      <c r="Y232" s="2">
        <v>8.7926511999999999</v>
      </c>
      <c r="Z232" s="6">
        <f>Crate_BOMs[[#This Row],[glass weight (lb)]]+Crate_BOMs[[#This Row],[Crate Weight (lb)]]/COUNTIF(Crate_BOMs[crate no.],Crate_BOMs[[#This Row],[crate no.]])</f>
        <v>975.32504708799991</v>
      </c>
      <c r="AA232" s="6" t="str">
        <f>IF(LEFT(Crate_BOMs[[#This Row],[glass code]],4)&lt;&gt;"1116","",IFERROR(MID(Crate_BOMs[[#This Row],[no]],FIND("ECN",Crate_BOMs[[#This Row],[no]]),200),MID(Crate_BOMs[[#This Row],[no]],39,200)))</f>
        <v>2.02 GLZ01</v>
      </c>
      <c r="AB232" s="6" t="str">
        <f>SUBSTITUTE(IF(RIGHT(Crate_BOMs[[#This Row],[PO Sublot-GL]],6)="curved",RIGHT(Crate_BOMs[[#This Row],[PO Sublot-GL]],12),RIGHT(Crate_BOMs[[#This Row],[PO Sublot-GL]],5))," ","")</f>
        <v>GLZ01</v>
      </c>
      <c r="AC232" s="6" t="str">
        <f>SUBSTITUTE(LEFT(Crate_BOMs[[#This Row],[PO Sublot-GL]],LEN(Crate_BOMs[[#This Row],[PO Sublot-GL]])-LEN(Crate_BOMs[[#This Row],[Glass Type]]))," ","")</f>
        <v>2.02</v>
      </c>
      <c r="AD232" s="6" t="str">
        <f>LEFT(Crate_BOMs[[#This Row],[no]],FIND(" ",Crate_BOMs[[#This Row],[no]],5)-1)</f>
        <v>PO 40538</v>
      </c>
      <c r="AE232" s="6" cm="1">
        <f t="array" ref="AE232">COUNTA(_xlfn.UNIQUE(_xlfn._xlws.FILTER(Crate_BOMs[PO],Crate_BOMs[crate no.]=Crate_BOMs[[#This Row],[crate no.]])))</f>
        <v>2</v>
      </c>
      <c r="AF232" s="10" t="str">
        <f>IF(Crate_BOMs[[#This Row],['# POs in Crate]]=1,"",IF(VLOOKUP(Crate_BOMs[[#This Row],[crate no.]],Crates_[[crate no.]:[New Sublot]],3,FALSE)="","",VLOOKUP(Crate_BOMs[[#This Row],[crate no.]],Crates_[[crate no.]:[New Sublot]],3,FALSE)))</f>
        <v>2.03</v>
      </c>
      <c r="AG232" s="6" t="str">
        <f>IF(VLOOKUP(Crate_BOMs[[#This Row],[crate no.]],Crates_[[crate no.]:[New Sublot]],3,FALSE)="",VLOOKUP(Crate_BOMs[[#This Row],[crate no.]],Crates_[[crate no.]:[New Sublot]],2,FALSE),VLOOKUP(Crate_BOMs[[#This Row],[crate no.]],Crates_[[crate no.]:[New Sublot]],3,FALSE))</f>
        <v>2.03</v>
      </c>
    </row>
    <row r="233" spans="1:33" x14ac:dyDescent="0.25">
      <c r="A233">
        <v>5</v>
      </c>
      <c r="B233">
        <v>300520164</v>
      </c>
      <c r="C233">
        <v>2394733</v>
      </c>
      <c r="D233">
        <v>1</v>
      </c>
      <c r="E233" t="s">
        <v>57</v>
      </c>
      <c r="F233" t="s">
        <v>58</v>
      </c>
      <c r="G233">
        <v>2892</v>
      </c>
      <c r="H233">
        <v>2496</v>
      </c>
      <c r="I233">
        <v>114</v>
      </c>
      <c r="J233">
        <v>98</v>
      </c>
      <c r="K233">
        <v>397</v>
      </c>
      <c r="L233">
        <v>1</v>
      </c>
      <c r="M233" t="s">
        <v>55</v>
      </c>
      <c r="N233" t="s">
        <v>56</v>
      </c>
      <c r="O233" s="2">
        <v>875.2351801399999</v>
      </c>
      <c r="P233" s="15">
        <v>45748</v>
      </c>
      <c r="Q233" s="15">
        <v>45770</v>
      </c>
      <c r="R233" s="15">
        <v>45777</v>
      </c>
      <c r="S233" t="s">
        <v>21</v>
      </c>
      <c r="T233">
        <v>5</v>
      </c>
      <c r="U233" s="2">
        <v>500.44933473999998</v>
      </c>
      <c r="V233" s="2">
        <v>6613.8678599999994</v>
      </c>
      <c r="W233" s="2">
        <v>10.367454400000002</v>
      </c>
      <c r="X233" s="2">
        <v>1.2139108000000001</v>
      </c>
      <c r="Y233" s="2">
        <v>8.7926511999999999</v>
      </c>
      <c r="Z233" s="6">
        <f>Crate_BOMs[[#This Row],[glass weight (lb)]]+Crate_BOMs[[#This Row],[Crate Weight (lb)]]/COUNTIF(Crate_BOMs[crate no.],Crate_BOMs[[#This Row],[crate no.]])</f>
        <v>975.32504708799991</v>
      </c>
      <c r="AA233" s="6" t="str">
        <f>IF(LEFT(Crate_BOMs[[#This Row],[glass code]],4)&lt;&gt;"1116","",IFERROR(MID(Crate_BOMs[[#This Row],[no]],FIND("ECN",Crate_BOMs[[#This Row],[no]]),200),MID(Crate_BOMs[[#This Row],[no]],39,200)))</f>
        <v>2.05 &amp; 2.09 GLZ01</v>
      </c>
      <c r="AB233" s="6" t="str">
        <f>SUBSTITUTE(IF(RIGHT(Crate_BOMs[[#This Row],[PO Sublot-GL]],6)="curved",RIGHT(Crate_BOMs[[#This Row],[PO Sublot-GL]],12),RIGHT(Crate_BOMs[[#This Row],[PO Sublot-GL]],5))," ","")</f>
        <v>GLZ01</v>
      </c>
      <c r="AC233" s="6" t="str">
        <f>SUBSTITUTE(LEFT(Crate_BOMs[[#This Row],[PO Sublot-GL]],LEN(Crate_BOMs[[#This Row],[PO Sublot-GL]])-LEN(Crate_BOMs[[#This Row],[Glass Type]]))," ","")</f>
        <v>2.05&amp;2.09</v>
      </c>
      <c r="AD233" s="6" t="str">
        <f>LEFT(Crate_BOMs[[#This Row],[no]],FIND(" ",Crate_BOMs[[#This Row],[no]],5)-1)</f>
        <v>PO 40536</v>
      </c>
      <c r="AE233" s="6" cm="1">
        <f t="array" ref="AE233">COUNTA(_xlfn.UNIQUE(_xlfn._xlws.FILTER(Crate_BOMs[PO],Crate_BOMs[crate no.]=Crate_BOMs[[#This Row],[crate no.]])))</f>
        <v>2</v>
      </c>
      <c r="AF233" s="10" t="str">
        <f>IF(Crate_BOMs[[#This Row],['# POs in Crate]]=1,"",IF(VLOOKUP(Crate_BOMs[[#This Row],[crate no.]],Crates_[[crate no.]:[New Sublot]],3,FALSE)="","",VLOOKUP(Crate_BOMs[[#This Row],[crate no.]],Crates_[[crate no.]:[New Sublot]],3,FALSE)))</f>
        <v>2.03</v>
      </c>
      <c r="AG233" s="6" t="str">
        <f>IF(VLOOKUP(Crate_BOMs[[#This Row],[crate no.]],Crates_[[crate no.]:[New Sublot]],3,FALSE)="",VLOOKUP(Crate_BOMs[[#This Row],[crate no.]],Crates_[[crate no.]:[New Sublot]],2,FALSE),VLOOKUP(Crate_BOMs[[#This Row],[crate no.]],Crates_[[crate no.]:[New Sublot]],3,FALSE))</f>
        <v>2.03</v>
      </c>
    </row>
    <row r="234" spans="1:33" x14ac:dyDescent="0.25">
      <c r="A234">
        <v>5</v>
      </c>
      <c r="B234">
        <v>300520164</v>
      </c>
      <c r="C234">
        <v>2394178</v>
      </c>
      <c r="D234">
        <v>1</v>
      </c>
      <c r="E234" t="s">
        <v>57</v>
      </c>
      <c r="F234" t="s">
        <v>70</v>
      </c>
      <c r="G234">
        <v>2892</v>
      </c>
      <c r="H234">
        <v>2496</v>
      </c>
      <c r="I234">
        <v>114</v>
      </c>
      <c r="J234">
        <v>98</v>
      </c>
      <c r="K234">
        <v>397</v>
      </c>
      <c r="L234">
        <v>1</v>
      </c>
      <c r="M234" t="s">
        <v>55</v>
      </c>
      <c r="N234" t="s">
        <v>56</v>
      </c>
      <c r="O234" s="2">
        <v>875.2351801399999</v>
      </c>
      <c r="P234" s="15">
        <v>45748</v>
      </c>
      <c r="Q234" s="15">
        <v>45770</v>
      </c>
      <c r="R234" s="15">
        <v>45777</v>
      </c>
      <c r="S234" t="s">
        <v>21</v>
      </c>
      <c r="T234">
        <v>5</v>
      </c>
      <c r="U234" s="2">
        <v>500.44933473999998</v>
      </c>
      <c r="V234" s="2">
        <v>6613.8678599999994</v>
      </c>
      <c r="W234" s="2">
        <v>10.367454400000002</v>
      </c>
      <c r="X234" s="2">
        <v>1.2139108000000001</v>
      </c>
      <c r="Y234" s="2">
        <v>8.7926511999999999</v>
      </c>
      <c r="Z234" s="6">
        <f>Crate_BOMs[[#This Row],[glass weight (lb)]]+Crate_BOMs[[#This Row],[Crate Weight (lb)]]/COUNTIF(Crate_BOMs[crate no.],Crate_BOMs[[#This Row],[crate no.]])</f>
        <v>975.32504708799991</v>
      </c>
      <c r="AA234" s="6" t="str">
        <f>IF(LEFT(Crate_BOMs[[#This Row],[glass code]],4)&lt;&gt;"1116","",IFERROR(MID(Crate_BOMs[[#This Row],[no]],FIND("ECN",Crate_BOMs[[#This Row],[no]]),200),MID(Crate_BOMs[[#This Row],[no]],39,200)))</f>
        <v>2.02 GLZ01</v>
      </c>
      <c r="AB234" s="6" t="str">
        <f>SUBSTITUTE(IF(RIGHT(Crate_BOMs[[#This Row],[PO Sublot-GL]],6)="curved",RIGHT(Crate_BOMs[[#This Row],[PO Sublot-GL]],12),RIGHT(Crate_BOMs[[#This Row],[PO Sublot-GL]],5))," ","")</f>
        <v>GLZ01</v>
      </c>
      <c r="AC234" s="6" t="str">
        <f>SUBSTITUTE(LEFT(Crate_BOMs[[#This Row],[PO Sublot-GL]],LEN(Crate_BOMs[[#This Row],[PO Sublot-GL]])-LEN(Crate_BOMs[[#This Row],[Glass Type]]))," ","")</f>
        <v>2.02</v>
      </c>
      <c r="AD234" s="6" t="str">
        <f>LEFT(Crate_BOMs[[#This Row],[no]],FIND(" ",Crate_BOMs[[#This Row],[no]],5)-1)</f>
        <v>PO 40538</v>
      </c>
      <c r="AE234" s="6" cm="1">
        <f t="array" ref="AE234">COUNTA(_xlfn.UNIQUE(_xlfn._xlws.FILTER(Crate_BOMs[PO],Crate_BOMs[crate no.]=Crate_BOMs[[#This Row],[crate no.]])))</f>
        <v>2</v>
      </c>
      <c r="AF234" s="10" t="str">
        <f>IF(Crate_BOMs[[#This Row],['# POs in Crate]]=1,"",IF(VLOOKUP(Crate_BOMs[[#This Row],[crate no.]],Crates_[[crate no.]:[New Sublot]],3,FALSE)="","",VLOOKUP(Crate_BOMs[[#This Row],[crate no.]],Crates_[[crate no.]:[New Sublot]],3,FALSE)))</f>
        <v>2.03</v>
      </c>
      <c r="AG234" s="6" t="str">
        <f>IF(VLOOKUP(Crate_BOMs[[#This Row],[crate no.]],Crates_[[crate no.]:[New Sublot]],3,FALSE)="",VLOOKUP(Crate_BOMs[[#This Row],[crate no.]],Crates_[[crate no.]:[New Sublot]],2,FALSE),VLOOKUP(Crate_BOMs[[#This Row],[crate no.]],Crates_[[crate no.]:[New Sublot]],3,FALSE))</f>
        <v>2.03</v>
      </c>
    </row>
    <row r="235" spans="1:33" x14ac:dyDescent="0.25">
      <c r="A235">
        <v>5</v>
      </c>
      <c r="B235">
        <v>300520164</v>
      </c>
      <c r="C235">
        <v>2394178</v>
      </c>
      <c r="D235">
        <v>1</v>
      </c>
      <c r="E235" t="s">
        <v>57</v>
      </c>
      <c r="F235" t="s">
        <v>70</v>
      </c>
      <c r="G235">
        <v>2892</v>
      </c>
      <c r="H235">
        <v>2496</v>
      </c>
      <c r="I235">
        <v>114</v>
      </c>
      <c r="J235">
        <v>98</v>
      </c>
      <c r="K235">
        <v>397</v>
      </c>
      <c r="L235">
        <v>1</v>
      </c>
      <c r="M235" t="s">
        <v>55</v>
      </c>
      <c r="N235" t="s">
        <v>56</v>
      </c>
      <c r="O235" s="2">
        <v>875.2351801399999</v>
      </c>
      <c r="P235" s="15">
        <v>45748</v>
      </c>
      <c r="Q235" s="15">
        <v>45770</v>
      </c>
      <c r="R235" s="15">
        <v>45777</v>
      </c>
      <c r="S235" t="s">
        <v>21</v>
      </c>
      <c r="T235">
        <v>5</v>
      </c>
      <c r="U235" s="2">
        <v>500.44933473999998</v>
      </c>
      <c r="V235" s="2">
        <v>6613.8678599999994</v>
      </c>
      <c r="W235" s="2">
        <v>10.367454400000002</v>
      </c>
      <c r="X235" s="2">
        <v>1.2139108000000001</v>
      </c>
      <c r="Y235" s="2">
        <v>8.7926511999999999</v>
      </c>
      <c r="Z235" s="6">
        <f>Crate_BOMs[[#This Row],[glass weight (lb)]]+Crate_BOMs[[#This Row],[Crate Weight (lb)]]/COUNTIF(Crate_BOMs[crate no.],Crate_BOMs[[#This Row],[crate no.]])</f>
        <v>975.32504708799991</v>
      </c>
      <c r="AA235" s="6" t="str">
        <f>IF(LEFT(Crate_BOMs[[#This Row],[glass code]],4)&lt;&gt;"1116","",IFERROR(MID(Crate_BOMs[[#This Row],[no]],FIND("ECN",Crate_BOMs[[#This Row],[no]]),200),MID(Crate_BOMs[[#This Row],[no]],39,200)))</f>
        <v>2.02 GLZ01</v>
      </c>
      <c r="AB235" s="6" t="str">
        <f>SUBSTITUTE(IF(RIGHT(Crate_BOMs[[#This Row],[PO Sublot-GL]],6)="curved",RIGHT(Crate_BOMs[[#This Row],[PO Sublot-GL]],12),RIGHT(Crate_BOMs[[#This Row],[PO Sublot-GL]],5))," ","")</f>
        <v>GLZ01</v>
      </c>
      <c r="AC235" s="6" t="str">
        <f>SUBSTITUTE(LEFT(Crate_BOMs[[#This Row],[PO Sublot-GL]],LEN(Crate_BOMs[[#This Row],[PO Sublot-GL]])-LEN(Crate_BOMs[[#This Row],[Glass Type]]))," ","")</f>
        <v>2.02</v>
      </c>
      <c r="AD235" s="6" t="str">
        <f>LEFT(Crate_BOMs[[#This Row],[no]],FIND(" ",Crate_BOMs[[#This Row],[no]],5)-1)</f>
        <v>PO 40538</v>
      </c>
      <c r="AE235" s="6" cm="1">
        <f t="array" ref="AE235">COUNTA(_xlfn.UNIQUE(_xlfn._xlws.FILTER(Crate_BOMs[PO],Crate_BOMs[crate no.]=Crate_BOMs[[#This Row],[crate no.]])))</f>
        <v>2</v>
      </c>
      <c r="AF235" s="10" t="str">
        <f>IF(Crate_BOMs[[#This Row],['# POs in Crate]]=1,"",IF(VLOOKUP(Crate_BOMs[[#This Row],[crate no.]],Crates_[[crate no.]:[New Sublot]],3,FALSE)="","",VLOOKUP(Crate_BOMs[[#This Row],[crate no.]],Crates_[[crate no.]:[New Sublot]],3,FALSE)))</f>
        <v>2.03</v>
      </c>
      <c r="AG235" s="6" t="str">
        <f>IF(VLOOKUP(Crate_BOMs[[#This Row],[crate no.]],Crates_[[crate no.]:[New Sublot]],3,FALSE)="",VLOOKUP(Crate_BOMs[[#This Row],[crate no.]],Crates_[[crate no.]:[New Sublot]],2,FALSE),VLOOKUP(Crate_BOMs[[#This Row],[crate no.]],Crates_[[crate no.]:[New Sublot]],3,FALSE))</f>
        <v>2.03</v>
      </c>
    </row>
    <row r="236" spans="1:33" x14ac:dyDescent="0.25">
      <c r="A236">
        <v>5</v>
      </c>
      <c r="B236">
        <v>300520164</v>
      </c>
      <c r="C236">
        <v>2394733</v>
      </c>
      <c r="D236">
        <v>1</v>
      </c>
      <c r="E236" t="s">
        <v>57</v>
      </c>
      <c r="F236" t="s">
        <v>58</v>
      </c>
      <c r="G236">
        <v>2892</v>
      </c>
      <c r="H236">
        <v>2496</v>
      </c>
      <c r="I236">
        <v>114</v>
      </c>
      <c r="J236">
        <v>98</v>
      </c>
      <c r="K236">
        <v>397</v>
      </c>
      <c r="L236">
        <v>1</v>
      </c>
      <c r="M236" t="s">
        <v>55</v>
      </c>
      <c r="N236" t="s">
        <v>56</v>
      </c>
      <c r="O236" s="2">
        <v>875.2351801399999</v>
      </c>
      <c r="P236" s="15">
        <v>45748</v>
      </c>
      <c r="Q236" s="15">
        <v>45770</v>
      </c>
      <c r="R236" s="15">
        <v>45777</v>
      </c>
      <c r="S236" t="s">
        <v>21</v>
      </c>
      <c r="T236">
        <v>5</v>
      </c>
      <c r="U236" s="2">
        <v>500.44933473999998</v>
      </c>
      <c r="V236" s="2">
        <v>6613.8678599999994</v>
      </c>
      <c r="W236" s="2">
        <v>10.367454400000002</v>
      </c>
      <c r="X236" s="2">
        <v>1.2139108000000001</v>
      </c>
      <c r="Y236" s="2">
        <v>8.7926511999999999</v>
      </c>
      <c r="Z236" s="6">
        <f>Crate_BOMs[[#This Row],[glass weight (lb)]]+Crate_BOMs[[#This Row],[Crate Weight (lb)]]/COUNTIF(Crate_BOMs[crate no.],Crate_BOMs[[#This Row],[crate no.]])</f>
        <v>975.32504708799991</v>
      </c>
      <c r="AA236" s="6" t="str">
        <f>IF(LEFT(Crate_BOMs[[#This Row],[glass code]],4)&lt;&gt;"1116","",IFERROR(MID(Crate_BOMs[[#This Row],[no]],FIND("ECN",Crate_BOMs[[#This Row],[no]]),200),MID(Crate_BOMs[[#This Row],[no]],39,200)))</f>
        <v>2.05 &amp; 2.09 GLZ01</v>
      </c>
      <c r="AB236" s="6" t="str">
        <f>SUBSTITUTE(IF(RIGHT(Crate_BOMs[[#This Row],[PO Sublot-GL]],6)="curved",RIGHT(Crate_BOMs[[#This Row],[PO Sublot-GL]],12),RIGHT(Crate_BOMs[[#This Row],[PO Sublot-GL]],5))," ","")</f>
        <v>GLZ01</v>
      </c>
      <c r="AC236" s="6" t="str">
        <f>SUBSTITUTE(LEFT(Crate_BOMs[[#This Row],[PO Sublot-GL]],LEN(Crate_BOMs[[#This Row],[PO Sublot-GL]])-LEN(Crate_BOMs[[#This Row],[Glass Type]]))," ","")</f>
        <v>2.05&amp;2.09</v>
      </c>
      <c r="AD236" s="6" t="str">
        <f>LEFT(Crate_BOMs[[#This Row],[no]],FIND(" ",Crate_BOMs[[#This Row],[no]],5)-1)</f>
        <v>PO 40536</v>
      </c>
      <c r="AE236" s="6" cm="1">
        <f t="array" ref="AE236">COUNTA(_xlfn.UNIQUE(_xlfn._xlws.FILTER(Crate_BOMs[PO],Crate_BOMs[crate no.]=Crate_BOMs[[#This Row],[crate no.]])))</f>
        <v>2</v>
      </c>
      <c r="AF236" s="10" t="str">
        <f>IF(Crate_BOMs[[#This Row],['# POs in Crate]]=1,"",IF(VLOOKUP(Crate_BOMs[[#This Row],[crate no.]],Crates_[[crate no.]:[New Sublot]],3,FALSE)="","",VLOOKUP(Crate_BOMs[[#This Row],[crate no.]],Crates_[[crate no.]:[New Sublot]],3,FALSE)))</f>
        <v>2.03</v>
      </c>
      <c r="AG236" s="6" t="str">
        <f>IF(VLOOKUP(Crate_BOMs[[#This Row],[crate no.]],Crates_[[crate no.]:[New Sublot]],3,FALSE)="",VLOOKUP(Crate_BOMs[[#This Row],[crate no.]],Crates_[[crate no.]:[New Sublot]],2,FALSE),VLOOKUP(Crate_BOMs[[#This Row],[crate no.]],Crates_[[crate no.]:[New Sublot]],3,FALSE))</f>
        <v>2.03</v>
      </c>
    </row>
    <row r="237" spans="1:33" x14ac:dyDescent="0.25">
      <c r="A237">
        <v>5</v>
      </c>
      <c r="B237">
        <v>300520917</v>
      </c>
      <c r="C237">
        <v>2394177</v>
      </c>
      <c r="D237">
        <v>1</v>
      </c>
      <c r="E237" t="s">
        <v>125</v>
      </c>
      <c r="F237" t="s">
        <v>128</v>
      </c>
      <c r="G237">
        <v>2892</v>
      </c>
      <c r="H237">
        <v>2496</v>
      </c>
      <c r="I237">
        <v>114</v>
      </c>
      <c r="J237">
        <v>98</v>
      </c>
      <c r="K237">
        <v>397</v>
      </c>
      <c r="L237">
        <v>1</v>
      </c>
      <c r="M237" t="s">
        <v>55</v>
      </c>
      <c r="N237" t="s">
        <v>56</v>
      </c>
      <c r="O237" s="2">
        <v>875.2351801399999</v>
      </c>
      <c r="P237" s="15">
        <v>45748</v>
      </c>
      <c r="Q237" s="15">
        <v>45770</v>
      </c>
      <c r="R237" s="15">
        <v>45777</v>
      </c>
      <c r="S237" t="s">
        <v>21</v>
      </c>
      <c r="T237">
        <v>5</v>
      </c>
      <c r="U237" s="2">
        <v>500.44933473999998</v>
      </c>
      <c r="V237" s="2">
        <v>6613.8678599999994</v>
      </c>
      <c r="W237" s="2">
        <v>10.367454400000002</v>
      </c>
      <c r="X237" s="2">
        <v>1.2139108000000001</v>
      </c>
      <c r="Y237" s="2">
        <v>8.7926511999999999</v>
      </c>
      <c r="Z237" s="6">
        <f>Crate_BOMs[[#This Row],[glass weight (lb)]]+Crate_BOMs[[#This Row],[Crate Weight (lb)]]/COUNTIF(Crate_BOMs[crate no.],Crate_BOMs[[#This Row],[crate no.]])</f>
        <v>975.32504708799991</v>
      </c>
      <c r="AA237" s="6" t="str">
        <f>IF(LEFT(Crate_BOMs[[#This Row],[glass code]],4)&lt;&gt;"1116","",IFERROR(MID(Crate_BOMs[[#This Row],[no]],FIND("ECN",Crate_BOMs[[#This Row],[no]]),200),MID(Crate_BOMs[[#This Row],[no]],39,200)))</f>
        <v>2.02 GLT01</v>
      </c>
      <c r="AB237" s="6" t="str">
        <f>SUBSTITUTE(IF(RIGHT(Crate_BOMs[[#This Row],[PO Sublot-GL]],6)="curved",RIGHT(Crate_BOMs[[#This Row],[PO Sublot-GL]],12),RIGHT(Crate_BOMs[[#This Row],[PO Sublot-GL]],5))," ","")</f>
        <v>GLT01</v>
      </c>
      <c r="AC237" s="6" t="str">
        <f>SUBSTITUTE(LEFT(Crate_BOMs[[#This Row],[PO Sublot-GL]],LEN(Crate_BOMs[[#This Row],[PO Sublot-GL]])-LEN(Crate_BOMs[[#This Row],[Glass Type]]))," ","")</f>
        <v>2.02</v>
      </c>
      <c r="AD237" s="6" t="str">
        <f>LEFT(Crate_BOMs[[#This Row],[no]],FIND(" ",Crate_BOMs[[#This Row],[no]],5)-1)</f>
        <v>PO 40538</v>
      </c>
      <c r="AE237" s="6" cm="1">
        <f t="array" ref="AE237">COUNTA(_xlfn.UNIQUE(_xlfn._xlws.FILTER(Crate_BOMs[PO],Crate_BOMs[crate no.]=Crate_BOMs[[#This Row],[crate no.]])))</f>
        <v>1</v>
      </c>
      <c r="AF237" s="10" t="str">
        <f>IF(Crate_BOMs[[#This Row],['# POs in Crate]]=1,"",IF(VLOOKUP(Crate_BOMs[[#This Row],[crate no.]],Crates_[[crate no.]:[New Sublot]],3,FALSE)="","",VLOOKUP(Crate_BOMs[[#This Row],[crate no.]],Crates_[[crate no.]:[New Sublot]],3,FALSE)))</f>
        <v/>
      </c>
      <c r="AG237" s="6" t="str">
        <f>IF(VLOOKUP(Crate_BOMs[[#This Row],[crate no.]],Crates_[[crate no.]:[New Sublot]],3,FALSE)="",VLOOKUP(Crate_BOMs[[#This Row],[crate no.]],Crates_[[crate no.]:[New Sublot]],2,FALSE),VLOOKUP(Crate_BOMs[[#This Row],[crate no.]],Crates_[[crate no.]:[New Sublot]],3,FALSE))</f>
        <v>2.02</v>
      </c>
    </row>
    <row r="238" spans="1:33" x14ac:dyDescent="0.25">
      <c r="A238">
        <v>5</v>
      </c>
      <c r="B238">
        <v>300520917</v>
      </c>
      <c r="C238">
        <v>2394177</v>
      </c>
      <c r="D238">
        <v>1</v>
      </c>
      <c r="E238" t="s">
        <v>125</v>
      </c>
      <c r="F238" t="s">
        <v>128</v>
      </c>
      <c r="G238">
        <v>2892</v>
      </c>
      <c r="H238">
        <v>2496</v>
      </c>
      <c r="I238">
        <v>114</v>
      </c>
      <c r="J238">
        <v>98</v>
      </c>
      <c r="K238">
        <v>397</v>
      </c>
      <c r="L238">
        <v>1</v>
      </c>
      <c r="M238" t="s">
        <v>55</v>
      </c>
      <c r="N238" t="s">
        <v>56</v>
      </c>
      <c r="O238" s="2">
        <v>875.2351801399999</v>
      </c>
      <c r="P238" s="15">
        <v>45748</v>
      </c>
      <c r="Q238" s="15">
        <v>45770</v>
      </c>
      <c r="R238" s="15">
        <v>45777</v>
      </c>
      <c r="S238" t="s">
        <v>21</v>
      </c>
      <c r="T238">
        <v>5</v>
      </c>
      <c r="U238" s="2">
        <v>500.44933473999998</v>
      </c>
      <c r="V238" s="2">
        <v>6613.8678599999994</v>
      </c>
      <c r="W238" s="2">
        <v>10.367454400000002</v>
      </c>
      <c r="X238" s="2">
        <v>1.2139108000000001</v>
      </c>
      <c r="Y238" s="2">
        <v>8.7926511999999999</v>
      </c>
      <c r="Z238" s="6">
        <f>Crate_BOMs[[#This Row],[glass weight (lb)]]+Crate_BOMs[[#This Row],[Crate Weight (lb)]]/COUNTIF(Crate_BOMs[crate no.],Crate_BOMs[[#This Row],[crate no.]])</f>
        <v>975.32504708799991</v>
      </c>
      <c r="AA238" s="6" t="str">
        <f>IF(LEFT(Crate_BOMs[[#This Row],[glass code]],4)&lt;&gt;"1116","",IFERROR(MID(Crate_BOMs[[#This Row],[no]],FIND("ECN",Crate_BOMs[[#This Row],[no]]),200),MID(Crate_BOMs[[#This Row],[no]],39,200)))</f>
        <v>2.02 GLT01</v>
      </c>
      <c r="AB238" s="6" t="str">
        <f>SUBSTITUTE(IF(RIGHT(Crate_BOMs[[#This Row],[PO Sublot-GL]],6)="curved",RIGHT(Crate_BOMs[[#This Row],[PO Sublot-GL]],12),RIGHT(Crate_BOMs[[#This Row],[PO Sublot-GL]],5))," ","")</f>
        <v>GLT01</v>
      </c>
      <c r="AC238" s="6" t="str">
        <f>SUBSTITUTE(LEFT(Crate_BOMs[[#This Row],[PO Sublot-GL]],LEN(Crate_BOMs[[#This Row],[PO Sublot-GL]])-LEN(Crate_BOMs[[#This Row],[Glass Type]]))," ","")</f>
        <v>2.02</v>
      </c>
      <c r="AD238" s="6" t="str">
        <f>LEFT(Crate_BOMs[[#This Row],[no]],FIND(" ",Crate_BOMs[[#This Row],[no]],5)-1)</f>
        <v>PO 40538</v>
      </c>
      <c r="AE238" s="6" cm="1">
        <f t="array" ref="AE238">COUNTA(_xlfn.UNIQUE(_xlfn._xlws.FILTER(Crate_BOMs[PO],Crate_BOMs[crate no.]=Crate_BOMs[[#This Row],[crate no.]])))</f>
        <v>1</v>
      </c>
      <c r="AF238" s="10" t="str">
        <f>IF(Crate_BOMs[[#This Row],['# POs in Crate]]=1,"",IF(VLOOKUP(Crate_BOMs[[#This Row],[crate no.]],Crates_[[crate no.]:[New Sublot]],3,FALSE)="","",VLOOKUP(Crate_BOMs[[#This Row],[crate no.]],Crates_[[crate no.]:[New Sublot]],3,FALSE)))</f>
        <v/>
      </c>
      <c r="AG238" s="6" t="str">
        <f>IF(VLOOKUP(Crate_BOMs[[#This Row],[crate no.]],Crates_[[crate no.]:[New Sublot]],3,FALSE)="",VLOOKUP(Crate_BOMs[[#This Row],[crate no.]],Crates_[[crate no.]:[New Sublot]],2,FALSE),VLOOKUP(Crate_BOMs[[#This Row],[crate no.]],Crates_[[crate no.]:[New Sublot]],3,FALSE))</f>
        <v>2.02</v>
      </c>
    </row>
    <row r="239" spans="1:33" x14ac:dyDescent="0.25">
      <c r="A239">
        <v>5</v>
      </c>
      <c r="B239">
        <v>300520917</v>
      </c>
      <c r="C239">
        <v>2394177</v>
      </c>
      <c r="D239">
        <v>1</v>
      </c>
      <c r="E239" t="s">
        <v>125</v>
      </c>
      <c r="F239" t="s">
        <v>128</v>
      </c>
      <c r="G239">
        <v>2892</v>
      </c>
      <c r="H239">
        <v>2496</v>
      </c>
      <c r="I239">
        <v>114</v>
      </c>
      <c r="J239">
        <v>98</v>
      </c>
      <c r="K239">
        <v>397</v>
      </c>
      <c r="L239">
        <v>1</v>
      </c>
      <c r="M239" t="s">
        <v>55</v>
      </c>
      <c r="N239" t="s">
        <v>56</v>
      </c>
      <c r="O239" s="2">
        <v>875.2351801399999</v>
      </c>
      <c r="P239" s="15">
        <v>45748</v>
      </c>
      <c r="Q239" s="15">
        <v>45770</v>
      </c>
      <c r="R239" s="15">
        <v>45777</v>
      </c>
      <c r="S239" t="s">
        <v>21</v>
      </c>
      <c r="T239">
        <v>5</v>
      </c>
      <c r="U239" s="2">
        <v>500.44933473999998</v>
      </c>
      <c r="V239" s="2">
        <v>6613.8678599999994</v>
      </c>
      <c r="W239" s="2">
        <v>10.367454400000002</v>
      </c>
      <c r="X239" s="2">
        <v>1.2139108000000001</v>
      </c>
      <c r="Y239" s="2">
        <v>8.7926511999999999</v>
      </c>
      <c r="Z239" s="6">
        <f>Crate_BOMs[[#This Row],[glass weight (lb)]]+Crate_BOMs[[#This Row],[Crate Weight (lb)]]/COUNTIF(Crate_BOMs[crate no.],Crate_BOMs[[#This Row],[crate no.]])</f>
        <v>975.32504708799991</v>
      </c>
      <c r="AA239" s="6" t="str">
        <f>IF(LEFT(Crate_BOMs[[#This Row],[glass code]],4)&lt;&gt;"1116","",IFERROR(MID(Crate_BOMs[[#This Row],[no]],FIND("ECN",Crate_BOMs[[#This Row],[no]]),200),MID(Crate_BOMs[[#This Row],[no]],39,200)))</f>
        <v>2.02 GLT01</v>
      </c>
      <c r="AB239" s="6" t="str">
        <f>SUBSTITUTE(IF(RIGHT(Crate_BOMs[[#This Row],[PO Sublot-GL]],6)="curved",RIGHT(Crate_BOMs[[#This Row],[PO Sublot-GL]],12),RIGHT(Crate_BOMs[[#This Row],[PO Sublot-GL]],5))," ","")</f>
        <v>GLT01</v>
      </c>
      <c r="AC239" s="6" t="str">
        <f>SUBSTITUTE(LEFT(Crate_BOMs[[#This Row],[PO Sublot-GL]],LEN(Crate_BOMs[[#This Row],[PO Sublot-GL]])-LEN(Crate_BOMs[[#This Row],[Glass Type]]))," ","")</f>
        <v>2.02</v>
      </c>
      <c r="AD239" s="6" t="str">
        <f>LEFT(Crate_BOMs[[#This Row],[no]],FIND(" ",Crate_BOMs[[#This Row],[no]],5)-1)</f>
        <v>PO 40538</v>
      </c>
      <c r="AE239" s="6" cm="1">
        <f t="array" ref="AE239">COUNTA(_xlfn.UNIQUE(_xlfn._xlws.FILTER(Crate_BOMs[PO],Crate_BOMs[crate no.]=Crate_BOMs[[#This Row],[crate no.]])))</f>
        <v>1</v>
      </c>
      <c r="AF239" s="10" t="str">
        <f>IF(Crate_BOMs[[#This Row],['# POs in Crate]]=1,"",IF(VLOOKUP(Crate_BOMs[[#This Row],[crate no.]],Crates_[[crate no.]:[New Sublot]],3,FALSE)="","",VLOOKUP(Crate_BOMs[[#This Row],[crate no.]],Crates_[[crate no.]:[New Sublot]],3,FALSE)))</f>
        <v/>
      </c>
      <c r="AG239" s="6" t="str">
        <f>IF(VLOOKUP(Crate_BOMs[[#This Row],[crate no.]],Crates_[[crate no.]:[New Sublot]],3,FALSE)="",VLOOKUP(Crate_BOMs[[#This Row],[crate no.]],Crates_[[crate no.]:[New Sublot]],2,FALSE),VLOOKUP(Crate_BOMs[[#This Row],[crate no.]],Crates_[[crate no.]:[New Sublot]],3,FALSE))</f>
        <v>2.02</v>
      </c>
    </row>
    <row r="240" spans="1:33" x14ac:dyDescent="0.25">
      <c r="A240">
        <v>5</v>
      </c>
      <c r="B240">
        <v>300520917</v>
      </c>
      <c r="C240">
        <v>2394177</v>
      </c>
      <c r="D240">
        <v>1</v>
      </c>
      <c r="E240" t="s">
        <v>125</v>
      </c>
      <c r="F240" t="s">
        <v>128</v>
      </c>
      <c r="G240">
        <v>2892</v>
      </c>
      <c r="H240">
        <v>2496</v>
      </c>
      <c r="I240">
        <v>114</v>
      </c>
      <c r="J240">
        <v>98</v>
      </c>
      <c r="K240">
        <v>397</v>
      </c>
      <c r="L240">
        <v>1</v>
      </c>
      <c r="M240" t="s">
        <v>55</v>
      </c>
      <c r="N240" t="s">
        <v>56</v>
      </c>
      <c r="O240" s="2">
        <v>875.2351801399999</v>
      </c>
      <c r="P240" s="15">
        <v>45748</v>
      </c>
      <c r="Q240" s="15">
        <v>45770</v>
      </c>
      <c r="R240" s="15">
        <v>45777</v>
      </c>
      <c r="S240" t="s">
        <v>21</v>
      </c>
      <c r="T240">
        <v>5</v>
      </c>
      <c r="U240" s="2">
        <v>500.44933473999998</v>
      </c>
      <c r="V240" s="2">
        <v>6613.8678599999994</v>
      </c>
      <c r="W240" s="2">
        <v>10.367454400000002</v>
      </c>
      <c r="X240" s="2">
        <v>1.2139108000000001</v>
      </c>
      <c r="Y240" s="2">
        <v>8.7926511999999999</v>
      </c>
      <c r="Z240" s="6">
        <f>Crate_BOMs[[#This Row],[glass weight (lb)]]+Crate_BOMs[[#This Row],[Crate Weight (lb)]]/COUNTIF(Crate_BOMs[crate no.],Crate_BOMs[[#This Row],[crate no.]])</f>
        <v>975.32504708799991</v>
      </c>
      <c r="AA240" s="6" t="str">
        <f>IF(LEFT(Crate_BOMs[[#This Row],[glass code]],4)&lt;&gt;"1116","",IFERROR(MID(Crate_BOMs[[#This Row],[no]],FIND("ECN",Crate_BOMs[[#This Row],[no]]),200),MID(Crate_BOMs[[#This Row],[no]],39,200)))</f>
        <v>2.02 GLT01</v>
      </c>
      <c r="AB240" s="6" t="str">
        <f>SUBSTITUTE(IF(RIGHT(Crate_BOMs[[#This Row],[PO Sublot-GL]],6)="curved",RIGHT(Crate_BOMs[[#This Row],[PO Sublot-GL]],12),RIGHT(Crate_BOMs[[#This Row],[PO Sublot-GL]],5))," ","")</f>
        <v>GLT01</v>
      </c>
      <c r="AC240" s="6" t="str">
        <f>SUBSTITUTE(LEFT(Crate_BOMs[[#This Row],[PO Sublot-GL]],LEN(Crate_BOMs[[#This Row],[PO Sublot-GL]])-LEN(Crate_BOMs[[#This Row],[Glass Type]]))," ","")</f>
        <v>2.02</v>
      </c>
      <c r="AD240" s="6" t="str">
        <f>LEFT(Crate_BOMs[[#This Row],[no]],FIND(" ",Crate_BOMs[[#This Row],[no]],5)-1)</f>
        <v>PO 40538</v>
      </c>
      <c r="AE240" s="6" cm="1">
        <f t="array" ref="AE240">COUNTA(_xlfn.UNIQUE(_xlfn._xlws.FILTER(Crate_BOMs[PO],Crate_BOMs[crate no.]=Crate_BOMs[[#This Row],[crate no.]])))</f>
        <v>1</v>
      </c>
      <c r="AF240" s="10" t="str">
        <f>IF(Crate_BOMs[[#This Row],['# POs in Crate]]=1,"",IF(VLOOKUP(Crate_BOMs[[#This Row],[crate no.]],Crates_[[crate no.]:[New Sublot]],3,FALSE)="","",VLOOKUP(Crate_BOMs[[#This Row],[crate no.]],Crates_[[crate no.]:[New Sublot]],3,FALSE)))</f>
        <v/>
      </c>
      <c r="AG240" s="6" t="str">
        <f>IF(VLOOKUP(Crate_BOMs[[#This Row],[crate no.]],Crates_[[crate no.]:[New Sublot]],3,FALSE)="",VLOOKUP(Crate_BOMs[[#This Row],[crate no.]],Crates_[[crate no.]:[New Sublot]],2,FALSE),VLOOKUP(Crate_BOMs[[#This Row],[crate no.]],Crates_[[crate no.]:[New Sublot]],3,FALSE))</f>
        <v>2.02</v>
      </c>
    </row>
    <row r="241" spans="1:33" x14ac:dyDescent="0.25">
      <c r="A241">
        <v>5</v>
      </c>
      <c r="B241">
        <v>300520917</v>
      </c>
      <c r="C241">
        <v>2394177</v>
      </c>
      <c r="D241">
        <v>1</v>
      </c>
      <c r="E241" t="s">
        <v>125</v>
      </c>
      <c r="F241" t="s">
        <v>128</v>
      </c>
      <c r="G241">
        <v>2892</v>
      </c>
      <c r="H241">
        <v>2496</v>
      </c>
      <c r="I241">
        <v>114</v>
      </c>
      <c r="J241">
        <v>98</v>
      </c>
      <c r="K241">
        <v>397</v>
      </c>
      <c r="L241">
        <v>1</v>
      </c>
      <c r="M241" t="s">
        <v>55</v>
      </c>
      <c r="N241" t="s">
        <v>56</v>
      </c>
      <c r="O241" s="2">
        <v>875.2351801399999</v>
      </c>
      <c r="P241" s="15">
        <v>45748</v>
      </c>
      <c r="Q241" s="15">
        <v>45770</v>
      </c>
      <c r="R241" s="15">
        <v>45777</v>
      </c>
      <c r="S241" t="s">
        <v>21</v>
      </c>
      <c r="T241">
        <v>5</v>
      </c>
      <c r="U241" s="2">
        <v>500.44933473999998</v>
      </c>
      <c r="V241" s="2">
        <v>6613.8678599999994</v>
      </c>
      <c r="W241" s="2">
        <v>10.367454400000002</v>
      </c>
      <c r="X241" s="2">
        <v>1.2139108000000001</v>
      </c>
      <c r="Y241" s="2">
        <v>8.7926511999999999</v>
      </c>
      <c r="Z241" s="6">
        <f>Crate_BOMs[[#This Row],[glass weight (lb)]]+Crate_BOMs[[#This Row],[Crate Weight (lb)]]/COUNTIF(Crate_BOMs[crate no.],Crate_BOMs[[#This Row],[crate no.]])</f>
        <v>975.32504708799991</v>
      </c>
      <c r="AA241" s="6" t="str">
        <f>IF(LEFT(Crate_BOMs[[#This Row],[glass code]],4)&lt;&gt;"1116","",IFERROR(MID(Crate_BOMs[[#This Row],[no]],FIND("ECN",Crate_BOMs[[#This Row],[no]]),200),MID(Crate_BOMs[[#This Row],[no]],39,200)))</f>
        <v>2.02 GLT01</v>
      </c>
      <c r="AB241" s="6" t="str">
        <f>SUBSTITUTE(IF(RIGHT(Crate_BOMs[[#This Row],[PO Sublot-GL]],6)="curved",RIGHT(Crate_BOMs[[#This Row],[PO Sublot-GL]],12),RIGHT(Crate_BOMs[[#This Row],[PO Sublot-GL]],5))," ","")</f>
        <v>GLT01</v>
      </c>
      <c r="AC241" s="6" t="str">
        <f>SUBSTITUTE(LEFT(Crate_BOMs[[#This Row],[PO Sublot-GL]],LEN(Crate_BOMs[[#This Row],[PO Sublot-GL]])-LEN(Crate_BOMs[[#This Row],[Glass Type]]))," ","")</f>
        <v>2.02</v>
      </c>
      <c r="AD241" s="6" t="str">
        <f>LEFT(Crate_BOMs[[#This Row],[no]],FIND(" ",Crate_BOMs[[#This Row],[no]],5)-1)</f>
        <v>PO 40538</v>
      </c>
      <c r="AE241" s="6" cm="1">
        <f t="array" ref="AE241">COUNTA(_xlfn.UNIQUE(_xlfn._xlws.FILTER(Crate_BOMs[PO],Crate_BOMs[crate no.]=Crate_BOMs[[#This Row],[crate no.]])))</f>
        <v>1</v>
      </c>
      <c r="AF241" s="10" t="str">
        <f>IF(Crate_BOMs[[#This Row],['# POs in Crate]]=1,"",IF(VLOOKUP(Crate_BOMs[[#This Row],[crate no.]],Crates_[[crate no.]:[New Sublot]],3,FALSE)="","",VLOOKUP(Crate_BOMs[[#This Row],[crate no.]],Crates_[[crate no.]:[New Sublot]],3,FALSE)))</f>
        <v/>
      </c>
      <c r="AG241" s="6" t="str">
        <f>IF(VLOOKUP(Crate_BOMs[[#This Row],[crate no.]],Crates_[[crate no.]:[New Sublot]],3,FALSE)="",VLOOKUP(Crate_BOMs[[#This Row],[crate no.]],Crates_[[crate no.]:[New Sublot]],2,FALSE),VLOOKUP(Crate_BOMs[[#This Row],[crate no.]],Crates_[[crate no.]:[New Sublot]],3,FALSE))</f>
        <v>2.02</v>
      </c>
    </row>
    <row r="242" spans="1:33" x14ac:dyDescent="0.25">
      <c r="A242">
        <v>5</v>
      </c>
      <c r="B242">
        <v>300524179</v>
      </c>
      <c r="C242">
        <v>2394177</v>
      </c>
      <c r="D242">
        <v>1</v>
      </c>
      <c r="E242" t="s">
        <v>125</v>
      </c>
      <c r="F242" t="s">
        <v>128</v>
      </c>
      <c r="G242">
        <v>2892</v>
      </c>
      <c r="H242">
        <v>2496</v>
      </c>
      <c r="I242">
        <v>114</v>
      </c>
      <c r="J242">
        <v>98</v>
      </c>
      <c r="K242">
        <v>397</v>
      </c>
      <c r="L242">
        <v>1</v>
      </c>
      <c r="M242" t="s">
        <v>55</v>
      </c>
      <c r="N242" t="s">
        <v>56</v>
      </c>
      <c r="O242" s="2">
        <v>875.2351801399999</v>
      </c>
      <c r="P242" s="15">
        <v>45748</v>
      </c>
      <c r="Q242" s="15">
        <v>45770</v>
      </c>
      <c r="R242" s="15">
        <v>45777</v>
      </c>
      <c r="S242" t="s">
        <v>21</v>
      </c>
      <c r="T242">
        <v>5</v>
      </c>
      <c r="U242" s="2">
        <v>500.44933473999998</v>
      </c>
      <c r="V242" s="2">
        <v>6613.8678599999994</v>
      </c>
      <c r="W242" s="2">
        <v>10.367454400000002</v>
      </c>
      <c r="X242" s="2">
        <v>1.2139108000000001</v>
      </c>
      <c r="Y242" s="2">
        <v>8.7926511999999999</v>
      </c>
      <c r="Z242" s="6">
        <f>Crate_BOMs[[#This Row],[glass weight (lb)]]+Crate_BOMs[[#This Row],[Crate Weight (lb)]]/COUNTIF(Crate_BOMs[crate no.],Crate_BOMs[[#This Row],[crate no.]])</f>
        <v>975.32504708799991</v>
      </c>
      <c r="AA242" s="6" t="str">
        <f>IF(LEFT(Crate_BOMs[[#This Row],[glass code]],4)&lt;&gt;"1116","",IFERROR(MID(Crate_BOMs[[#This Row],[no]],FIND("ECN",Crate_BOMs[[#This Row],[no]]),200),MID(Crate_BOMs[[#This Row],[no]],39,200)))</f>
        <v>2.02 GLT01</v>
      </c>
      <c r="AB242" s="6" t="str">
        <f>SUBSTITUTE(IF(RIGHT(Crate_BOMs[[#This Row],[PO Sublot-GL]],6)="curved",RIGHT(Crate_BOMs[[#This Row],[PO Sublot-GL]],12),RIGHT(Crate_BOMs[[#This Row],[PO Sublot-GL]],5))," ","")</f>
        <v>GLT01</v>
      </c>
      <c r="AC242" s="6" t="str">
        <f>SUBSTITUTE(LEFT(Crate_BOMs[[#This Row],[PO Sublot-GL]],LEN(Crate_BOMs[[#This Row],[PO Sublot-GL]])-LEN(Crate_BOMs[[#This Row],[Glass Type]]))," ","")</f>
        <v>2.02</v>
      </c>
      <c r="AD242" s="6" t="str">
        <f>LEFT(Crate_BOMs[[#This Row],[no]],FIND(" ",Crate_BOMs[[#This Row],[no]],5)-1)</f>
        <v>PO 40538</v>
      </c>
      <c r="AE242" s="6" cm="1">
        <f t="array" ref="AE242">COUNTA(_xlfn.UNIQUE(_xlfn._xlws.FILTER(Crate_BOMs[PO],Crate_BOMs[crate no.]=Crate_BOMs[[#This Row],[crate no.]])))</f>
        <v>1</v>
      </c>
      <c r="AF242" s="10" t="str">
        <f>IF(Crate_BOMs[[#This Row],['# POs in Crate]]=1,"",IF(VLOOKUP(Crate_BOMs[[#This Row],[crate no.]],Crates_[[crate no.]:[New Sublot]],3,FALSE)="","",VLOOKUP(Crate_BOMs[[#This Row],[crate no.]],Crates_[[crate no.]:[New Sublot]],3,FALSE)))</f>
        <v/>
      </c>
      <c r="AG242" s="6" t="str">
        <f>IF(VLOOKUP(Crate_BOMs[[#This Row],[crate no.]],Crates_[[crate no.]:[New Sublot]],3,FALSE)="",VLOOKUP(Crate_BOMs[[#This Row],[crate no.]],Crates_[[crate no.]:[New Sublot]],2,FALSE),VLOOKUP(Crate_BOMs[[#This Row],[crate no.]],Crates_[[crate no.]:[New Sublot]],3,FALSE))</f>
        <v>2.02</v>
      </c>
    </row>
    <row r="243" spans="1:33" x14ac:dyDescent="0.25">
      <c r="A243">
        <v>5</v>
      </c>
      <c r="B243">
        <v>300524179</v>
      </c>
      <c r="C243">
        <v>2394177</v>
      </c>
      <c r="D243">
        <v>1</v>
      </c>
      <c r="E243" t="s">
        <v>125</v>
      </c>
      <c r="F243" t="s">
        <v>128</v>
      </c>
      <c r="G243">
        <v>2892</v>
      </c>
      <c r="H243">
        <v>2496</v>
      </c>
      <c r="I243">
        <v>114</v>
      </c>
      <c r="J243">
        <v>98</v>
      </c>
      <c r="K243">
        <v>397</v>
      </c>
      <c r="L243">
        <v>1</v>
      </c>
      <c r="M243" t="s">
        <v>55</v>
      </c>
      <c r="N243" t="s">
        <v>56</v>
      </c>
      <c r="O243" s="2">
        <v>875.2351801399999</v>
      </c>
      <c r="P243" s="15">
        <v>45748</v>
      </c>
      <c r="Q243" s="15">
        <v>45770</v>
      </c>
      <c r="R243" s="15">
        <v>45777</v>
      </c>
      <c r="S243" t="s">
        <v>21</v>
      </c>
      <c r="T243">
        <v>5</v>
      </c>
      <c r="U243" s="2">
        <v>500.44933473999998</v>
      </c>
      <c r="V243" s="2">
        <v>6613.8678599999994</v>
      </c>
      <c r="W243" s="2">
        <v>10.367454400000002</v>
      </c>
      <c r="X243" s="2">
        <v>1.2139108000000001</v>
      </c>
      <c r="Y243" s="2">
        <v>8.7926511999999999</v>
      </c>
      <c r="Z243" s="6">
        <f>Crate_BOMs[[#This Row],[glass weight (lb)]]+Crate_BOMs[[#This Row],[Crate Weight (lb)]]/COUNTIF(Crate_BOMs[crate no.],Crate_BOMs[[#This Row],[crate no.]])</f>
        <v>975.32504708799991</v>
      </c>
      <c r="AA243" s="6" t="str">
        <f>IF(LEFT(Crate_BOMs[[#This Row],[glass code]],4)&lt;&gt;"1116","",IFERROR(MID(Crate_BOMs[[#This Row],[no]],FIND("ECN",Crate_BOMs[[#This Row],[no]]),200),MID(Crate_BOMs[[#This Row],[no]],39,200)))</f>
        <v>2.02 GLT01</v>
      </c>
      <c r="AB243" s="6" t="str">
        <f>SUBSTITUTE(IF(RIGHT(Crate_BOMs[[#This Row],[PO Sublot-GL]],6)="curved",RIGHT(Crate_BOMs[[#This Row],[PO Sublot-GL]],12),RIGHT(Crate_BOMs[[#This Row],[PO Sublot-GL]],5))," ","")</f>
        <v>GLT01</v>
      </c>
      <c r="AC243" s="6" t="str">
        <f>SUBSTITUTE(LEFT(Crate_BOMs[[#This Row],[PO Sublot-GL]],LEN(Crate_BOMs[[#This Row],[PO Sublot-GL]])-LEN(Crate_BOMs[[#This Row],[Glass Type]]))," ","")</f>
        <v>2.02</v>
      </c>
      <c r="AD243" s="6" t="str">
        <f>LEFT(Crate_BOMs[[#This Row],[no]],FIND(" ",Crate_BOMs[[#This Row],[no]],5)-1)</f>
        <v>PO 40538</v>
      </c>
      <c r="AE243" s="6" cm="1">
        <f t="array" ref="AE243">COUNTA(_xlfn.UNIQUE(_xlfn._xlws.FILTER(Crate_BOMs[PO],Crate_BOMs[crate no.]=Crate_BOMs[[#This Row],[crate no.]])))</f>
        <v>1</v>
      </c>
      <c r="AF243" s="10" t="str">
        <f>IF(Crate_BOMs[[#This Row],['# POs in Crate]]=1,"",IF(VLOOKUP(Crate_BOMs[[#This Row],[crate no.]],Crates_[[crate no.]:[New Sublot]],3,FALSE)="","",VLOOKUP(Crate_BOMs[[#This Row],[crate no.]],Crates_[[crate no.]:[New Sublot]],3,FALSE)))</f>
        <v/>
      </c>
      <c r="AG243" s="6" t="str">
        <f>IF(VLOOKUP(Crate_BOMs[[#This Row],[crate no.]],Crates_[[crate no.]:[New Sublot]],3,FALSE)="",VLOOKUP(Crate_BOMs[[#This Row],[crate no.]],Crates_[[crate no.]:[New Sublot]],2,FALSE),VLOOKUP(Crate_BOMs[[#This Row],[crate no.]],Crates_[[crate no.]:[New Sublot]],3,FALSE))</f>
        <v>2.02</v>
      </c>
    </row>
    <row r="244" spans="1:33" x14ac:dyDescent="0.25">
      <c r="A244">
        <v>5</v>
      </c>
      <c r="B244">
        <v>300524179</v>
      </c>
      <c r="C244">
        <v>2394178</v>
      </c>
      <c r="D244">
        <v>1</v>
      </c>
      <c r="E244" t="s">
        <v>57</v>
      </c>
      <c r="F244" t="s">
        <v>70</v>
      </c>
      <c r="G244">
        <v>2892</v>
      </c>
      <c r="H244">
        <v>2496</v>
      </c>
      <c r="I244">
        <v>114</v>
      </c>
      <c r="J244">
        <v>98</v>
      </c>
      <c r="K244">
        <v>397</v>
      </c>
      <c r="L244">
        <v>1</v>
      </c>
      <c r="M244" t="s">
        <v>55</v>
      </c>
      <c r="N244" t="s">
        <v>56</v>
      </c>
      <c r="O244" s="2">
        <v>875.2351801399999</v>
      </c>
      <c r="P244" s="15">
        <v>45748</v>
      </c>
      <c r="Q244" s="15">
        <v>45770</v>
      </c>
      <c r="R244" s="15">
        <v>45777</v>
      </c>
      <c r="S244" t="s">
        <v>21</v>
      </c>
      <c r="T244">
        <v>5</v>
      </c>
      <c r="U244" s="2">
        <v>500.44933473999998</v>
      </c>
      <c r="V244" s="2">
        <v>6613.8678599999994</v>
      </c>
      <c r="W244" s="2">
        <v>10.367454400000002</v>
      </c>
      <c r="X244" s="2">
        <v>1.2139108000000001</v>
      </c>
      <c r="Y244" s="2">
        <v>8.7926511999999999</v>
      </c>
      <c r="Z244" s="6">
        <f>Crate_BOMs[[#This Row],[glass weight (lb)]]+Crate_BOMs[[#This Row],[Crate Weight (lb)]]/COUNTIF(Crate_BOMs[crate no.],Crate_BOMs[[#This Row],[crate no.]])</f>
        <v>975.32504708799991</v>
      </c>
      <c r="AA244" s="6" t="str">
        <f>IF(LEFT(Crate_BOMs[[#This Row],[glass code]],4)&lt;&gt;"1116","",IFERROR(MID(Crate_BOMs[[#This Row],[no]],FIND("ECN",Crate_BOMs[[#This Row],[no]]),200),MID(Crate_BOMs[[#This Row],[no]],39,200)))</f>
        <v>2.02 GLZ01</v>
      </c>
      <c r="AB244" s="6" t="str">
        <f>SUBSTITUTE(IF(RIGHT(Crate_BOMs[[#This Row],[PO Sublot-GL]],6)="curved",RIGHT(Crate_BOMs[[#This Row],[PO Sublot-GL]],12),RIGHT(Crate_BOMs[[#This Row],[PO Sublot-GL]],5))," ","")</f>
        <v>GLZ01</v>
      </c>
      <c r="AC244" s="6" t="str">
        <f>SUBSTITUTE(LEFT(Crate_BOMs[[#This Row],[PO Sublot-GL]],LEN(Crate_BOMs[[#This Row],[PO Sublot-GL]])-LEN(Crate_BOMs[[#This Row],[Glass Type]]))," ","")</f>
        <v>2.02</v>
      </c>
      <c r="AD244" s="6" t="str">
        <f>LEFT(Crate_BOMs[[#This Row],[no]],FIND(" ",Crate_BOMs[[#This Row],[no]],5)-1)</f>
        <v>PO 40538</v>
      </c>
      <c r="AE244" s="6" cm="1">
        <f t="array" ref="AE244">COUNTA(_xlfn.UNIQUE(_xlfn._xlws.FILTER(Crate_BOMs[PO],Crate_BOMs[crate no.]=Crate_BOMs[[#This Row],[crate no.]])))</f>
        <v>1</v>
      </c>
      <c r="AF244" s="10" t="str">
        <f>IF(Crate_BOMs[[#This Row],['# POs in Crate]]=1,"",IF(VLOOKUP(Crate_BOMs[[#This Row],[crate no.]],Crates_[[crate no.]:[New Sublot]],3,FALSE)="","",VLOOKUP(Crate_BOMs[[#This Row],[crate no.]],Crates_[[crate no.]:[New Sublot]],3,FALSE)))</f>
        <v/>
      </c>
      <c r="AG244" s="6" t="str">
        <f>IF(VLOOKUP(Crate_BOMs[[#This Row],[crate no.]],Crates_[[crate no.]:[New Sublot]],3,FALSE)="",VLOOKUP(Crate_BOMs[[#This Row],[crate no.]],Crates_[[crate no.]:[New Sublot]],2,FALSE),VLOOKUP(Crate_BOMs[[#This Row],[crate no.]],Crates_[[crate no.]:[New Sublot]],3,FALSE))</f>
        <v>2.02</v>
      </c>
    </row>
    <row r="245" spans="1:33" x14ac:dyDescent="0.25">
      <c r="A245">
        <v>5</v>
      </c>
      <c r="B245">
        <v>300524179</v>
      </c>
      <c r="C245">
        <v>2394177</v>
      </c>
      <c r="D245">
        <v>1</v>
      </c>
      <c r="E245" t="s">
        <v>125</v>
      </c>
      <c r="F245" t="s">
        <v>128</v>
      </c>
      <c r="G245">
        <v>2892</v>
      </c>
      <c r="H245">
        <v>2496</v>
      </c>
      <c r="I245">
        <v>114</v>
      </c>
      <c r="J245">
        <v>98</v>
      </c>
      <c r="K245">
        <v>397</v>
      </c>
      <c r="L245">
        <v>1</v>
      </c>
      <c r="M245" t="s">
        <v>55</v>
      </c>
      <c r="N245" t="s">
        <v>56</v>
      </c>
      <c r="O245" s="2">
        <v>875.2351801399999</v>
      </c>
      <c r="P245" s="15">
        <v>45748</v>
      </c>
      <c r="Q245" s="15">
        <v>45770</v>
      </c>
      <c r="R245" s="15">
        <v>45777</v>
      </c>
      <c r="S245" t="s">
        <v>21</v>
      </c>
      <c r="T245">
        <v>5</v>
      </c>
      <c r="U245" s="2">
        <v>500.44933473999998</v>
      </c>
      <c r="V245" s="2">
        <v>6613.8678599999994</v>
      </c>
      <c r="W245" s="2">
        <v>10.367454400000002</v>
      </c>
      <c r="X245" s="2">
        <v>1.2139108000000001</v>
      </c>
      <c r="Y245" s="2">
        <v>8.7926511999999999</v>
      </c>
      <c r="Z245" s="6">
        <f>Crate_BOMs[[#This Row],[glass weight (lb)]]+Crate_BOMs[[#This Row],[Crate Weight (lb)]]/COUNTIF(Crate_BOMs[crate no.],Crate_BOMs[[#This Row],[crate no.]])</f>
        <v>975.32504708799991</v>
      </c>
      <c r="AA245" s="6" t="str">
        <f>IF(LEFT(Crate_BOMs[[#This Row],[glass code]],4)&lt;&gt;"1116","",IFERROR(MID(Crate_BOMs[[#This Row],[no]],FIND("ECN",Crate_BOMs[[#This Row],[no]]),200),MID(Crate_BOMs[[#This Row],[no]],39,200)))</f>
        <v>2.02 GLT01</v>
      </c>
      <c r="AB245" s="6" t="str">
        <f>SUBSTITUTE(IF(RIGHT(Crate_BOMs[[#This Row],[PO Sublot-GL]],6)="curved",RIGHT(Crate_BOMs[[#This Row],[PO Sublot-GL]],12),RIGHT(Crate_BOMs[[#This Row],[PO Sublot-GL]],5))," ","")</f>
        <v>GLT01</v>
      </c>
      <c r="AC245" s="6" t="str">
        <f>SUBSTITUTE(LEFT(Crate_BOMs[[#This Row],[PO Sublot-GL]],LEN(Crate_BOMs[[#This Row],[PO Sublot-GL]])-LEN(Crate_BOMs[[#This Row],[Glass Type]]))," ","")</f>
        <v>2.02</v>
      </c>
      <c r="AD245" s="6" t="str">
        <f>LEFT(Crate_BOMs[[#This Row],[no]],FIND(" ",Crate_BOMs[[#This Row],[no]],5)-1)</f>
        <v>PO 40538</v>
      </c>
      <c r="AE245" s="6" cm="1">
        <f t="array" ref="AE245">COUNTA(_xlfn.UNIQUE(_xlfn._xlws.FILTER(Crate_BOMs[PO],Crate_BOMs[crate no.]=Crate_BOMs[[#This Row],[crate no.]])))</f>
        <v>1</v>
      </c>
      <c r="AF245" s="10" t="str">
        <f>IF(Crate_BOMs[[#This Row],['# POs in Crate]]=1,"",IF(VLOOKUP(Crate_BOMs[[#This Row],[crate no.]],Crates_[[crate no.]:[New Sublot]],3,FALSE)="","",VLOOKUP(Crate_BOMs[[#This Row],[crate no.]],Crates_[[crate no.]:[New Sublot]],3,FALSE)))</f>
        <v/>
      </c>
      <c r="AG245" s="6" t="str">
        <f>IF(VLOOKUP(Crate_BOMs[[#This Row],[crate no.]],Crates_[[crate no.]:[New Sublot]],3,FALSE)="",VLOOKUP(Crate_BOMs[[#This Row],[crate no.]],Crates_[[crate no.]:[New Sublot]],2,FALSE),VLOOKUP(Crate_BOMs[[#This Row],[crate no.]],Crates_[[crate no.]:[New Sublot]],3,FALSE))</f>
        <v>2.02</v>
      </c>
    </row>
    <row r="246" spans="1:33" x14ac:dyDescent="0.25">
      <c r="A246">
        <v>5</v>
      </c>
      <c r="B246">
        <v>300524179</v>
      </c>
      <c r="C246">
        <v>2394178</v>
      </c>
      <c r="D246">
        <v>1</v>
      </c>
      <c r="E246" t="s">
        <v>57</v>
      </c>
      <c r="F246" t="s">
        <v>70</v>
      </c>
      <c r="G246">
        <v>2892</v>
      </c>
      <c r="H246">
        <v>2496</v>
      </c>
      <c r="I246">
        <v>114</v>
      </c>
      <c r="J246">
        <v>98</v>
      </c>
      <c r="K246">
        <v>397</v>
      </c>
      <c r="L246">
        <v>1</v>
      </c>
      <c r="M246" t="s">
        <v>55</v>
      </c>
      <c r="N246" t="s">
        <v>56</v>
      </c>
      <c r="O246" s="2">
        <v>875.2351801399999</v>
      </c>
      <c r="P246" s="15">
        <v>45748</v>
      </c>
      <c r="Q246" s="15">
        <v>45770</v>
      </c>
      <c r="R246" s="15">
        <v>45777</v>
      </c>
      <c r="S246" t="s">
        <v>21</v>
      </c>
      <c r="T246">
        <v>5</v>
      </c>
      <c r="U246" s="2">
        <v>500.44933473999998</v>
      </c>
      <c r="V246" s="2">
        <v>6613.8678599999994</v>
      </c>
      <c r="W246" s="2">
        <v>10.367454400000002</v>
      </c>
      <c r="X246" s="2">
        <v>1.2139108000000001</v>
      </c>
      <c r="Y246" s="2">
        <v>8.7926511999999999</v>
      </c>
      <c r="Z246" s="6">
        <f>Crate_BOMs[[#This Row],[glass weight (lb)]]+Crate_BOMs[[#This Row],[Crate Weight (lb)]]/COUNTIF(Crate_BOMs[crate no.],Crate_BOMs[[#This Row],[crate no.]])</f>
        <v>975.32504708799991</v>
      </c>
      <c r="AA246" s="6" t="str">
        <f>IF(LEFT(Crate_BOMs[[#This Row],[glass code]],4)&lt;&gt;"1116","",IFERROR(MID(Crate_BOMs[[#This Row],[no]],FIND("ECN",Crate_BOMs[[#This Row],[no]]),200),MID(Crate_BOMs[[#This Row],[no]],39,200)))</f>
        <v>2.02 GLZ01</v>
      </c>
      <c r="AB246" s="6" t="str">
        <f>SUBSTITUTE(IF(RIGHT(Crate_BOMs[[#This Row],[PO Sublot-GL]],6)="curved",RIGHT(Crate_BOMs[[#This Row],[PO Sublot-GL]],12),RIGHT(Crate_BOMs[[#This Row],[PO Sublot-GL]],5))," ","")</f>
        <v>GLZ01</v>
      </c>
      <c r="AC246" s="6" t="str">
        <f>SUBSTITUTE(LEFT(Crate_BOMs[[#This Row],[PO Sublot-GL]],LEN(Crate_BOMs[[#This Row],[PO Sublot-GL]])-LEN(Crate_BOMs[[#This Row],[Glass Type]]))," ","")</f>
        <v>2.02</v>
      </c>
      <c r="AD246" s="6" t="str">
        <f>LEFT(Crate_BOMs[[#This Row],[no]],FIND(" ",Crate_BOMs[[#This Row],[no]],5)-1)</f>
        <v>PO 40538</v>
      </c>
      <c r="AE246" s="6" cm="1">
        <f t="array" ref="AE246">COUNTA(_xlfn.UNIQUE(_xlfn._xlws.FILTER(Crate_BOMs[PO],Crate_BOMs[crate no.]=Crate_BOMs[[#This Row],[crate no.]])))</f>
        <v>1</v>
      </c>
      <c r="AF246" s="10" t="str">
        <f>IF(Crate_BOMs[[#This Row],['# POs in Crate]]=1,"",IF(VLOOKUP(Crate_BOMs[[#This Row],[crate no.]],Crates_[[crate no.]:[New Sublot]],3,FALSE)="","",VLOOKUP(Crate_BOMs[[#This Row],[crate no.]],Crates_[[crate no.]:[New Sublot]],3,FALSE)))</f>
        <v/>
      </c>
      <c r="AG246" s="6" t="str">
        <f>IF(VLOOKUP(Crate_BOMs[[#This Row],[crate no.]],Crates_[[crate no.]:[New Sublot]],3,FALSE)="",VLOOKUP(Crate_BOMs[[#This Row],[crate no.]],Crates_[[crate no.]:[New Sublot]],2,FALSE),VLOOKUP(Crate_BOMs[[#This Row],[crate no.]],Crates_[[crate no.]:[New Sublot]],3,FALSE))</f>
        <v>2.02</v>
      </c>
    </row>
    <row r="247" spans="1:33" x14ac:dyDescent="0.25">
      <c r="A247">
        <v>5</v>
      </c>
      <c r="B247">
        <v>300520681</v>
      </c>
      <c r="C247">
        <v>2394178</v>
      </c>
      <c r="D247">
        <v>1</v>
      </c>
      <c r="E247" t="s">
        <v>57</v>
      </c>
      <c r="F247" t="s">
        <v>70</v>
      </c>
      <c r="G247">
        <v>2892</v>
      </c>
      <c r="H247">
        <v>2496</v>
      </c>
      <c r="I247">
        <v>114</v>
      </c>
      <c r="J247">
        <v>98</v>
      </c>
      <c r="K247">
        <v>397</v>
      </c>
      <c r="L247">
        <v>1</v>
      </c>
      <c r="M247" t="s">
        <v>55</v>
      </c>
      <c r="N247" t="s">
        <v>56</v>
      </c>
      <c r="O247" s="2">
        <v>875.2351801399999</v>
      </c>
      <c r="P247" s="15">
        <v>45748</v>
      </c>
      <c r="Q247" s="15">
        <v>45770</v>
      </c>
      <c r="R247" s="15">
        <v>45777</v>
      </c>
      <c r="S247" t="s">
        <v>21</v>
      </c>
      <c r="T247">
        <v>5</v>
      </c>
      <c r="U247" s="2">
        <v>500.44933473999998</v>
      </c>
      <c r="V247" s="2">
        <v>6613.8678599999994</v>
      </c>
      <c r="W247" s="2">
        <v>10.367454400000002</v>
      </c>
      <c r="X247" s="2">
        <v>1.2139108000000001</v>
      </c>
      <c r="Y247" s="2">
        <v>8.7926511999999999</v>
      </c>
      <c r="Z247" s="6">
        <f>Crate_BOMs[[#This Row],[glass weight (lb)]]+Crate_BOMs[[#This Row],[Crate Weight (lb)]]/COUNTIF(Crate_BOMs[crate no.],Crate_BOMs[[#This Row],[crate no.]])</f>
        <v>975.32504708799991</v>
      </c>
      <c r="AA247" s="6" t="str">
        <f>IF(LEFT(Crate_BOMs[[#This Row],[glass code]],4)&lt;&gt;"1116","",IFERROR(MID(Crate_BOMs[[#This Row],[no]],FIND("ECN",Crate_BOMs[[#This Row],[no]]),200),MID(Crate_BOMs[[#This Row],[no]],39,200)))</f>
        <v>2.02 GLZ01</v>
      </c>
      <c r="AB247" s="6" t="str">
        <f>SUBSTITUTE(IF(RIGHT(Crate_BOMs[[#This Row],[PO Sublot-GL]],6)="curved",RIGHT(Crate_BOMs[[#This Row],[PO Sublot-GL]],12),RIGHT(Crate_BOMs[[#This Row],[PO Sublot-GL]],5))," ","")</f>
        <v>GLZ01</v>
      </c>
      <c r="AC247" s="6" t="str">
        <f>SUBSTITUTE(LEFT(Crate_BOMs[[#This Row],[PO Sublot-GL]],LEN(Crate_BOMs[[#This Row],[PO Sublot-GL]])-LEN(Crate_BOMs[[#This Row],[Glass Type]]))," ","")</f>
        <v>2.02</v>
      </c>
      <c r="AD247" s="6" t="str">
        <f>LEFT(Crate_BOMs[[#This Row],[no]],FIND(" ",Crate_BOMs[[#This Row],[no]],5)-1)</f>
        <v>PO 40538</v>
      </c>
      <c r="AE247" s="6" cm="1">
        <f t="array" ref="AE247">COUNTA(_xlfn.UNIQUE(_xlfn._xlws.FILTER(Crate_BOMs[PO],Crate_BOMs[crate no.]=Crate_BOMs[[#This Row],[crate no.]])))</f>
        <v>1</v>
      </c>
      <c r="AF247" s="10" t="str">
        <f>IF(Crate_BOMs[[#This Row],['# POs in Crate]]=1,"",IF(VLOOKUP(Crate_BOMs[[#This Row],[crate no.]],Crates_[[crate no.]:[New Sublot]],3,FALSE)="","",VLOOKUP(Crate_BOMs[[#This Row],[crate no.]],Crates_[[crate no.]:[New Sublot]],3,FALSE)))</f>
        <v/>
      </c>
      <c r="AG247" s="6" t="str">
        <f>IF(VLOOKUP(Crate_BOMs[[#This Row],[crate no.]],Crates_[[crate no.]:[New Sublot]],3,FALSE)="",VLOOKUP(Crate_BOMs[[#This Row],[crate no.]],Crates_[[crate no.]:[New Sublot]],2,FALSE),VLOOKUP(Crate_BOMs[[#This Row],[crate no.]],Crates_[[crate no.]:[New Sublot]],3,FALSE))</f>
        <v>2.02</v>
      </c>
    </row>
    <row r="248" spans="1:33" x14ac:dyDescent="0.25">
      <c r="A248">
        <v>5</v>
      </c>
      <c r="B248">
        <v>300520681</v>
      </c>
      <c r="C248">
        <v>2394178</v>
      </c>
      <c r="D248">
        <v>1</v>
      </c>
      <c r="E248" t="s">
        <v>57</v>
      </c>
      <c r="F248" t="s">
        <v>70</v>
      </c>
      <c r="G248">
        <v>2892</v>
      </c>
      <c r="H248">
        <v>2496</v>
      </c>
      <c r="I248">
        <v>114</v>
      </c>
      <c r="J248">
        <v>98</v>
      </c>
      <c r="K248">
        <v>397</v>
      </c>
      <c r="L248">
        <v>1</v>
      </c>
      <c r="M248" t="s">
        <v>55</v>
      </c>
      <c r="N248" t="s">
        <v>56</v>
      </c>
      <c r="O248" s="2">
        <v>875.2351801399999</v>
      </c>
      <c r="P248" s="15">
        <v>45748</v>
      </c>
      <c r="Q248" s="15">
        <v>45770</v>
      </c>
      <c r="R248" s="15">
        <v>45777</v>
      </c>
      <c r="S248" t="s">
        <v>21</v>
      </c>
      <c r="T248">
        <v>5</v>
      </c>
      <c r="U248" s="2">
        <v>500.44933473999998</v>
      </c>
      <c r="V248" s="2">
        <v>6613.8678599999994</v>
      </c>
      <c r="W248" s="2">
        <v>10.367454400000002</v>
      </c>
      <c r="X248" s="2">
        <v>1.2139108000000001</v>
      </c>
      <c r="Y248" s="2">
        <v>8.7926511999999999</v>
      </c>
      <c r="Z248" s="6">
        <f>Crate_BOMs[[#This Row],[glass weight (lb)]]+Crate_BOMs[[#This Row],[Crate Weight (lb)]]/COUNTIF(Crate_BOMs[crate no.],Crate_BOMs[[#This Row],[crate no.]])</f>
        <v>975.32504708799991</v>
      </c>
      <c r="AA248" s="6" t="str">
        <f>IF(LEFT(Crate_BOMs[[#This Row],[glass code]],4)&lt;&gt;"1116","",IFERROR(MID(Crate_BOMs[[#This Row],[no]],FIND("ECN",Crate_BOMs[[#This Row],[no]]),200),MID(Crate_BOMs[[#This Row],[no]],39,200)))</f>
        <v>2.02 GLZ01</v>
      </c>
      <c r="AB248" s="6" t="str">
        <f>SUBSTITUTE(IF(RIGHT(Crate_BOMs[[#This Row],[PO Sublot-GL]],6)="curved",RIGHT(Crate_BOMs[[#This Row],[PO Sublot-GL]],12),RIGHT(Crate_BOMs[[#This Row],[PO Sublot-GL]],5))," ","")</f>
        <v>GLZ01</v>
      </c>
      <c r="AC248" s="6" t="str">
        <f>SUBSTITUTE(LEFT(Crate_BOMs[[#This Row],[PO Sublot-GL]],LEN(Crate_BOMs[[#This Row],[PO Sublot-GL]])-LEN(Crate_BOMs[[#This Row],[Glass Type]]))," ","")</f>
        <v>2.02</v>
      </c>
      <c r="AD248" s="6" t="str">
        <f>LEFT(Crate_BOMs[[#This Row],[no]],FIND(" ",Crate_BOMs[[#This Row],[no]],5)-1)</f>
        <v>PO 40538</v>
      </c>
      <c r="AE248" s="6" cm="1">
        <f t="array" ref="AE248">COUNTA(_xlfn.UNIQUE(_xlfn._xlws.FILTER(Crate_BOMs[PO],Crate_BOMs[crate no.]=Crate_BOMs[[#This Row],[crate no.]])))</f>
        <v>1</v>
      </c>
      <c r="AF248" s="10" t="str">
        <f>IF(Crate_BOMs[[#This Row],['# POs in Crate]]=1,"",IF(VLOOKUP(Crate_BOMs[[#This Row],[crate no.]],Crates_[[crate no.]:[New Sublot]],3,FALSE)="","",VLOOKUP(Crate_BOMs[[#This Row],[crate no.]],Crates_[[crate no.]:[New Sublot]],3,FALSE)))</f>
        <v/>
      </c>
      <c r="AG248" s="6" t="str">
        <f>IF(VLOOKUP(Crate_BOMs[[#This Row],[crate no.]],Crates_[[crate no.]:[New Sublot]],3,FALSE)="",VLOOKUP(Crate_BOMs[[#This Row],[crate no.]],Crates_[[crate no.]:[New Sublot]],2,FALSE),VLOOKUP(Crate_BOMs[[#This Row],[crate no.]],Crates_[[crate no.]:[New Sublot]],3,FALSE))</f>
        <v>2.02</v>
      </c>
    </row>
    <row r="249" spans="1:33" x14ac:dyDescent="0.25">
      <c r="A249">
        <v>5</v>
      </c>
      <c r="B249">
        <v>300520681</v>
      </c>
      <c r="C249">
        <v>2394178</v>
      </c>
      <c r="D249">
        <v>1</v>
      </c>
      <c r="E249" t="s">
        <v>57</v>
      </c>
      <c r="F249" t="s">
        <v>70</v>
      </c>
      <c r="G249">
        <v>2892</v>
      </c>
      <c r="H249">
        <v>2496</v>
      </c>
      <c r="I249">
        <v>114</v>
      </c>
      <c r="J249">
        <v>98</v>
      </c>
      <c r="K249">
        <v>397</v>
      </c>
      <c r="L249">
        <v>1</v>
      </c>
      <c r="M249" t="s">
        <v>55</v>
      </c>
      <c r="N249" t="s">
        <v>56</v>
      </c>
      <c r="O249" s="2">
        <v>875.2351801399999</v>
      </c>
      <c r="P249" s="15">
        <v>45748</v>
      </c>
      <c r="Q249" s="15">
        <v>45770</v>
      </c>
      <c r="R249" s="15">
        <v>45777</v>
      </c>
      <c r="S249" t="s">
        <v>21</v>
      </c>
      <c r="T249">
        <v>5</v>
      </c>
      <c r="U249" s="2">
        <v>500.44933473999998</v>
      </c>
      <c r="V249" s="2">
        <v>6613.8678599999994</v>
      </c>
      <c r="W249" s="2">
        <v>10.367454400000002</v>
      </c>
      <c r="X249" s="2">
        <v>1.2139108000000001</v>
      </c>
      <c r="Y249" s="2">
        <v>8.7926511999999999</v>
      </c>
      <c r="Z249" s="6">
        <f>Crate_BOMs[[#This Row],[glass weight (lb)]]+Crate_BOMs[[#This Row],[Crate Weight (lb)]]/COUNTIF(Crate_BOMs[crate no.],Crate_BOMs[[#This Row],[crate no.]])</f>
        <v>975.32504708799991</v>
      </c>
      <c r="AA249" s="6" t="str">
        <f>IF(LEFT(Crate_BOMs[[#This Row],[glass code]],4)&lt;&gt;"1116","",IFERROR(MID(Crate_BOMs[[#This Row],[no]],FIND("ECN",Crate_BOMs[[#This Row],[no]]),200),MID(Crate_BOMs[[#This Row],[no]],39,200)))</f>
        <v>2.02 GLZ01</v>
      </c>
      <c r="AB249" s="6" t="str">
        <f>SUBSTITUTE(IF(RIGHT(Crate_BOMs[[#This Row],[PO Sublot-GL]],6)="curved",RIGHT(Crate_BOMs[[#This Row],[PO Sublot-GL]],12),RIGHT(Crate_BOMs[[#This Row],[PO Sublot-GL]],5))," ","")</f>
        <v>GLZ01</v>
      </c>
      <c r="AC249" s="6" t="str">
        <f>SUBSTITUTE(LEFT(Crate_BOMs[[#This Row],[PO Sublot-GL]],LEN(Crate_BOMs[[#This Row],[PO Sublot-GL]])-LEN(Crate_BOMs[[#This Row],[Glass Type]]))," ","")</f>
        <v>2.02</v>
      </c>
      <c r="AD249" s="6" t="str">
        <f>LEFT(Crate_BOMs[[#This Row],[no]],FIND(" ",Crate_BOMs[[#This Row],[no]],5)-1)</f>
        <v>PO 40538</v>
      </c>
      <c r="AE249" s="6" cm="1">
        <f t="array" ref="AE249">COUNTA(_xlfn.UNIQUE(_xlfn._xlws.FILTER(Crate_BOMs[PO],Crate_BOMs[crate no.]=Crate_BOMs[[#This Row],[crate no.]])))</f>
        <v>1</v>
      </c>
      <c r="AF249" s="10" t="str">
        <f>IF(Crate_BOMs[[#This Row],['# POs in Crate]]=1,"",IF(VLOOKUP(Crate_BOMs[[#This Row],[crate no.]],Crates_[[crate no.]:[New Sublot]],3,FALSE)="","",VLOOKUP(Crate_BOMs[[#This Row],[crate no.]],Crates_[[crate no.]:[New Sublot]],3,FALSE)))</f>
        <v/>
      </c>
      <c r="AG249" s="6" t="str">
        <f>IF(VLOOKUP(Crate_BOMs[[#This Row],[crate no.]],Crates_[[crate no.]:[New Sublot]],3,FALSE)="",VLOOKUP(Crate_BOMs[[#This Row],[crate no.]],Crates_[[crate no.]:[New Sublot]],2,FALSE),VLOOKUP(Crate_BOMs[[#This Row],[crate no.]],Crates_[[crate no.]:[New Sublot]],3,FALSE))</f>
        <v>2.02</v>
      </c>
    </row>
    <row r="250" spans="1:33" x14ac:dyDescent="0.25">
      <c r="A250">
        <v>5</v>
      </c>
      <c r="B250">
        <v>300520681</v>
      </c>
      <c r="C250">
        <v>2394178</v>
      </c>
      <c r="D250">
        <v>1</v>
      </c>
      <c r="E250" t="s">
        <v>57</v>
      </c>
      <c r="F250" t="s">
        <v>70</v>
      </c>
      <c r="G250">
        <v>2892</v>
      </c>
      <c r="H250">
        <v>2496</v>
      </c>
      <c r="I250">
        <v>114</v>
      </c>
      <c r="J250">
        <v>98</v>
      </c>
      <c r="K250">
        <v>397</v>
      </c>
      <c r="L250">
        <v>1</v>
      </c>
      <c r="M250" t="s">
        <v>55</v>
      </c>
      <c r="N250" t="s">
        <v>56</v>
      </c>
      <c r="O250" s="2">
        <v>875.2351801399999</v>
      </c>
      <c r="P250" s="15">
        <v>45748</v>
      </c>
      <c r="Q250" s="15">
        <v>45770</v>
      </c>
      <c r="R250" s="15">
        <v>45777</v>
      </c>
      <c r="S250" t="s">
        <v>21</v>
      </c>
      <c r="T250">
        <v>5</v>
      </c>
      <c r="U250" s="2">
        <v>500.44933473999998</v>
      </c>
      <c r="V250" s="2">
        <v>6613.8678599999994</v>
      </c>
      <c r="W250" s="2">
        <v>10.367454400000002</v>
      </c>
      <c r="X250" s="2">
        <v>1.2139108000000001</v>
      </c>
      <c r="Y250" s="2">
        <v>8.7926511999999999</v>
      </c>
      <c r="Z250" s="6">
        <f>Crate_BOMs[[#This Row],[glass weight (lb)]]+Crate_BOMs[[#This Row],[Crate Weight (lb)]]/COUNTIF(Crate_BOMs[crate no.],Crate_BOMs[[#This Row],[crate no.]])</f>
        <v>975.32504708799991</v>
      </c>
      <c r="AA250" s="6" t="str">
        <f>IF(LEFT(Crate_BOMs[[#This Row],[glass code]],4)&lt;&gt;"1116","",IFERROR(MID(Crate_BOMs[[#This Row],[no]],FIND("ECN",Crate_BOMs[[#This Row],[no]]),200),MID(Crate_BOMs[[#This Row],[no]],39,200)))</f>
        <v>2.02 GLZ01</v>
      </c>
      <c r="AB250" s="6" t="str">
        <f>SUBSTITUTE(IF(RIGHT(Crate_BOMs[[#This Row],[PO Sublot-GL]],6)="curved",RIGHT(Crate_BOMs[[#This Row],[PO Sublot-GL]],12),RIGHT(Crate_BOMs[[#This Row],[PO Sublot-GL]],5))," ","")</f>
        <v>GLZ01</v>
      </c>
      <c r="AC250" s="6" t="str">
        <f>SUBSTITUTE(LEFT(Crate_BOMs[[#This Row],[PO Sublot-GL]],LEN(Crate_BOMs[[#This Row],[PO Sublot-GL]])-LEN(Crate_BOMs[[#This Row],[Glass Type]]))," ","")</f>
        <v>2.02</v>
      </c>
      <c r="AD250" s="6" t="str">
        <f>LEFT(Crate_BOMs[[#This Row],[no]],FIND(" ",Crate_BOMs[[#This Row],[no]],5)-1)</f>
        <v>PO 40538</v>
      </c>
      <c r="AE250" s="6" cm="1">
        <f t="array" ref="AE250">COUNTA(_xlfn.UNIQUE(_xlfn._xlws.FILTER(Crate_BOMs[PO],Crate_BOMs[crate no.]=Crate_BOMs[[#This Row],[crate no.]])))</f>
        <v>1</v>
      </c>
      <c r="AF250" s="10" t="str">
        <f>IF(Crate_BOMs[[#This Row],['# POs in Crate]]=1,"",IF(VLOOKUP(Crate_BOMs[[#This Row],[crate no.]],Crates_[[crate no.]:[New Sublot]],3,FALSE)="","",VLOOKUP(Crate_BOMs[[#This Row],[crate no.]],Crates_[[crate no.]:[New Sublot]],3,FALSE)))</f>
        <v/>
      </c>
      <c r="AG250" s="6" t="str">
        <f>IF(VLOOKUP(Crate_BOMs[[#This Row],[crate no.]],Crates_[[crate no.]:[New Sublot]],3,FALSE)="",VLOOKUP(Crate_BOMs[[#This Row],[crate no.]],Crates_[[crate no.]:[New Sublot]],2,FALSE),VLOOKUP(Crate_BOMs[[#This Row],[crate no.]],Crates_[[crate no.]:[New Sublot]],3,FALSE))</f>
        <v>2.02</v>
      </c>
    </row>
    <row r="251" spans="1:33" x14ac:dyDescent="0.25">
      <c r="A251">
        <v>5</v>
      </c>
      <c r="B251">
        <v>300520681</v>
      </c>
      <c r="C251">
        <v>2394178</v>
      </c>
      <c r="D251">
        <v>1</v>
      </c>
      <c r="E251" t="s">
        <v>57</v>
      </c>
      <c r="F251" t="s">
        <v>70</v>
      </c>
      <c r="G251">
        <v>2892</v>
      </c>
      <c r="H251">
        <v>2496</v>
      </c>
      <c r="I251">
        <v>114</v>
      </c>
      <c r="J251">
        <v>98</v>
      </c>
      <c r="K251">
        <v>397</v>
      </c>
      <c r="L251">
        <v>1</v>
      </c>
      <c r="M251" t="s">
        <v>55</v>
      </c>
      <c r="N251" t="s">
        <v>56</v>
      </c>
      <c r="O251" s="2">
        <v>875.2351801399999</v>
      </c>
      <c r="P251" s="15">
        <v>45748</v>
      </c>
      <c r="Q251" s="15">
        <v>45770</v>
      </c>
      <c r="R251" s="15">
        <v>45777</v>
      </c>
      <c r="S251" t="s">
        <v>21</v>
      </c>
      <c r="T251">
        <v>5</v>
      </c>
      <c r="U251" s="2">
        <v>500.44933473999998</v>
      </c>
      <c r="V251" s="2">
        <v>6613.8678599999994</v>
      </c>
      <c r="W251" s="2">
        <v>10.367454400000002</v>
      </c>
      <c r="X251" s="2">
        <v>1.2139108000000001</v>
      </c>
      <c r="Y251" s="2">
        <v>8.7926511999999999</v>
      </c>
      <c r="Z251" s="6">
        <f>Crate_BOMs[[#This Row],[glass weight (lb)]]+Crate_BOMs[[#This Row],[Crate Weight (lb)]]/COUNTIF(Crate_BOMs[crate no.],Crate_BOMs[[#This Row],[crate no.]])</f>
        <v>975.32504708799991</v>
      </c>
      <c r="AA251" s="6" t="str">
        <f>IF(LEFT(Crate_BOMs[[#This Row],[glass code]],4)&lt;&gt;"1116","",IFERROR(MID(Crate_BOMs[[#This Row],[no]],FIND("ECN",Crate_BOMs[[#This Row],[no]]),200),MID(Crate_BOMs[[#This Row],[no]],39,200)))</f>
        <v>2.02 GLZ01</v>
      </c>
      <c r="AB251" s="6" t="str">
        <f>SUBSTITUTE(IF(RIGHT(Crate_BOMs[[#This Row],[PO Sublot-GL]],6)="curved",RIGHT(Crate_BOMs[[#This Row],[PO Sublot-GL]],12),RIGHT(Crate_BOMs[[#This Row],[PO Sublot-GL]],5))," ","")</f>
        <v>GLZ01</v>
      </c>
      <c r="AC251" s="6" t="str">
        <f>SUBSTITUTE(LEFT(Crate_BOMs[[#This Row],[PO Sublot-GL]],LEN(Crate_BOMs[[#This Row],[PO Sublot-GL]])-LEN(Crate_BOMs[[#This Row],[Glass Type]]))," ","")</f>
        <v>2.02</v>
      </c>
      <c r="AD251" s="6" t="str">
        <f>LEFT(Crate_BOMs[[#This Row],[no]],FIND(" ",Crate_BOMs[[#This Row],[no]],5)-1)</f>
        <v>PO 40538</v>
      </c>
      <c r="AE251" s="6" cm="1">
        <f t="array" ref="AE251">COUNTA(_xlfn.UNIQUE(_xlfn._xlws.FILTER(Crate_BOMs[PO],Crate_BOMs[crate no.]=Crate_BOMs[[#This Row],[crate no.]])))</f>
        <v>1</v>
      </c>
      <c r="AF251" s="10" t="str">
        <f>IF(Crate_BOMs[[#This Row],['# POs in Crate]]=1,"",IF(VLOOKUP(Crate_BOMs[[#This Row],[crate no.]],Crates_[[crate no.]:[New Sublot]],3,FALSE)="","",VLOOKUP(Crate_BOMs[[#This Row],[crate no.]],Crates_[[crate no.]:[New Sublot]],3,FALSE)))</f>
        <v/>
      </c>
      <c r="AG251" s="6" t="str">
        <f>IF(VLOOKUP(Crate_BOMs[[#This Row],[crate no.]],Crates_[[crate no.]:[New Sublot]],3,FALSE)="",VLOOKUP(Crate_BOMs[[#This Row],[crate no.]],Crates_[[crate no.]:[New Sublot]],2,FALSE),VLOOKUP(Crate_BOMs[[#This Row],[crate no.]],Crates_[[crate no.]:[New Sublot]],3,FALSE))</f>
        <v>2.02</v>
      </c>
    </row>
    <row r="252" spans="1:33" x14ac:dyDescent="0.25">
      <c r="A252">
        <v>6</v>
      </c>
      <c r="B252">
        <v>300522149</v>
      </c>
      <c r="C252">
        <v>2394178</v>
      </c>
      <c r="D252">
        <v>1</v>
      </c>
      <c r="E252" t="s">
        <v>57</v>
      </c>
      <c r="F252" t="s">
        <v>70</v>
      </c>
      <c r="G252">
        <v>2892</v>
      </c>
      <c r="H252">
        <v>2496</v>
      </c>
      <c r="I252">
        <v>114</v>
      </c>
      <c r="J252">
        <v>98</v>
      </c>
      <c r="K252">
        <v>397</v>
      </c>
      <c r="L252">
        <v>1</v>
      </c>
      <c r="M252" t="s">
        <v>55</v>
      </c>
      <c r="N252" t="s">
        <v>56</v>
      </c>
      <c r="O252" s="2">
        <v>875.2351801399999</v>
      </c>
      <c r="P252" s="15">
        <v>45748</v>
      </c>
      <c r="Q252" s="15">
        <v>45770</v>
      </c>
      <c r="R252" s="15">
        <v>45777</v>
      </c>
      <c r="S252" t="s">
        <v>21</v>
      </c>
      <c r="T252">
        <v>5</v>
      </c>
      <c r="U252" s="2">
        <v>500.44933473999998</v>
      </c>
      <c r="V252" s="2">
        <v>6613.8678599999994</v>
      </c>
      <c r="W252" s="2">
        <v>10.367454400000002</v>
      </c>
      <c r="X252" s="2">
        <v>1.2139108000000001</v>
      </c>
      <c r="Y252" s="2">
        <v>8.7926511999999999</v>
      </c>
      <c r="Z252" s="6">
        <f>Crate_BOMs[[#This Row],[glass weight (lb)]]+Crate_BOMs[[#This Row],[Crate Weight (lb)]]/COUNTIF(Crate_BOMs[crate no.],Crate_BOMs[[#This Row],[crate no.]])</f>
        <v>975.32504708799991</v>
      </c>
      <c r="AA252" s="6" t="str">
        <f>IF(LEFT(Crate_BOMs[[#This Row],[glass code]],4)&lt;&gt;"1116","",IFERROR(MID(Crate_BOMs[[#This Row],[no]],FIND("ECN",Crate_BOMs[[#This Row],[no]]),200),MID(Crate_BOMs[[#This Row],[no]],39,200)))</f>
        <v>2.02 GLZ01</v>
      </c>
      <c r="AB252" s="6" t="str">
        <f>SUBSTITUTE(IF(RIGHT(Crate_BOMs[[#This Row],[PO Sublot-GL]],6)="curved",RIGHT(Crate_BOMs[[#This Row],[PO Sublot-GL]],12),RIGHT(Crate_BOMs[[#This Row],[PO Sublot-GL]],5))," ","")</f>
        <v>GLZ01</v>
      </c>
      <c r="AC252" s="6" t="str">
        <f>SUBSTITUTE(LEFT(Crate_BOMs[[#This Row],[PO Sublot-GL]],LEN(Crate_BOMs[[#This Row],[PO Sublot-GL]])-LEN(Crate_BOMs[[#This Row],[Glass Type]]))," ","")</f>
        <v>2.02</v>
      </c>
      <c r="AD252" s="6" t="str">
        <f>LEFT(Crate_BOMs[[#This Row],[no]],FIND(" ",Crate_BOMs[[#This Row],[no]],5)-1)</f>
        <v>PO 40538</v>
      </c>
      <c r="AE252" s="6" cm="1">
        <f t="array" ref="AE252">COUNTA(_xlfn.UNIQUE(_xlfn._xlws.FILTER(Crate_BOMs[PO],Crate_BOMs[crate no.]=Crate_BOMs[[#This Row],[crate no.]])))</f>
        <v>1</v>
      </c>
      <c r="AF252" s="10" t="str">
        <f>IF(Crate_BOMs[[#This Row],['# POs in Crate]]=1,"",IF(VLOOKUP(Crate_BOMs[[#This Row],[crate no.]],Crates_[[crate no.]:[New Sublot]],3,FALSE)="","",VLOOKUP(Crate_BOMs[[#This Row],[crate no.]],Crates_[[crate no.]:[New Sublot]],3,FALSE)))</f>
        <v/>
      </c>
      <c r="AG252" s="6" t="str">
        <f>IF(VLOOKUP(Crate_BOMs[[#This Row],[crate no.]],Crates_[[crate no.]:[New Sublot]],3,FALSE)="",VLOOKUP(Crate_BOMs[[#This Row],[crate no.]],Crates_[[crate no.]:[New Sublot]],2,FALSE),VLOOKUP(Crate_BOMs[[#This Row],[crate no.]],Crates_[[crate no.]:[New Sublot]],3,FALSE))</f>
        <v>2.02</v>
      </c>
    </row>
    <row r="253" spans="1:33" x14ac:dyDescent="0.25">
      <c r="A253">
        <v>6</v>
      </c>
      <c r="B253">
        <v>300522149</v>
      </c>
      <c r="C253">
        <v>2394178</v>
      </c>
      <c r="D253">
        <v>1</v>
      </c>
      <c r="E253" t="s">
        <v>57</v>
      </c>
      <c r="F253" t="s">
        <v>70</v>
      </c>
      <c r="G253">
        <v>2892</v>
      </c>
      <c r="H253">
        <v>2496</v>
      </c>
      <c r="I253">
        <v>114</v>
      </c>
      <c r="J253">
        <v>98</v>
      </c>
      <c r="K253">
        <v>397</v>
      </c>
      <c r="L253">
        <v>1</v>
      </c>
      <c r="M253" t="s">
        <v>55</v>
      </c>
      <c r="N253" t="s">
        <v>56</v>
      </c>
      <c r="O253" s="2">
        <v>875.2351801399999</v>
      </c>
      <c r="P253" s="15">
        <v>45748</v>
      </c>
      <c r="Q253" s="15">
        <v>45770</v>
      </c>
      <c r="R253" s="15">
        <v>45777</v>
      </c>
      <c r="S253" t="s">
        <v>21</v>
      </c>
      <c r="T253">
        <v>5</v>
      </c>
      <c r="U253" s="2">
        <v>500.44933473999998</v>
      </c>
      <c r="V253" s="2">
        <v>6613.8678599999994</v>
      </c>
      <c r="W253" s="2">
        <v>10.367454400000002</v>
      </c>
      <c r="X253" s="2">
        <v>1.2139108000000001</v>
      </c>
      <c r="Y253" s="2">
        <v>8.7926511999999999</v>
      </c>
      <c r="Z253" s="6">
        <f>Crate_BOMs[[#This Row],[glass weight (lb)]]+Crate_BOMs[[#This Row],[Crate Weight (lb)]]/COUNTIF(Crate_BOMs[crate no.],Crate_BOMs[[#This Row],[crate no.]])</f>
        <v>975.32504708799991</v>
      </c>
      <c r="AA253" s="6" t="str">
        <f>IF(LEFT(Crate_BOMs[[#This Row],[glass code]],4)&lt;&gt;"1116","",IFERROR(MID(Crate_BOMs[[#This Row],[no]],FIND("ECN",Crate_BOMs[[#This Row],[no]]),200),MID(Crate_BOMs[[#This Row],[no]],39,200)))</f>
        <v>2.02 GLZ01</v>
      </c>
      <c r="AB253" s="6" t="str">
        <f>SUBSTITUTE(IF(RIGHT(Crate_BOMs[[#This Row],[PO Sublot-GL]],6)="curved",RIGHT(Crate_BOMs[[#This Row],[PO Sublot-GL]],12),RIGHT(Crate_BOMs[[#This Row],[PO Sublot-GL]],5))," ","")</f>
        <v>GLZ01</v>
      </c>
      <c r="AC253" s="6" t="str">
        <f>SUBSTITUTE(LEFT(Crate_BOMs[[#This Row],[PO Sublot-GL]],LEN(Crate_BOMs[[#This Row],[PO Sublot-GL]])-LEN(Crate_BOMs[[#This Row],[Glass Type]]))," ","")</f>
        <v>2.02</v>
      </c>
      <c r="AD253" s="6" t="str">
        <f>LEFT(Crate_BOMs[[#This Row],[no]],FIND(" ",Crate_BOMs[[#This Row],[no]],5)-1)</f>
        <v>PO 40538</v>
      </c>
      <c r="AE253" s="6" cm="1">
        <f t="array" ref="AE253">COUNTA(_xlfn.UNIQUE(_xlfn._xlws.FILTER(Crate_BOMs[PO],Crate_BOMs[crate no.]=Crate_BOMs[[#This Row],[crate no.]])))</f>
        <v>1</v>
      </c>
      <c r="AF253" s="10" t="str">
        <f>IF(Crate_BOMs[[#This Row],['# POs in Crate]]=1,"",IF(VLOOKUP(Crate_BOMs[[#This Row],[crate no.]],Crates_[[crate no.]:[New Sublot]],3,FALSE)="","",VLOOKUP(Crate_BOMs[[#This Row],[crate no.]],Crates_[[crate no.]:[New Sublot]],3,FALSE)))</f>
        <v/>
      </c>
      <c r="AG253" s="6" t="str">
        <f>IF(VLOOKUP(Crate_BOMs[[#This Row],[crate no.]],Crates_[[crate no.]:[New Sublot]],3,FALSE)="",VLOOKUP(Crate_BOMs[[#This Row],[crate no.]],Crates_[[crate no.]:[New Sublot]],2,FALSE),VLOOKUP(Crate_BOMs[[#This Row],[crate no.]],Crates_[[crate no.]:[New Sublot]],3,FALSE))</f>
        <v>2.02</v>
      </c>
    </row>
    <row r="254" spans="1:33" x14ac:dyDescent="0.25">
      <c r="A254">
        <v>6</v>
      </c>
      <c r="B254">
        <v>300522149</v>
      </c>
      <c r="C254">
        <v>2394178</v>
      </c>
      <c r="D254">
        <v>1</v>
      </c>
      <c r="E254" t="s">
        <v>57</v>
      </c>
      <c r="F254" t="s">
        <v>70</v>
      </c>
      <c r="G254">
        <v>2892</v>
      </c>
      <c r="H254">
        <v>2496</v>
      </c>
      <c r="I254">
        <v>114</v>
      </c>
      <c r="J254">
        <v>98</v>
      </c>
      <c r="K254">
        <v>397</v>
      </c>
      <c r="L254">
        <v>1</v>
      </c>
      <c r="M254" t="s">
        <v>55</v>
      </c>
      <c r="N254" t="s">
        <v>56</v>
      </c>
      <c r="O254" s="2">
        <v>875.2351801399999</v>
      </c>
      <c r="P254" s="15">
        <v>45748</v>
      </c>
      <c r="Q254" s="15">
        <v>45770</v>
      </c>
      <c r="R254" s="15">
        <v>45777</v>
      </c>
      <c r="S254" t="s">
        <v>21</v>
      </c>
      <c r="T254">
        <v>5</v>
      </c>
      <c r="U254" s="2">
        <v>500.44933473999998</v>
      </c>
      <c r="V254" s="2">
        <v>6613.8678599999994</v>
      </c>
      <c r="W254" s="2">
        <v>10.367454400000002</v>
      </c>
      <c r="X254" s="2">
        <v>1.2139108000000001</v>
      </c>
      <c r="Y254" s="2">
        <v>8.7926511999999999</v>
      </c>
      <c r="Z254" s="6">
        <f>Crate_BOMs[[#This Row],[glass weight (lb)]]+Crate_BOMs[[#This Row],[Crate Weight (lb)]]/COUNTIF(Crate_BOMs[crate no.],Crate_BOMs[[#This Row],[crate no.]])</f>
        <v>975.32504708799991</v>
      </c>
      <c r="AA254" s="6" t="str">
        <f>IF(LEFT(Crate_BOMs[[#This Row],[glass code]],4)&lt;&gt;"1116","",IFERROR(MID(Crate_BOMs[[#This Row],[no]],FIND("ECN",Crate_BOMs[[#This Row],[no]]),200),MID(Crate_BOMs[[#This Row],[no]],39,200)))</f>
        <v>2.02 GLZ01</v>
      </c>
      <c r="AB254" s="6" t="str">
        <f>SUBSTITUTE(IF(RIGHT(Crate_BOMs[[#This Row],[PO Sublot-GL]],6)="curved",RIGHT(Crate_BOMs[[#This Row],[PO Sublot-GL]],12),RIGHT(Crate_BOMs[[#This Row],[PO Sublot-GL]],5))," ","")</f>
        <v>GLZ01</v>
      </c>
      <c r="AC254" s="6" t="str">
        <f>SUBSTITUTE(LEFT(Crate_BOMs[[#This Row],[PO Sublot-GL]],LEN(Crate_BOMs[[#This Row],[PO Sublot-GL]])-LEN(Crate_BOMs[[#This Row],[Glass Type]]))," ","")</f>
        <v>2.02</v>
      </c>
      <c r="AD254" s="6" t="str">
        <f>LEFT(Crate_BOMs[[#This Row],[no]],FIND(" ",Crate_BOMs[[#This Row],[no]],5)-1)</f>
        <v>PO 40538</v>
      </c>
      <c r="AE254" s="6" cm="1">
        <f t="array" ref="AE254">COUNTA(_xlfn.UNIQUE(_xlfn._xlws.FILTER(Crate_BOMs[PO],Crate_BOMs[crate no.]=Crate_BOMs[[#This Row],[crate no.]])))</f>
        <v>1</v>
      </c>
      <c r="AF254" s="10" t="str">
        <f>IF(Crate_BOMs[[#This Row],['# POs in Crate]]=1,"",IF(VLOOKUP(Crate_BOMs[[#This Row],[crate no.]],Crates_[[crate no.]:[New Sublot]],3,FALSE)="","",VLOOKUP(Crate_BOMs[[#This Row],[crate no.]],Crates_[[crate no.]:[New Sublot]],3,FALSE)))</f>
        <v/>
      </c>
      <c r="AG254" s="6" t="str">
        <f>IF(VLOOKUP(Crate_BOMs[[#This Row],[crate no.]],Crates_[[crate no.]:[New Sublot]],3,FALSE)="",VLOOKUP(Crate_BOMs[[#This Row],[crate no.]],Crates_[[crate no.]:[New Sublot]],2,FALSE),VLOOKUP(Crate_BOMs[[#This Row],[crate no.]],Crates_[[crate no.]:[New Sublot]],3,FALSE))</f>
        <v>2.02</v>
      </c>
    </row>
    <row r="255" spans="1:33" x14ac:dyDescent="0.25">
      <c r="A255">
        <v>6</v>
      </c>
      <c r="B255">
        <v>300522149</v>
      </c>
      <c r="C255">
        <v>2394178</v>
      </c>
      <c r="D255">
        <v>1</v>
      </c>
      <c r="E255" t="s">
        <v>57</v>
      </c>
      <c r="F255" t="s">
        <v>70</v>
      </c>
      <c r="G255">
        <v>2892</v>
      </c>
      <c r="H255">
        <v>2496</v>
      </c>
      <c r="I255">
        <v>114</v>
      </c>
      <c r="J255">
        <v>98</v>
      </c>
      <c r="K255">
        <v>397</v>
      </c>
      <c r="L255">
        <v>1</v>
      </c>
      <c r="M255" t="s">
        <v>55</v>
      </c>
      <c r="N255" t="s">
        <v>56</v>
      </c>
      <c r="O255" s="2">
        <v>875.2351801399999</v>
      </c>
      <c r="P255" s="15">
        <v>45748</v>
      </c>
      <c r="Q255" s="15">
        <v>45770</v>
      </c>
      <c r="R255" s="15">
        <v>45777</v>
      </c>
      <c r="S255" t="s">
        <v>21</v>
      </c>
      <c r="T255">
        <v>5</v>
      </c>
      <c r="U255" s="2">
        <v>500.44933473999998</v>
      </c>
      <c r="V255" s="2">
        <v>6613.8678599999994</v>
      </c>
      <c r="W255" s="2">
        <v>10.367454400000002</v>
      </c>
      <c r="X255" s="2">
        <v>1.2139108000000001</v>
      </c>
      <c r="Y255" s="2">
        <v>8.7926511999999999</v>
      </c>
      <c r="Z255" s="6">
        <f>Crate_BOMs[[#This Row],[glass weight (lb)]]+Crate_BOMs[[#This Row],[Crate Weight (lb)]]/COUNTIF(Crate_BOMs[crate no.],Crate_BOMs[[#This Row],[crate no.]])</f>
        <v>975.32504708799991</v>
      </c>
      <c r="AA255" s="6" t="str">
        <f>IF(LEFT(Crate_BOMs[[#This Row],[glass code]],4)&lt;&gt;"1116","",IFERROR(MID(Crate_BOMs[[#This Row],[no]],FIND("ECN",Crate_BOMs[[#This Row],[no]]),200),MID(Crate_BOMs[[#This Row],[no]],39,200)))</f>
        <v>2.02 GLZ01</v>
      </c>
      <c r="AB255" s="6" t="str">
        <f>SUBSTITUTE(IF(RIGHT(Crate_BOMs[[#This Row],[PO Sublot-GL]],6)="curved",RIGHT(Crate_BOMs[[#This Row],[PO Sublot-GL]],12),RIGHT(Crate_BOMs[[#This Row],[PO Sublot-GL]],5))," ","")</f>
        <v>GLZ01</v>
      </c>
      <c r="AC255" s="6" t="str">
        <f>SUBSTITUTE(LEFT(Crate_BOMs[[#This Row],[PO Sublot-GL]],LEN(Crate_BOMs[[#This Row],[PO Sublot-GL]])-LEN(Crate_BOMs[[#This Row],[Glass Type]]))," ","")</f>
        <v>2.02</v>
      </c>
      <c r="AD255" s="6" t="str">
        <f>LEFT(Crate_BOMs[[#This Row],[no]],FIND(" ",Crate_BOMs[[#This Row],[no]],5)-1)</f>
        <v>PO 40538</v>
      </c>
      <c r="AE255" s="6" cm="1">
        <f t="array" ref="AE255">COUNTA(_xlfn.UNIQUE(_xlfn._xlws.FILTER(Crate_BOMs[PO],Crate_BOMs[crate no.]=Crate_BOMs[[#This Row],[crate no.]])))</f>
        <v>1</v>
      </c>
      <c r="AF255" s="10" t="str">
        <f>IF(Crate_BOMs[[#This Row],['# POs in Crate]]=1,"",IF(VLOOKUP(Crate_BOMs[[#This Row],[crate no.]],Crates_[[crate no.]:[New Sublot]],3,FALSE)="","",VLOOKUP(Crate_BOMs[[#This Row],[crate no.]],Crates_[[crate no.]:[New Sublot]],3,FALSE)))</f>
        <v/>
      </c>
      <c r="AG255" s="6" t="str">
        <f>IF(VLOOKUP(Crate_BOMs[[#This Row],[crate no.]],Crates_[[crate no.]:[New Sublot]],3,FALSE)="",VLOOKUP(Crate_BOMs[[#This Row],[crate no.]],Crates_[[crate no.]:[New Sublot]],2,FALSE),VLOOKUP(Crate_BOMs[[#This Row],[crate no.]],Crates_[[crate no.]:[New Sublot]],3,FALSE))</f>
        <v>2.02</v>
      </c>
    </row>
    <row r="256" spans="1:33" x14ac:dyDescent="0.25">
      <c r="A256">
        <v>6</v>
      </c>
      <c r="B256">
        <v>300522149</v>
      </c>
      <c r="C256">
        <v>2394178</v>
      </c>
      <c r="D256">
        <v>1</v>
      </c>
      <c r="E256" t="s">
        <v>57</v>
      </c>
      <c r="F256" t="s">
        <v>70</v>
      </c>
      <c r="G256">
        <v>2892</v>
      </c>
      <c r="H256">
        <v>2496</v>
      </c>
      <c r="I256">
        <v>114</v>
      </c>
      <c r="J256">
        <v>98</v>
      </c>
      <c r="K256">
        <v>397</v>
      </c>
      <c r="L256">
        <v>1</v>
      </c>
      <c r="M256" t="s">
        <v>55</v>
      </c>
      <c r="N256" t="s">
        <v>56</v>
      </c>
      <c r="O256" s="2">
        <v>875.2351801399999</v>
      </c>
      <c r="P256" s="15">
        <v>45748</v>
      </c>
      <c r="Q256" s="15">
        <v>45770</v>
      </c>
      <c r="R256" s="15">
        <v>45777</v>
      </c>
      <c r="S256" t="s">
        <v>21</v>
      </c>
      <c r="T256">
        <v>5</v>
      </c>
      <c r="U256" s="2">
        <v>500.44933473999998</v>
      </c>
      <c r="V256" s="2">
        <v>6613.8678599999994</v>
      </c>
      <c r="W256" s="2">
        <v>10.367454400000002</v>
      </c>
      <c r="X256" s="2">
        <v>1.2139108000000001</v>
      </c>
      <c r="Y256" s="2">
        <v>8.7926511999999999</v>
      </c>
      <c r="Z256" s="6">
        <f>Crate_BOMs[[#This Row],[glass weight (lb)]]+Crate_BOMs[[#This Row],[Crate Weight (lb)]]/COUNTIF(Crate_BOMs[crate no.],Crate_BOMs[[#This Row],[crate no.]])</f>
        <v>975.32504708799991</v>
      </c>
      <c r="AA256" s="6" t="str">
        <f>IF(LEFT(Crate_BOMs[[#This Row],[glass code]],4)&lt;&gt;"1116","",IFERROR(MID(Crate_BOMs[[#This Row],[no]],FIND("ECN",Crate_BOMs[[#This Row],[no]]),200),MID(Crate_BOMs[[#This Row],[no]],39,200)))</f>
        <v>2.02 GLZ01</v>
      </c>
      <c r="AB256" s="6" t="str">
        <f>SUBSTITUTE(IF(RIGHT(Crate_BOMs[[#This Row],[PO Sublot-GL]],6)="curved",RIGHT(Crate_BOMs[[#This Row],[PO Sublot-GL]],12),RIGHT(Crate_BOMs[[#This Row],[PO Sublot-GL]],5))," ","")</f>
        <v>GLZ01</v>
      </c>
      <c r="AC256" s="6" t="str">
        <f>SUBSTITUTE(LEFT(Crate_BOMs[[#This Row],[PO Sublot-GL]],LEN(Crate_BOMs[[#This Row],[PO Sublot-GL]])-LEN(Crate_BOMs[[#This Row],[Glass Type]]))," ","")</f>
        <v>2.02</v>
      </c>
      <c r="AD256" s="6" t="str">
        <f>LEFT(Crate_BOMs[[#This Row],[no]],FIND(" ",Crate_BOMs[[#This Row],[no]],5)-1)</f>
        <v>PO 40538</v>
      </c>
      <c r="AE256" s="6" cm="1">
        <f t="array" ref="AE256">COUNTA(_xlfn.UNIQUE(_xlfn._xlws.FILTER(Crate_BOMs[PO],Crate_BOMs[crate no.]=Crate_BOMs[[#This Row],[crate no.]])))</f>
        <v>1</v>
      </c>
      <c r="AF256" s="10" t="str">
        <f>IF(Crate_BOMs[[#This Row],['# POs in Crate]]=1,"",IF(VLOOKUP(Crate_BOMs[[#This Row],[crate no.]],Crates_[[crate no.]:[New Sublot]],3,FALSE)="","",VLOOKUP(Crate_BOMs[[#This Row],[crate no.]],Crates_[[crate no.]:[New Sublot]],3,FALSE)))</f>
        <v/>
      </c>
      <c r="AG256" s="6" t="str">
        <f>IF(VLOOKUP(Crate_BOMs[[#This Row],[crate no.]],Crates_[[crate no.]:[New Sublot]],3,FALSE)="",VLOOKUP(Crate_BOMs[[#This Row],[crate no.]],Crates_[[crate no.]:[New Sublot]],2,FALSE),VLOOKUP(Crate_BOMs[[#This Row],[crate no.]],Crates_[[crate no.]:[New Sublot]],3,FALSE))</f>
        <v>2.02</v>
      </c>
    </row>
    <row r="257" spans="1:33" x14ac:dyDescent="0.25">
      <c r="A257">
        <v>6</v>
      </c>
      <c r="B257">
        <v>300521718</v>
      </c>
      <c r="C257">
        <v>2394738</v>
      </c>
      <c r="D257">
        <v>1</v>
      </c>
      <c r="E257" t="s">
        <v>125</v>
      </c>
      <c r="F257" t="s">
        <v>129</v>
      </c>
      <c r="G257">
        <v>2892</v>
      </c>
      <c r="H257">
        <v>2496</v>
      </c>
      <c r="I257">
        <v>114</v>
      </c>
      <c r="J257">
        <v>98</v>
      </c>
      <c r="K257">
        <v>397</v>
      </c>
      <c r="L257">
        <v>1</v>
      </c>
      <c r="M257" t="s">
        <v>55</v>
      </c>
      <c r="N257" t="s">
        <v>56</v>
      </c>
      <c r="O257" s="2">
        <v>875.2351801399999</v>
      </c>
      <c r="P257" s="15">
        <v>45748</v>
      </c>
      <c r="Q257" s="15">
        <v>45770</v>
      </c>
      <c r="R257" s="15">
        <v>45777</v>
      </c>
      <c r="S257" t="s">
        <v>21</v>
      </c>
      <c r="T257">
        <v>5</v>
      </c>
      <c r="U257" s="2">
        <v>500.44933473999998</v>
      </c>
      <c r="V257" s="2">
        <v>6613.8678599999994</v>
      </c>
      <c r="W257" s="2">
        <v>10.367454400000002</v>
      </c>
      <c r="X257" s="2">
        <v>1.2139108000000001</v>
      </c>
      <c r="Y257" s="2">
        <v>8.7926511999999999</v>
      </c>
      <c r="Z257" s="6">
        <f>Crate_BOMs[[#This Row],[glass weight (lb)]]+Crate_BOMs[[#This Row],[Crate Weight (lb)]]/COUNTIF(Crate_BOMs[crate no.],Crate_BOMs[[#This Row],[crate no.]])</f>
        <v>975.32504708799991</v>
      </c>
      <c r="AA257" s="6" t="str">
        <f>IF(LEFT(Crate_BOMs[[#This Row],[glass code]],4)&lt;&gt;"1116","",IFERROR(MID(Crate_BOMs[[#This Row],[no]],FIND("ECN",Crate_BOMs[[#This Row],[no]]),200),MID(Crate_BOMs[[#This Row],[no]],39,200)))</f>
        <v>2.03 GLT01</v>
      </c>
      <c r="AB257" s="6" t="str">
        <f>SUBSTITUTE(IF(RIGHT(Crate_BOMs[[#This Row],[PO Sublot-GL]],6)="curved",RIGHT(Crate_BOMs[[#This Row],[PO Sublot-GL]],12),RIGHT(Crate_BOMs[[#This Row],[PO Sublot-GL]],5))," ","")</f>
        <v>GLT01</v>
      </c>
      <c r="AC257" s="6" t="str">
        <f>SUBSTITUTE(LEFT(Crate_BOMs[[#This Row],[PO Sublot-GL]],LEN(Crate_BOMs[[#This Row],[PO Sublot-GL]])-LEN(Crate_BOMs[[#This Row],[Glass Type]]))," ","")</f>
        <v>2.03</v>
      </c>
      <c r="AD257" s="6" t="str">
        <f>LEFT(Crate_BOMs[[#This Row],[no]],FIND(" ",Crate_BOMs[[#This Row],[no]],5)-1)</f>
        <v>PO 40540</v>
      </c>
      <c r="AE257" s="6" cm="1">
        <f t="array" ref="AE257">COUNTA(_xlfn.UNIQUE(_xlfn._xlws.FILTER(Crate_BOMs[PO],Crate_BOMs[crate no.]=Crate_BOMs[[#This Row],[crate no.]])))</f>
        <v>2</v>
      </c>
      <c r="AF257" s="10" t="str">
        <f>IF(Crate_BOMs[[#This Row],['# POs in Crate]]=1,"",IF(VLOOKUP(Crate_BOMs[[#This Row],[crate no.]],Crates_[[crate no.]:[New Sublot]],3,FALSE)="","",VLOOKUP(Crate_BOMs[[#This Row],[crate no.]],Crates_[[crate no.]:[New Sublot]],3,FALSE)))</f>
        <v>2.02</v>
      </c>
      <c r="AG257" s="6" t="str">
        <f>IF(VLOOKUP(Crate_BOMs[[#This Row],[crate no.]],Crates_[[crate no.]:[New Sublot]],3,FALSE)="",VLOOKUP(Crate_BOMs[[#This Row],[crate no.]],Crates_[[crate no.]:[New Sublot]],2,FALSE),VLOOKUP(Crate_BOMs[[#This Row],[crate no.]],Crates_[[crate no.]:[New Sublot]],3,FALSE))</f>
        <v>2.02</v>
      </c>
    </row>
    <row r="258" spans="1:33" x14ac:dyDescent="0.25">
      <c r="A258">
        <v>6</v>
      </c>
      <c r="B258">
        <v>300521718</v>
      </c>
      <c r="C258">
        <v>2394738</v>
      </c>
      <c r="D258">
        <v>1</v>
      </c>
      <c r="E258" t="s">
        <v>125</v>
      </c>
      <c r="F258" t="s">
        <v>129</v>
      </c>
      <c r="G258">
        <v>2892</v>
      </c>
      <c r="H258">
        <v>2496</v>
      </c>
      <c r="I258">
        <v>114</v>
      </c>
      <c r="J258">
        <v>98</v>
      </c>
      <c r="K258">
        <v>397</v>
      </c>
      <c r="L258">
        <v>1</v>
      </c>
      <c r="M258" t="s">
        <v>55</v>
      </c>
      <c r="N258" t="s">
        <v>56</v>
      </c>
      <c r="O258" s="2">
        <v>875.2351801399999</v>
      </c>
      <c r="P258" s="15">
        <v>45748</v>
      </c>
      <c r="Q258" s="15">
        <v>45770</v>
      </c>
      <c r="R258" s="15">
        <v>45777</v>
      </c>
      <c r="S258" t="s">
        <v>21</v>
      </c>
      <c r="T258">
        <v>5</v>
      </c>
      <c r="U258" s="2">
        <v>500.44933473999998</v>
      </c>
      <c r="V258" s="2">
        <v>6613.8678599999994</v>
      </c>
      <c r="W258" s="2">
        <v>10.367454400000002</v>
      </c>
      <c r="X258" s="2">
        <v>1.2139108000000001</v>
      </c>
      <c r="Y258" s="2">
        <v>8.7926511999999999</v>
      </c>
      <c r="Z258" s="6">
        <f>Crate_BOMs[[#This Row],[glass weight (lb)]]+Crate_BOMs[[#This Row],[Crate Weight (lb)]]/COUNTIF(Crate_BOMs[crate no.],Crate_BOMs[[#This Row],[crate no.]])</f>
        <v>975.32504708799991</v>
      </c>
      <c r="AA258" s="6" t="str">
        <f>IF(LEFT(Crate_BOMs[[#This Row],[glass code]],4)&lt;&gt;"1116","",IFERROR(MID(Crate_BOMs[[#This Row],[no]],FIND("ECN",Crate_BOMs[[#This Row],[no]]),200),MID(Crate_BOMs[[#This Row],[no]],39,200)))</f>
        <v>2.03 GLT01</v>
      </c>
      <c r="AB258" s="6" t="str">
        <f>SUBSTITUTE(IF(RIGHT(Crate_BOMs[[#This Row],[PO Sublot-GL]],6)="curved",RIGHT(Crate_BOMs[[#This Row],[PO Sublot-GL]],12),RIGHT(Crate_BOMs[[#This Row],[PO Sublot-GL]],5))," ","")</f>
        <v>GLT01</v>
      </c>
      <c r="AC258" s="6" t="str">
        <f>SUBSTITUTE(LEFT(Crate_BOMs[[#This Row],[PO Sublot-GL]],LEN(Crate_BOMs[[#This Row],[PO Sublot-GL]])-LEN(Crate_BOMs[[#This Row],[Glass Type]]))," ","")</f>
        <v>2.03</v>
      </c>
      <c r="AD258" s="6" t="str">
        <f>LEFT(Crate_BOMs[[#This Row],[no]],FIND(" ",Crate_BOMs[[#This Row],[no]],5)-1)</f>
        <v>PO 40540</v>
      </c>
      <c r="AE258" s="6" cm="1">
        <f t="array" ref="AE258">COUNTA(_xlfn.UNIQUE(_xlfn._xlws.FILTER(Crate_BOMs[PO],Crate_BOMs[crate no.]=Crate_BOMs[[#This Row],[crate no.]])))</f>
        <v>2</v>
      </c>
      <c r="AF258" s="10" t="str">
        <f>IF(Crate_BOMs[[#This Row],['# POs in Crate]]=1,"",IF(VLOOKUP(Crate_BOMs[[#This Row],[crate no.]],Crates_[[crate no.]:[New Sublot]],3,FALSE)="","",VLOOKUP(Crate_BOMs[[#This Row],[crate no.]],Crates_[[crate no.]:[New Sublot]],3,FALSE)))</f>
        <v>2.02</v>
      </c>
      <c r="AG258" s="6" t="str">
        <f>IF(VLOOKUP(Crate_BOMs[[#This Row],[crate no.]],Crates_[[crate no.]:[New Sublot]],3,FALSE)="",VLOOKUP(Crate_BOMs[[#This Row],[crate no.]],Crates_[[crate no.]:[New Sublot]],2,FALSE),VLOOKUP(Crate_BOMs[[#This Row],[crate no.]],Crates_[[crate no.]:[New Sublot]],3,FALSE))</f>
        <v>2.02</v>
      </c>
    </row>
    <row r="259" spans="1:33" x14ac:dyDescent="0.25">
      <c r="A259">
        <v>6</v>
      </c>
      <c r="B259">
        <v>300521718</v>
      </c>
      <c r="C259">
        <v>2394738</v>
      </c>
      <c r="D259">
        <v>1</v>
      </c>
      <c r="E259" t="s">
        <v>125</v>
      </c>
      <c r="F259" t="s">
        <v>129</v>
      </c>
      <c r="G259">
        <v>2892</v>
      </c>
      <c r="H259">
        <v>2496</v>
      </c>
      <c r="I259">
        <v>114</v>
      </c>
      <c r="J259">
        <v>98</v>
      </c>
      <c r="K259">
        <v>397</v>
      </c>
      <c r="L259">
        <v>1</v>
      </c>
      <c r="M259" t="s">
        <v>55</v>
      </c>
      <c r="N259" t="s">
        <v>56</v>
      </c>
      <c r="O259" s="2">
        <v>875.2351801399999</v>
      </c>
      <c r="P259" s="15">
        <v>45748</v>
      </c>
      <c r="Q259" s="15">
        <v>45770</v>
      </c>
      <c r="R259" s="15">
        <v>45777</v>
      </c>
      <c r="S259" t="s">
        <v>21</v>
      </c>
      <c r="T259">
        <v>5</v>
      </c>
      <c r="U259" s="2">
        <v>500.44933473999998</v>
      </c>
      <c r="V259" s="2">
        <v>6613.8678599999994</v>
      </c>
      <c r="W259" s="2">
        <v>10.367454400000002</v>
      </c>
      <c r="X259" s="2">
        <v>1.2139108000000001</v>
      </c>
      <c r="Y259" s="2">
        <v>8.7926511999999999</v>
      </c>
      <c r="Z259" s="6">
        <f>Crate_BOMs[[#This Row],[glass weight (lb)]]+Crate_BOMs[[#This Row],[Crate Weight (lb)]]/COUNTIF(Crate_BOMs[crate no.],Crate_BOMs[[#This Row],[crate no.]])</f>
        <v>975.32504708799991</v>
      </c>
      <c r="AA259" s="6" t="str">
        <f>IF(LEFT(Crate_BOMs[[#This Row],[glass code]],4)&lt;&gt;"1116","",IFERROR(MID(Crate_BOMs[[#This Row],[no]],FIND("ECN",Crate_BOMs[[#This Row],[no]]),200),MID(Crate_BOMs[[#This Row],[no]],39,200)))</f>
        <v>2.03 GLT01</v>
      </c>
      <c r="AB259" s="6" t="str">
        <f>SUBSTITUTE(IF(RIGHT(Crate_BOMs[[#This Row],[PO Sublot-GL]],6)="curved",RIGHT(Crate_BOMs[[#This Row],[PO Sublot-GL]],12),RIGHT(Crate_BOMs[[#This Row],[PO Sublot-GL]],5))," ","")</f>
        <v>GLT01</v>
      </c>
      <c r="AC259" s="6" t="str">
        <f>SUBSTITUTE(LEFT(Crate_BOMs[[#This Row],[PO Sublot-GL]],LEN(Crate_BOMs[[#This Row],[PO Sublot-GL]])-LEN(Crate_BOMs[[#This Row],[Glass Type]]))," ","")</f>
        <v>2.03</v>
      </c>
      <c r="AD259" s="6" t="str">
        <f>LEFT(Crate_BOMs[[#This Row],[no]],FIND(" ",Crate_BOMs[[#This Row],[no]],5)-1)</f>
        <v>PO 40540</v>
      </c>
      <c r="AE259" s="6" cm="1">
        <f t="array" ref="AE259">COUNTA(_xlfn.UNIQUE(_xlfn._xlws.FILTER(Crate_BOMs[PO],Crate_BOMs[crate no.]=Crate_BOMs[[#This Row],[crate no.]])))</f>
        <v>2</v>
      </c>
      <c r="AF259" s="10" t="str">
        <f>IF(Crate_BOMs[[#This Row],['# POs in Crate]]=1,"",IF(VLOOKUP(Crate_BOMs[[#This Row],[crate no.]],Crates_[[crate no.]:[New Sublot]],3,FALSE)="","",VLOOKUP(Crate_BOMs[[#This Row],[crate no.]],Crates_[[crate no.]:[New Sublot]],3,FALSE)))</f>
        <v>2.02</v>
      </c>
      <c r="AG259" s="6" t="str">
        <f>IF(VLOOKUP(Crate_BOMs[[#This Row],[crate no.]],Crates_[[crate no.]:[New Sublot]],3,FALSE)="",VLOOKUP(Crate_BOMs[[#This Row],[crate no.]],Crates_[[crate no.]:[New Sublot]],2,FALSE),VLOOKUP(Crate_BOMs[[#This Row],[crate no.]],Crates_[[crate no.]:[New Sublot]],3,FALSE))</f>
        <v>2.02</v>
      </c>
    </row>
    <row r="260" spans="1:33" x14ac:dyDescent="0.25">
      <c r="A260">
        <v>6</v>
      </c>
      <c r="B260">
        <v>300521718</v>
      </c>
      <c r="C260">
        <v>2394178</v>
      </c>
      <c r="D260">
        <v>1</v>
      </c>
      <c r="E260" t="s">
        <v>57</v>
      </c>
      <c r="F260" t="s">
        <v>70</v>
      </c>
      <c r="G260">
        <v>2892</v>
      </c>
      <c r="H260">
        <v>2496</v>
      </c>
      <c r="I260">
        <v>114</v>
      </c>
      <c r="J260">
        <v>98</v>
      </c>
      <c r="K260">
        <v>397</v>
      </c>
      <c r="L260">
        <v>1</v>
      </c>
      <c r="M260" t="s">
        <v>55</v>
      </c>
      <c r="N260" t="s">
        <v>56</v>
      </c>
      <c r="O260" s="2">
        <v>875.2351801399999</v>
      </c>
      <c r="P260" s="15">
        <v>45748</v>
      </c>
      <c r="Q260" s="15">
        <v>45770</v>
      </c>
      <c r="R260" s="15">
        <v>45777</v>
      </c>
      <c r="S260" t="s">
        <v>21</v>
      </c>
      <c r="T260">
        <v>5</v>
      </c>
      <c r="U260" s="2">
        <v>500.44933473999998</v>
      </c>
      <c r="V260" s="2">
        <v>6613.8678599999994</v>
      </c>
      <c r="W260" s="2">
        <v>10.367454400000002</v>
      </c>
      <c r="X260" s="2">
        <v>1.2139108000000001</v>
      </c>
      <c r="Y260" s="2">
        <v>8.7926511999999999</v>
      </c>
      <c r="Z260" s="6">
        <f>Crate_BOMs[[#This Row],[glass weight (lb)]]+Crate_BOMs[[#This Row],[Crate Weight (lb)]]/COUNTIF(Crate_BOMs[crate no.],Crate_BOMs[[#This Row],[crate no.]])</f>
        <v>975.32504708799991</v>
      </c>
      <c r="AA260" s="6" t="str">
        <f>IF(LEFT(Crate_BOMs[[#This Row],[glass code]],4)&lt;&gt;"1116","",IFERROR(MID(Crate_BOMs[[#This Row],[no]],FIND("ECN",Crate_BOMs[[#This Row],[no]]),200),MID(Crate_BOMs[[#This Row],[no]],39,200)))</f>
        <v>2.02 GLZ01</v>
      </c>
      <c r="AB260" s="6" t="str">
        <f>SUBSTITUTE(IF(RIGHT(Crate_BOMs[[#This Row],[PO Sublot-GL]],6)="curved",RIGHT(Crate_BOMs[[#This Row],[PO Sublot-GL]],12),RIGHT(Crate_BOMs[[#This Row],[PO Sublot-GL]],5))," ","")</f>
        <v>GLZ01</v>
      </c>
      <c r="AC260" s="6" t="str">
        <f>SUBSTITUTE(LEFT(Crate_BOMs[[#This Row],[PO Sublot-GL]],LEN(Crate_BOMs[[#This Row],[PO Sublot-GL]])-LEN(Crate_BOMs[[#This Row],[Glass Type]]))," ","")</f>
        <v>2.02</v>
      </c>
      <c r="AD260" s="6" t="str">
        <f>LEFT(Crate_BOMs[[#This Row],[no]],FIND(" ",Crate_BOMs[[#This Row],[no]],5)-1)</f>
        <v>PO 40538</v>
      </c>
      <c r="AE260" s="6" cm="1">
        <f t="array" ref="AE260">COUNTA(_xlfn.UNIQUE(_xlfn._xlws.FILTER(Crate_BOMs[PO],Crate_BOMs[crate no.]=Crate_BOMs[[#This Row],[crate no.]])))</f>
        <v>2</v>
      </c>
      <c r="AF260" s="10" t="str">
        <f>IF(Crate_BOMs[[#This Row],['# POs in Crate]]=1,"",IF(VLOOKUP(Crate_BOMs[[#This Row],[crate no.]],Crates_[[crate no.]:[New Sublot]],3,FALSE)="","",VLOOKUP(Crate_BOMs[[#This Row],[crate no.]],Crates_[[crate no.]:[New Sublot]],3,FALSE)))</f>
        <v>2.02</v>
      </c>
      <c r="AG260" s="6" t="str">
        <f>IF(VLOOKUP(Crate_BOMs[[#This Row],[crate no.]],Crates_[[crate no.]:[New Sublot]],3,FALSE)="",VLOOKUP(Crate_BOMs[[#This Row],[crate no.]],Crates_[[crate no.]:[New Sublot]],2,FALSE),VLOOKUP(Crate_BOMs[[#This Row],[crate no.]],Crates_[[crate no.]:[New Sublot]],3,FALSE))</f>
        <v>2.02</v>
      </c>
    </row>
    <row r="261" spans="1:33" x14ac:dyDescent="0.25">
      <c r="A261">
        <v>6</v>
      </c>
      <c r="B261">
        <v>300521718</v>
      </c>
      <c r="C261">
        <v>2394738</v>
      </c>
      <c r="D261">
        <v>1</v>
      </c>
      <c r="E261" t="s">
        <v>125</v>
      </c>
      <c r="F261" t="s">
        <v>129</v>
      </c>
      <c r="G261">
        <v>2892</v>
      </c>
      <c r="H261">
        <v>2496</v>
      </c>
      <c r="I261">
        <v>114</v>
      </c>
      <c r="J261">
        <v>98</v>
      </c>
      <c r="K261">
        <v>397</v>
      </c>
      <c r="L261">
        <v>1</v>
      </c>
      <c r="M261" t="s">
        <v>55</v>
      </c>
      <c r="N261" t="s">
        <v>56</v>
      </c>
      <c r="O261" s="2">
        <v>875.2351801399999</v>
      </c>
      <c r="P261" s="15">
        <v>45748</v>
      </c>
      <c r="Q261" s="15">
        <v>45770</v>
      </c>
      <c r="R261" s="15">
        <v>45777</v>
      </c>
      <c r="S261" t="s">
        <v>21</v>
      </c>
      <c r="T261">
        <v>5</v>
      </c>
      <c r="U261" s="2">
        <v>500.44933473999998</v>
      </c>
      <c r="V261" s="2">
        <v>6613.8678599999994</v>
      </c>
      <c r="W261" s="2">
        <v>10.367454400000002</v>
      </c>
      <c r="X261" s="2">
        <v>1.2139108000000001</v>
      </c>
      <c r="Y261" s="2">
        <v>8.7926511999999999</v>
      </c>
      <c r="Z261" s="6">
        <f>Crate_BOMs[[#This Row],[glass weight (lb)]]+Crate_BOMs[[#This Row],[Crate Weight (lb)]]/COUNTIF(Crate_BOMs[crate no.],Crate_BOMs[[#This Row],[crate no.]])</f>
        <v>975.32504708799991</v>
      </c>
      <c r="AA261" s="6" t="str">
        <f>IF(LEFT(Crate_BOMs[[#This Row],[glass code]],4)&lt;&gt;"1116","",IFERROR(MID(Crate_BOMs[[#This Row],[no]],FIND("ECN",Crate_BOMs[[#This Row],[no]]),200),MID(Crate_BOMs[[#This Row],[no]],39,200)))</f>
        <v>2.03 GLT01</v>
      </c>
      <c r="AB261" s="6" t="str">
        <f>SUBSTITUTE(IF(RIGHT(Crate_BOMs[[#This Row],[PO Sublot-GL]],6)="curved",RIGHT(Crate_BOMs[[#This Row],[PO Sublot-GL]],12),RIGHT(Crate_BOMs[[#This Row],[PO Sublot-GL]],5))," ","")</f>
        <v>GLT01</v>
      </c>
      <c r="AC261" s="6" t="str">
        <f>SUBSTITUTE(LEFT(Crate_BOMs[[#This Row],[PO Sublot-GL]],LEN(Crate_BOMs[[#This Row],[PO Sublot-GL]])-LEN(Crate_BOMs[[#This Row],[Glass Type]]))," ","")</f>
        <v>2.03</v>
      </c>
      <c r="AD261" s="6" t="str">
        <f>LEFT(Crate_BOMs[[#This Row],[no]],FIND(" ",Crate_BOMs[[#This Row],[no]],5)-1)</f>
        <v>PO 40540</v>
      </c>
      <c r="AE261" s="6" cm="1">
        <f t="array" ref="AE261">COUNTA(_xlfn.UNIQUE(_xlfn._xlws.FILTER(Crate_BOMs[PO],Crate_BOMs[crate no.]=Crate_BOMs[[#This Row],[crate no.]])))</f>
        <v>2</v>
      </c>
      <c r="AF261" s="10" t="str">
        <f>IF(Crate_BOMs[[#This Row],['# POs in Crate]]=1,"",IF(VLOOKUP(Crate_BOMs[[#This Row],[crate no.]],Crates_[[crate no.]:[New Sublot]],3,FALSE)="","",VLOOKUP(Crate_BOMs[[#This Row],[crate no.]],Crates_[[crate no.]:[New Sublot]],3,FALSE)))</f>
        <v>2.02</v>
      </c>
      <c r="AG261" s="6" t="str">
        <f>IF(VLOOKUP(Crate_BOMs[[#This Row],[crate no.]],Crates_[[crate no.]:[New Sublot]],3,FALSE)="",VLOOKUP(Crate_BOMs[[#This Row],[crate no.]],Crates_[[crate no.]:[New Sublot]],2,FALSE),VLOOKUP(Crate_BOMs[[#This Row],[crate no.]],Crates_[[crate no.]:[New Sublot]],3,FALSE))</f>
        <v>2.02</v>
      </c>
    </row>
    <row r="262" spans="1:33" x14ac:dyDescent="0.25">
      <c r="A262">
        <v>6</v>
      </c>
      <c r="B262">
        <v>300521697</v>
      </c>
      <c r="C262">
        <v>2394738</v>
      </c>
      <c r="D262">
        <v>1</v>
      </c>
      <c r="E262" t="s">
        <v>125</v>
      </c>
      <c r="F262" t="s">
        <v>129</v>
      </c>
      <c r="G262">
        <v>2892</v>
      </c>
      <c r="H262">
        <v>2496</v>
      </c>
      <c r="I262">
        <v>114</v>
      </c>
      <c r="J262">
        <v>98</v>
      </c>
      <c r="K262">
        <v>397</v>
      </c>
      <c r="L262">
        <v>1</v>
      </c>
      <c r="M262" t="s">
        <v>55</v>
      </c>
      <c r="N262" t="s">
        <v>56</v>
      </c>
      <c r="O262" s="2">
        <v>875.2351801399999</v>
      </c>
      <c r="P262" s="15">
        <v>45748</v>
      </c>
      <c r="Q262" s="15">
        <v>45770</v>
      </c>
      <c r="R262" s="15">
        <v>45777</v>
      </c>
      <c r="S262" t="s">
        <v>21</v>
      </c>
      <c r="T262">
        <v>5</v>
      </c>
      <c r="U262" s="2">
        <v>500.44933473999998</v>
      </c>
      <c r="V262" s="2">
        <v>6613.8678599999994</v>
      </c>
      <c r="W262" s="2">
        <v>10.367454400000002</v>
      </c>
      <c r="X262" s="2">
        <v>1.2139108000000001</v>
      </c>
      <c r="Y262" s="2">
        <v>8.7926511999999999</v>
      </c>
      <c r="Z262" s="6">
        <f>Crate_BOMs[[#This Row],[glass weight (lb)]]+Crate_BOMs[[#This Row],[Crate Weight (lb)]]/COUNTIF(Crate_BOMs[crate no.],Crate_BOMs[[#This Row],[crate no.]])</f>
        <v>975.32504708799991</v>
      </c>
      <c r="AA262" s="6" t="str">
        <f>IF(LEFT(Crate_BOMs[[#This Row],[glass code]],4)&lt;&gt;"1116","",IFERROR(MID(Crate_BOMs[[#This Row],[no]],FIND("ECN",Crate_BOMs[[#This Row],[no]]),200),MID(Crate_BOMs[[#This Row],[no]],39,200)))</f>
        <v>2.03 GLT01</v>
      </c>
      <c r="AB262" s="6" t="str">
        <f>SUBSTITUTE(IF(RIGHT(Crate_BOMs[[#This Row],[PO Sublot-GL]],6)="curved",RIGHT(Crate_BOMs[[#This Row],[PO Sublot-GL]],12),RIGHT(Crate_BOMs[[#This Row],[PO Sublot-GL]],5))," ","")</f>
        <v>GLT01</v>
      </c>
      <c r="AC262" s="6" t="str">
        <f>SUBSTITUTE(LEFT(Crate_BOMs[[#This Row],[PO Sublot-GL]],LEN(Crate_BOMs[[#This Row],[PO Sublot-GL]])-LEN(Crate_BOMs[[#This Row],[Glass Type]]))," ","")</f>
        <v>2.03</v>
      </c>
      <c r="AD262" s="6" t="str">
        <f>LEFT(Crate_BOMs[[#This Row],[no]],FIND(" ",Crate_BOMs[[#This Row],[no]],5)-1)</f>
        <v>PO 40540</v>
      </c>
      <c r="AE262" s="6" cm="1">
        <f t="array" ref="AE262">COUNTA(_xlfn.UNIQUE(_xlfn._xlws.FILTER(Crate_BOMs[PO],Crate_BOMs[crate no.]=Crate_BOMs[[#This Row],[crate no.]])))</f>
        <v>2</v>
      </c>
      <c r="AF262" s="10" t="str">
        <f>IF(Crate_BOMs[[#This Row],['# POs in Crate]]=1,"",IF(VLOOKUP(Crate_BOMs[[#This Row],[crate no.]],Crates_[[crate no.]:[New Sublot]],3,FALSE)="","",VLOOKUP(Crate_BOMs[[#This Row],[crate no.]],Crates_[[crate no.]:[New Sublot]],3,FALSE)))</f>
        <v>2.03</v>
      </c>
      <c r="AG262" s="6" t="str">
        <f>IF(VLOOKUP(Crate_BOMs[[#This Row],[crate no.]],Crates_[[crate no.]:[New Sublot]],3,FALSE)="",VLOOKUP(Crate_BOMs[[#This Row],[crate no.]],Crates_[[crate no.]:[New Sublot]],2,FALSE),VLOOKUP(Crate_BOMs[[#This Row],[crate no.]],Crates_[[crate no.]:[New Sublot]],3,FALSE))</f>
        <v>2.03</v>
      </c>
    </row>
    <row r="263" spans="1:33" x14ac:dyDescent="0.25">
      <c r="A263">
        <v>6</v>
      </c>
      <c r="B263">
        <v>300521697</v>
      </c>
      <c r="C263">
        <v>2394177</v>
      </c>
      <c r="D263">
        <v>1</v>
      </c>
      <c r="E263" t="s">
        <v>125</v>
      </c>
      <c r="F263" t="s">
        <v>128</v>
      </c>
      <c r="G263">
        <v>2892</v>
      </c>
      <c r="H263">
        <v>2496</v>
      </c>
      <c r="I263">
        <v>114</v>
      </c>
      <c r="J263">
        <v>98</v>
      </c>
      <c r="K263">
        <v>397</v>
      </c>
      <c r="L263">
        <v>1</v>
      </c>
      <c r="M263" t="s">
        <v>55</v>
      </c>
      <c r="N263" t="s">
        <v>56</v>
      </c>
      <c r="O263" s="2">
        <v>875.2351801399999</v>
      </c>
      <c r="P263" s="15">
        <v>45748</v>
      </c>
      <c r="Q263" s="15">
        <v>45770</v>
      </c>
      <c r="R263" s="15">
        <v>45777</v>
      </c>
      <c r="S263" t="s">
        <v>21</v>
      </c>
      <c r="T263">
        <v>5</v>
      </c>
      <c r="U263" s="2">
        <v>500.44933473999998</v>
      </c>
      <c r="V263" s="2">
        <v>6613.8678599999994</v>
      </c>
      <c r="W263" s="2">
        <v>10.367454400000002</v>
      </c>
      <c r="X263" s="2">
        <v>1.2139108000000001</v>
      </c>
      <c r="Y263" s="2">
        <v>8.7926511999999999</v>
      </c>
      <c r="Z263" s="6">
        <f>Crate_BOMs[[#This Row],[glass weight (lb)]]+Crate_BOMs[[#This Row],[Crate Weight (lb)]]/COUNTIF(Crate_BOMs[crate no.],Crate_BOMs[[#This Row],[crate no.]])</f>
        <v>975.32504708799991</v>
      </c>
      <c r="AA263" s="6" t="str">
        <f>IF(LEFT(Crate_BOMs[[#This Row],[glass code]],4)&lt;&gt;"1116","",IFERROR(MID(Crate_BOMs[[#This Row],[no]],FIND("ECN",Crate_BOMs[[#This Row],[no]]),200),MID(Crate_BOMs[[#This Row],[no]],39,200)))</f>
        <v>2.02 GLT01</v>
      </c>
      <c r="AB263" s="6" t="str">
        <f>SUBSTITUTE(IF(RIGHT(Crate_BOMs[[#This Row],[PO Sublot-GL]],6)="curved",RIGHT(Crate_BOMs[[#This Row],[PO Sublot-GL]],12),RIGHT(Crate_BOMs[[#This Row],[PO Sublot-GL]],5))," ","")</f>
        <v>GLT01</v>
      </c>
      <c r="AC263" s="6" t="str">
        <f>SUBSTITUTE(LEFT(Crate_BOMs[[#This Row],[PO Sublot-GL]],LEN(Crate_BOMs[[#This Row],[PO Sublot-GL]])-LEN(Crate_BOMs[[#This Row],[Glass Type]]))," ","")</f>
        <v>2.02</v>
      </c>
      <c r="AD263" s="6" t="str">
        <f>LEFT(Crate_BOMs[[#This Row],[no]],FIND(" ",Crate_BOMs[[#This Row],[no]],5)-1)</f>
        <v>PO 40538</v>
      </c>
      <c r="AE263" s="6" cm="1">
        <f t="array" ref="AE263">COUNTA(_xlfn.UNIQUE(_xlfn._xlws.FILTER(Crate_BOMs[PO],Crate_BOMs[crate no.]=Crate_BOMs[[#This Row],[crate no.]])))</f>
        <v>2</v>
      </c>
      <c r="AF263" s="10" t="str">
        <f>IF(Crate_BOMs[[#This Row],['# POs in Crate]]=1,"",IF(VLOOKUP(Crate_BOMs[[#This Row],[crate no.]],Crates_[[crate no.]:[New Sublot]],3,FALSE)="","",VLOOKUP(Crate_BOMs[[#This Row],[crate no.]],Crates_[[crate no.]:[New Sublot]],3,FALSE)))</f>
        <v>2.03</v>
      </c>
      <c r="AG263" s="6" t="str">
        <f>IF(VLOOKUP(Crate_BOMs[[#This Row],[crate no.]],Crates_[[crate no.]:[New Sublot]],3,FALSE)="",VLOOKUP(Crate_BOMs[[#This Row],[crate no.]],Crates_[[crate no.]:[New Sublot]],2,FALSE),VLOOKUP(Crate_BOMs[[#This Row],[crate no.]],Crates_[[crate no.]:[New Sublot]],3,FALSE))</f>
        <v>2.03</v>
      </c>
    </row>
    <row r="264" spans="1:33" x14ac:dyDescent="0.25">
      <c r="A264">
        <v>6</v>
      </c>
      <c r="B264">
        <v>300521697</v>
      </c>
      <c r="C264">
        <v>2394738</v>
      </c>
      <c r="D264">
        <v>1</v>
      </c>
      <c r="E264" t="s">
        <v>125</v>
      </c>
      <c r="F264" t="s">
        <v>129</v>
      </c>
      <c r="G264">
        <v>2892</v>
      </c>
      <c r="H264">
        <v>2496</v>
      </c>
      <c r="I264">
        <v>114</v>
      </c>
      <c r="J264">
        <v>98</v>
      </c>
      <c r="K264">
        <v>397</v>
      </c>
      <c r="L264">
        <v>1</v>
      </c>
      <c r="M264" t="s">
        <v>55</v>
      </c>
      <c r="N264" t="s">
        <v>56</v>
      </c>
      <c r="O264" s="2">
        <v>875.2351801399999</v>
      </c>
      <c r="P264" s="15">
        <v>45748</v>
      </c>
      <c r="Q264" s="15">
        <v>45770</v>
      </c>
      <c r="R264" s="15">
        <v>45777</v>
      </c>
      <c r="S264" t="s">
        <v>21</v>
      </c>
      <c r="T264">
        <v>5</v>
      </c>
      <c r="U264" s="2">
        <v>500.44933473999998</v>
      </c>
      <c r="V264" s="2">
        <v>6613.8678599999994</v>
      </c>
      <c r="W264" s="2">
        <v>10.367454400000002</v>
      </c>
      <c r="X264" s="2">
        <v>1.2139108000000001</v>
      </c>
      <c r="Y264" s="2">
        <v>8.7926511999999999</v>
      </c>
      <c r="Z264" s="6">
        <f>Crate_BOMs[[#This Row],[glass weight (lb)]]+Crate_BOMs[[#This Row],[Crate Weight (lb)]]/COUNTIF(Crate_BOMs[crate no.],Crate_BOMs[[#This Row],[crate no.]])</f>
        <v>975.32504708799991</v>
      </c>
      <c r="AA264" s="6" t="str">
        <f>IF(LEFT(Crate_BOMs[[#This Row],[glass code]],4)&lt;&gt;"1116","",IFERROR(MID(Crate_BOMs[[#This Row],[no]],FIND("ECN",Crate_BOMs[[#This Row],[no]]),200),MID(Crate_BOMs[[#This Row],[no]],39,200)))</f>
        <v>2.03 GLT01</v>
      </c>
      <c r="AB264" s="6" t="str">
        <f>SUBSTITUTE(IF(RIGHT(Crate_BOMs[[#This Row],[PO Sublot-GL]],6)="curved",RIGHT(Crate_BOMs[[#This Row],[PO Sublot-GL]],12),RIGHT(Crate_BOMs[[#This Row],[PO Sublot-GL]],5))," ","")</f>
        <v>GLT01</v>
      </c>
      <c r="AC264" s="6" t="str">
        <f>SUBSTITUTE(LEFT(Crate_BOMs[[#This Row],[PO Sublot-GL]],LEN(Crate_BOMs[[#This Row],[PO Sublot-GL]])-LEN(Crate_BOMs[[#This Row],[Glass Type]]))," ","")</f>
        <v>2.03</v>
      </c>
      <c r="AD264" s="6" t="str">
        <f>LEFT(Crate_BOMs[[#This Row],[no]],FIND(" ",Crate_BOMs[[#This Row],[no]],5)-1)</f>
        <v>PO 40540</v>
      </c>
      <c r="AE264" s="6" cm="1">
        <f t="array" ref="AE264">COUNTA(_xlfn.UNIQUE(_xlfn._xlws.FILTER(Crate_BOMs[PO],Crate_BOMs[crate no.]=Crate_BOMs[[#This Row],[crate no.]])))</f>
        <v>2</v>
      </c>
      <c r="AF264" s="10" t="str">
        <f>IF(Crate_BOMs[[#This Row],['# POs in Crate]]=1,"",IF(VLOOKUP(Crate_BOMs[[#This Row],[crate no.]],Crates_[[crate no.]:[New Sublot]],3,FALSE)="","",VLOOKUP(Crate_BOMs[[#This Row],[crate no.]],Crates_[[crate no.]:[New Sublot]],3,FALSE)))</f>
        <v>2.03</v>
      </c>
      <c r="AG264" s="6" t="str">
        <f>IF(VLOOKUP(Crate_BOMs[[#This Row],[crate no.]],Crates_[[crate no.]:[New Sublot]],3,FALSE)="",VLOOKUP(Crate_BOMs[[#This Row],[crate no.]],Crates_[[crate no.]:[New Sublot]],2,FALSE),VLOOKUP(Crate_BOMs[[#This Row],[crate no.]],Crates_[[crate no.]:[New Sublot]],3,FALSE))</f>
        <v>2.03</v>
      </c>
    </row>
    <row r="265" spans="1:33" x14ac:dyDescent="0.25">
      <c r="A265">
        <v>6</v>
      </c>
      <c r="B265">
        <v>300521697</v>
      </c>
      <c r="C265">
        <v>2394738</v>
      </c>
      <c r="D265">
        <v>1</v>
      </c>
      <c r="E265" t="s">
        <v>125</v>
      </c>
      <c r="F265" t="s">
        <v>129</v>
      </c>
      <c r="G265">
        <v>2892</v>
      </c>
      <c r="H265">
        <v>2496</v>
      </c>
      <c r="I265">
        <v>114</v>
      </c>
      <c r="J265">
        <v>98</v>
      </c>
      <c r="K265">
        <v>397</v>
      </c>
      <c r="L265">
        <v>1</v>
      </c>
      <c r="M265" t="s">
        <v>55</v>
      </c>
      <c r="N265" t="s">
        <v>56</v>
      </c>
      <c r="O265" s="2">
        <v>875.2351801399999</v>
      </c>
      <c r="P265" s="15">
        <v>45748</v>
      </c>
      <c r="Q265" s="15">
        <v>45770</v>
      </c>
      <c r="R265" s="15">
        <v>45777</v>
      </c>
      <c r="S265" t="s">
        <v>21</v>
      </c>
      <c r="T265">
        <v>5</v>
      </c>
      <c r="U265" s="2">
        <v>500.44933473999998</v>
      </c>
      <c r="V265" s="2">
        <v>6613.8678599999994</v>
      </c>
      <c r="W265" s="2">
        <v>10.367454400000002</v>
      </c>
      <c r="X265" s="2">
        <v>1.2139108000000001</v>
      </c>
      <c r="Y265" s="2">
        <v>8.7926511999999999</v>
      </c>
      <c r="Z265" s="6">
        <f>Crate_BOMs[[#This Row],[glass weight (lb)]]+Crate_BOMs[[#This Row],[Crate Weight (lb)]]/COUNTIF(Crate_BOMs[crate no.],Crate_BOMs[[#This Row],[crate no.]])</f>
        <v>975.32504708799991</v>
      </c>
      <c r="AA265" s="6" t="str">
        <f>IF(LEFT(Crate_BOMs[[#This Row],[glass code]],4)&lt;&gt;"1116","",IFERROR(MID(Crate_BOMs[[#This Row],[no]],FIND("ECN",Crate_BOMs[[#This Row],[no]]),200),MID(Crate_BOMs[[#This Row],[no]],39,200)))</f>
        <v>2.03 GLT01</v>
      </c>
      <c r="AB265" s="6" t="str">
        <f>SUBSTITUTE(IF(RIGHT(Crate_BOMs[[#This Row],[PO Sublot-GL]],6)="curved",RIGHT(Crate_BOMs[[#This Row],[PO Sublot-GL]],12),RIGHT(Crate_BOMs[[#This Row],[PO Sublot-GL]],5))," ","")</f>
        <v>GLT01</v>
      </c>
      <c r="AC265" s="6" t="str">
        <f>SUBSTITUTE(LEFT(Crate_BOMs[[#This Row],[PO Sublot-GL]],LEN(Crate_BOMs[[#This Row],[PO Sublot-GL]])-LEN(Crate_BOMs[[#This Row],[Glass Type]]))," ","")</f>
        <v>2.03</v>
      </c>
      <c r="AD265" s="6" t="str">
        <f>LEFT(Crate_BOMs[[#This Row],[no]],FIND(" ",Crate_BOMs[[#This Row],[no]],5)-1)</f>
        <v>PO 40540</v>
      </c>
      <c r="AE265" s="6" cm="1">
        <f t="array" ref="AE265">COUNTA(_xlfn.UNIQUE(_xlfn._xlws.FILTER(Crate_BOMs[PO],Crate_BOMs[crate no.]=Crate_BOMs[[#This Row],[crate no.]])))</f>
        <v>2</v>
      </c>
      <c r="AF265" s="10" t="str">
        <f>IF(Crate_BOMs[[#This Row],['# POs in Crate]]=1,"",IF(VLOOKUP(Crate_BOMs[[#This Row],[crate no.]],Crates_[[crate no.]:[New Sublot]],3,FALSE)="","",VLOOKUP(Crate_BOMs[[#This Row],[crate no.]],Crates_[[crate no.]:[New Sublot]],3,FALSE)))</f>
        <v>2.03</v>
      </c>
      <c r="AG265" s="6" t="str">
        <f>IF(VLOOKUP(Crate_BOMs[[#This Row],[crate no.]],Crates_[[crate no.]:[New Sublot]],3,FALSE)="",VLOOKUP(Crate_BOMs[[#This Row],[crate no.]],Crates_[[crate no.]:[New Sublot]],2,FALSE),VLOOKUP(Crate_BOMs[[#This Row],[crate no.]],Crates_[[crate no.]:[New Sublot]],3,FALSE))</f>
        <v>2.03</v>
      </c>
    </row>
    <row r="266" spans="1:33" x14ac:dyDescent="0.25">
      <c r="A266">
        <v>6</v>
      </c>
      <c r="B266">
        <v>300521697</v>
      </c>
      <c r="C266">
        <v>2394738</v>
      </c>
      <c r="D266">
        <v>1</v>
      </c>
      <c r="E266" t="s">
        <v>125</v>
      </c>
      <c r="F266" t="s">
        <v>129</v>
      </c>
      <c r="G266">
        <v>2892</v>
      </c>
      <c r="H266">
        <v>2496</v>
      </c>
      <c r="I266">
        <v>114</v>
      </c>
      <c r="J266">
        <v>98</v>
      </c>
      <c r="K266">
        <v>397</v>
      </c>
      <c r="L266">
        <v>1</v>
      </c>
      <c r="M266" t="s">
        <v>55</v>
      </c>
      <c r="N266" t="s">
        <v>56</v>
      </c>
      <c r="O266" s="2">
        <v>875.2351801399999</v>
      </c>
      <c r="P266" s="15">
        <v>45748</v>
      </c>
      <c r="Q266" s="15">
        <v>45770</v>
      </c>
      <c r="R266" s="15">
        <v>45777</v>
      </c>
      <c r="S266" t="s">
        <v>21</v>
      </c>
      <c r="T266">
        <v>5</v>
      </c>
      <c r="U266" s="2">
        <v>500.44933473999998</v>
      </c>
      <c r="V266" s="2">
        <v>6613.8678599999994</v>
      </c>
      <c r="W266" s="2">
        <v>10.367454400000002</v>
      </c>
      <c r="X266" s="2">
        <v>1.2139108000000001</v>
      </c>
      <c r="Y266" s="2">
        <v>8.7926511999999999</v>
      </c>
      <c r="Z266" s="6">
        <f>Crate_BOMs[[#This Row],[glass weight (lb)]]+Crate_BOMs[[#This Row],[Crate Weight (lb)]]/COUNTIF(Crate_BOMs[crate no.],Crate_BOMs[[#This Row],[crate no.]])</f>
        <v>975.32504708799991</v>
      </c>
      <c r="AA266" s="6" t="str">
        <f>IF(LEFT(Crate_BOMs[[#This Row],[glass code]],4)&lt;&gt;"1116","",IFERROR(MID(Crate_BOMs[[#This Row],[no]],FIND("ECN",Crate_BOMs[[#This Row],[no]]),200),MID(Crate_BOMs[[#This Row],[no]],39,200)))</f>
        <v>2.03 GLT01</v>
      </c>
      <c r="AB266" s="6" t="str">
        <f>SUBSTITUTE(IF(RIGHT(Crate_BOMs[[#This Row],[PO Sublot-GL]],6)="curved",RIGHT(Crate_BOMs[[#This Row],[PO Sublot-GL]],12),RIGHT(Crate_BOMs[[#This Row],[PO Sublot-GL]],5))," ","")</f>
        <v>GLT01</v>
      </c>
      <c r="AC266" s="6" t="str">
        <f>SUBSTITUTE(LEFT(Crate_BOMs[[#This Row],[PO Sublot-GL]],LEN(Crate_BOMs[[#This Row],[PO Sublot-GL]])-LEN(Crate_BOMs[[#This Row],[Glass Type]]))," ","")</f>
        <v>2.03</v>
      </c>
      <c r="AD266" s="6" t="str">
        <f>LEFT(Crate_BOMs[[#This Row],[no]],FIND(" ",Crate_BOMs[[#This Row],[no]],5)-1)</f>
        <v>PO 40540</v>
      </c>
      <c r="AE266" s="6" cm="1">
        <f t="array" ref="AE266">COUNTA(_xlfn.UNIQUE(_xlfn._xlws.FILTER(Crate_BOMs[PO],Crate_BOMs[crate no.]=Crate_BOMs[[#This Row],[crate no.]])))</f>
        <v>2</v>
      </c>
      <c r="AF266" s="10" t="str">
        <f>IF(Crate_BOMs[[#This Row],['# POs in Crate]]=1,"",IF(VLOOKUP(Crate_BOMs[[#This Row],[crate no.]],Crates_[[crate no.]:[New Sublot]],3,FALSE)="","",VLOOKUP(Crate_BOMs[[#This Row],[crate no.]],Crates_[[crate no.]:[New Sublot]],3,FALSE)))</f>
        <v>2.03</v>
      </c>
      <c r="AG266" s="6" t="str">
        <f>IF(VLOOKUP(Crate_BOMs[[#This Row],[crate no.]],Crates_[[crate no.]:[New Sublot]],3,FALSE)="",VLOOKUP(Crate_BOMs[[#This Row],[crate no.]],Crates_[[crate no.]:[New Sublot]],2,FALSE),VLOOKUP(Crate_BOMs[[#This Row],[crate no.]],Crates_[[crate no.]:[New Sublot]],3,FALSE))</f>
        <v>2.03</v>
      </c>
    </row>
    <row r="267" spans="1:33" x14ac:dyDescent="0.25">
      <c r="A267">
        <v>6</v>
      </c>
      <c r="B267">
        <v>300521852</v>
      </c>
      <c r="C267">
        <v>2394738</v>
      </c>
      <c r="D267">
        <v>1</v>
      </c>
      <c r="E267" t="s">
        <v>125</v>
      </c>
      <c r="F267" t="s">
        <v>129</v>
      </c>
      <c r="G267">
        <v>2892</v>
      </c>
      <c r="H267">
        <v>2496</v>
      </c>
      <c r="I267">
        <v>114</v>
      </c>
      <c r="J267">
        <v>98</v>
      </c>
      <c r="K267">
        <v>397</v>
      </c>
      <c r="L267">
        <v>1</v>
      </c>
      <c r="M267" t="s">
        <v>55</v>
      </c>
      <c r="N267" t="s">
        <v>56</v>
      </c>
      <c r="O267" s="2">
        <v>875.2351801399999</v>
      </c>
      <c r="P267" s="15">
        <v>45748</v>
      </c>
      <c r="Q267" s="15">
        <v>45770</v>
      </c>
      <c r="R267" s="15">
        <v>45777</v>
      </c>
      <c r="S267" t="s">
        <v>21</v>
      </c>
      <c r="T267">
        <v>5</v>
      </c>
      <c r="U267" s="2">
        <v>500.44933473999998</v>
      </c>
      <c r="V267" s="2">
        <v>6613.8678599999994</v>
      </c>
      <c r="W267" s="2">
        <v>10.367454400000002</v>
      </c>
      <c r="X267" s="2">
        <v>1.2139108000000001</v>
      </c>
      <c r="Y267" s="2">
        <v>8.7926511999999999</v>
      </c>
      <c r="Z267" s="6">
        <f>Crate_BOMs[[#This Row],[glass weight (lb)]]+Crate_BOMs[[#This Row],[Crate Weight (lb)]]/COUNTIF(Crate_BOMs[crate no.],Crate_BOMs[[#This Row],[crate no.]])</f>
        <v>975.32504708799991</v>
      </c>
      <c r="AA267" s="6" t="str">
        <f>IF(LEFT(Crate_BOMs[[#This Row],[glass code]],4)&lt;&gt;"1116","",IFERROR(MID(Crate_BOMs[[#This Row],[no]],FIND("ECN",Crate_BOMs[[#This Row],[no]]),200),MID(Crate_BOMs[[#This Row],[no]],39,200)))</f>
        <v>2.03 GLT01</v>
      </c>
      <c r="AB267" s="6" t="str">
        <f>SUBSTITUTE(IF(RIGHT(Crate_BOMs[[#This Row],[PO Sublot-GL]],6)="curved",RIGHT(Crate_BOMs[[#This Row],[PO Sublot-GL]],12),RIGHT(Crate_BOMs[[#This Row],[PO Sublot-GL]],5))," ","")</f>
        <v>GLT01</v>
      </c>
      <c r="AC267" s="6" t="str">
        <f>SUBSTITUTE(LEFT(Crate_BOMs[[#This Row],[PO Sublot-GL]],LEN(Crate_BOMs[[#This Row],[PO Sublot-GL]])-LEN(Crate_BOMs[[#This Row],[Glass Type]]))," ","")</f>
        <v>2.03</v>
      </c>
      <c r="AD267" s="6" t="str">
        <f>LEFT(Crate_BOMs[[#This Row],[no]],FIND(" ",Crate_BOMs[[#This Row],[no]],5)-1)</f>
        <v>PO 40540</v>
      </c>
      <c r="AE267" s="6" cm="1">
        <f t="array" ref="AE267">COUNTA(_xlfn.UNIQUE(_xlfn._xlws.FILTER(Crate_BOMs[PO],Crate_BOMs[crate no.]=Crate_BOMs[[#This Row],[crate no.]])))</f>
        <v>2</v>
      </c>
      <c r="AF267" s="10" t="str">
        <f>IF(Crate_BOMs[[#This Row],['# POs in Crate]]=1,"",IF(VLOOKUP(Crate_BOMs[[#This Row],[crate no.]],Crates_[[crate no.]:[New Sublot]],3,FALSE)="","",VLOOKUP(Crate_BOMs[[#This Row],[crate no.]],Crates_[[crate no.]:[New Sublot]],3,FALSE)))</f>
        <v>2.03</v>
      </c>
      <c r="AG267" s="6" t="str">
        <f>IF(VLOOKUP(Crate_BOMs[[#This Row],[crate no.]],Crates_[[crate no.]:[New Sublot]],3,FALSE)="",VLOOKUP(Crate_BOMs[[#This Row],[crate no.]],Crates_[[crate no.]:[New Sublot]],2,FALSE),VLOOKUP(Crate_BOMs[[#This Row],[crate no.]],Crates_[[crate no.]:[New Sublot]],3,FALSE))</f>
        <v>2.03</v>
      </c>
    </row>
    <row r="268" spans="1:33" x14ac:dyDescent="0.25">
      <c r="A268">
        <v>6</v>
      </c>
      <c r="B268">
        <v>300521852</v>
      </c>
      <c r="C268">
        <v>2394738</v>
      </c>
      <c r="D268">
        <v>1</v>
      </c>
      <c r="E268" t="s">
        <v>125</v>
      </c>
      <c r="F268" t="s">
        <v>129</v>
      </c>
      <c r="G268">
        <v>2892</v>
      </c>
      <c r="H268">
        <v>2496</v>
      </c>
      <c r="I268">
        <v>114</v>
      </c>
      <c r="J268">
        <v>98</v>
      </c>
      <c r="K268">
        <v>397</v>
      </c>
      <c r="L268">
        <v>1</v>
      </c>
      <c r="M268" t="s">
        <v>55</v>
      </c>
      <c r="N268" t="s">
        <v>56</v>
      </c>
      <c r="O268" s="2">
        <v>875.2351801399999</v>
      </c>
      <c r="P268" s="15">
        <v>45748</v>
      </c>
      <c r="Q268" s="15">
        <v>45770</v>
      </c>
      <c r="R268" s="15">
        <v>45777</v>
      </c>
      <c r="S268" t="s">
        <v>21</v>
      </c>
      <c r="T268">
        <v>5</v>
      </c>
      <c r="U268" s="2">
        <v>500.44933473999998</v>
      </c>
      <c r="V268" s="2">
        <v>6613.8678599999994</v>
      </c>
      <c r="W268" s="2">
        <v>10.367454400000002</v>
      </c>
      <c r="X268" s="2">
        <v>1.2139108000000001</v>
      </c>
      <c r="Y268" s="2">
        <v>8.7926511999999999</v>
      </c>
      <c r="Z268" s="6">
        <f>Crate_BOMs[[#This Row],[glass weight (lb)]]+Crate_BOMs[[#This Row],[Crate Weight (lb)]]/COUNTIF(Crate_BOMs[crate no.],Crate_BOMs[[#This Row],[crate no.]])</f>
        <v>975.32504708799991</v>
      </c>
      <c r="AA268" s="6" t="str">
        <f>IF(LEFT(Crate_BOMs[[#This Row],[glass code]],4)&lt;&gt;"1116","",IFERROR(MID(Crate_BOMs[[#This Row],[no]],FIND("ECN",Crate_BOMs[[#This Row],[no]]),200),MID(Crate_BOMs[[#This Row],[no]],39,200)))</f>
        <v>2.03 GLT01</v>
      </c>
      <c r="AB268" s="6" t="str">
        <f>SUBSTITUTE(IF(RIGHT(Crate_BOMs[[#This Row],[PO Sublot-GL]],6)="curved",RIGHT(Crate_BOMs[[#This Row],[PO Sublot-GL]],12),RIGHT(Crate_BOMs[[#This Row],[PO Sublot-GL]],5))," ","")</f>
        <v>GLT01</v>
      </c>
      <c r="AC268" s="6" t="str">
        <f>SUBSTITUTE(LEFT(Crate_BOMs[[#This Row],[PO Sublot-GL]],LEN(Crate_BOMs[[#This Row],[PO Sublot-GL]])-LEN(Crate_BOMs[[#This Row],[Glass Type]]))," ","")</f>
        <v>2.03</v>
      </c>
      <c r="AD268" s="6" t="str">
        <f>LEFT(Crate_BOMs[[#This Row],[no]],FIND(" ",Crate_BOMs[[#This Row],[no]],5)-1)</f>
        <v>PO 40540</v>
      </c>
      <c r="AE268" s="6" cm="1">
        <f t="array" ref="AE268">COUNTA(_xlfn.UNIQUE(_xlfn._xlws.FILTER(Crate_BOMs[PO],Crate_BOMs[crate no.]=Crate_BOMs[[#This Row],[crate no.]])))</f>
        <v>2</v>
      </c>
      <c r="AF268" s="10" t="str">
        <f>IF(Crate_BOMs[[#This Row],['# POs in Crate]]=1,"",IF(VLOOKUP(Crate_BOMs[[#This Row],[crate no.]],Crates_[[crate no.]:[New Sublot]],3,FALSE)="","",VLOOKUP(Crate_BOMs[[#This Row],[crate no.]],Crates_[[crate no.]:[New Sublot]],3,FALSE)))</f>
        <v>2.03</v>
      </c>
      <c r="AG268" s="6" t="str">
        <f>IF(VLOOKUP(Crate_BOMs[[#This Row],[crate no.]],Crates_[[crate no.]:[New Sublot]],3,FALSE)="",VLOOKUP(Crate_BOMs[[#This Row],[crate no.]],Crates_[[crate no.]:[New Sublot]],2,FALSE),VLOOKUP(Crate_BOMs[[#This Row],[crate no.]],Crates_[[crate no.]:[New Sublot]],3,FALSE))</f>
        <v>2.03</v>
      </c>
    </row>
    <row r="269" spans="1:33" x14ac:dyDescent="0.25">
      <c r="A269">
        <v>6</v>
      </c>
      <c r="B269">
        <v>300521852</v>
      </c>
      <c r="C269">
        <v>2394177</v>
      </c>
      <c r="D269">
        <v>1</v>
      </c>
      <c r="E269" t="s">
        <v>125</v>
      </c>
      <c r="F269" t="s">
        <v>128</v>
      </c>
      <c r="G269">
        <v>2892</v>
      </c>
      <c r="H269">
        <v>2496</v>
      </c>
      <c r="I269">
        <v>114</v>
      </c>
      <c r="J269">
        <v>98</v>
      </c>
      <c r="K269">
        <v>397</v>
      </c>
      <c r="L269">
        <v>1</v>
      </c>
      <c r="M269" t="s">
        <v>55</v>
      </c>
      <c r="N269" t="s">
        <v>56</v>
      </c>
      <c r="O269" s="2">
        <v>875.2351801399999</v>
      </c>
      <c r="P269" s="15">
        <v>45748</v>
      </c>
      <c r="Q269" s="15">
        <v>45770</v>
      </c>
      <c r="R269" s="15">
        <v>45777</v>
      </c>
      <c r="S269" t="s">
        <v>21</v>
      </c>
      <c r="T269">
        <v>5</v>
      </c>
      <c r="U269" s="2">
        <v>500.44933473999998</v>
      </c>
      <c r="V269" s="2">
        <v>6613.8678599999994</v>
      </c>
      <c r="W269" s="2">
        <v>10.367454400000002</v>
      </c>
      <c r="X269" s="2">
        <v>1.2139108000000001</v>
      </c>
      <c r="Y269" s="2">
        <v>8.7926511999999999</v>
      </c>
      <c r="Z269" s="6">
        <f>Crate_BOMs[[#This Row],[glass weight (lb)]]+Crate_BOMs[[#This Row],[Crate Weight (lb)]]/COUNTIF(Crate_BOMs[crate no.],Crate_BOMs[[#This Row],[crate no.]])</f>
        <v>975.32504708799991</v>
      </c>
      <c r="AA269" s="6" t="str">
        <f>IF(LEFT(Crate_BOMs[[#This Row],[glass code]],4)&lt;&gt;"1116","",IFERROR(MID(Crate_BOMs[[#This Row],[no]],FIND("ECN",Crate_BOMs[[#This Row],[no]]),200),MID(Crate_BOMs[[#This Row],[no]],39,200)))</f>
        <v>2.02 GLT01</v>
      </c>
      <c r="AB269" s="6" t="str">
        <f>SUBSTITUTE(IF(RIGHT(Crate_BOMs[[#This Row],[PO Sublot-GL]],6)="curved",RIGHT(Crate_BOMs[[#This Row],[PO Sublot-GL]],12),RIGHT(Crate_BOMs[[#This Row],[PO Sublot-GL]],5))," ","")</f>
        <v>GLT01</v>
      </c>
      <c r="AC269" s="6" t="str">
        <f>SUBSTITUTE(LEFT(Crate_BOMs[[#This Row],[PO Sublot-GL]],LEN(Crate_BOMs[[#This Row],[PO Sublot-GL]])-LEN(Crate_BOMs[[#This Row],[Glass Type]]))," ","")</f>
        <v>2.02</v>
      </c>
      <c r="AD269" s="6" t="str">
        <f>LEFT(Crate_BOMs[[#This Row],[no]],FIND(" ",Crate_BOMs[[#This Row],[no]],5)-1)</f>
        <v>PO 40538</v>
      </c>
      <c r="AE269" s="6" cm="1">
        <f t="array" ref="AE269">COUNTA(_xlfn.UNIQUE(_xlfn._xlws.FILTER(Crate_BOMs[PO],Crate_BOMs[crate no.]=Crate_BOMs[[#This Row],[crate no.]])))</f>
        <v>2</v>
      </c>
      <c r="AF269" s="10" t="str">
        <f>IF(Crate_BOMs[[#This Row],['# POs in Crate]]=1,"",IF(VLOOKUP(Crate_BOMs[[#This Row],[crate no.]],Crates_[[crate no.]:[New Sublot]],3,FALSE)="","",VLOOKUP(Crate_BOMs[[#This Row],[crate no.]],Crates_[[crate no.]:[New Sublot]],3,FALSE)))</f>
        <v>2.03</v>
      </c>
      <c r="AG269" s="6" t="str">
        <f>IF(VLOOKUP(Crate_BOMs[[#This Row],[crate no.]],Crates_[[crate no.]:[New Sublot]],3,FALSE)="",VLOOKUP(Crate_BOMs[[#This Row],[crate no.]],Crates_[[crate no.]:[New Sublot]],2,FALSE),VLOOKUP(Crate_BOMs[[#This Row],[crate no.]],Crates_[[crate no.]:[New Sublot]],3,FALSE))</f>
        <v>2.03</v>
      </c>
    </row>
    <row r="270" spans="1:33" x14ac:dyDescent="0.25">
      <c r="A270">
        <v>6</v>
      </c>
      <c r="B270">
        <v>300521852</v>
      </c>
      <c r="C270">
        <v>2394177</v>
      </c>
      <c r="D270">
        <v>1</v>
      </c>
      <c r="E270" t="s">
        <v>125</v>
      </c>
      <c r="F270" t="s">
        <v>128</v>
      </c>
      <c r="G270">
        <v>2892</v>
      </c>
      <c r="H270">
        <v>2496</v>
      </c>
      <c r="I270">
        <v>114</v>
      </c>
      <c r="J270">
        <v>98</v>
      </c>
      <c r="K270">
        <v>397</v>
      </c>
      <c r="L270">
        <v>1</v>
      </c>
      <c r="M270" t="s">
        <v>55</v>
      </c>
      <c r="N270" t="s">
        <v>56</v>
      </c>
      <c r="O270" s="2">
        <v>875.2351801399999</v>
      </c>
      <c r="P270" s="15">
        <v>45748</v>
      </c>
      <c r="Q270" s="15">
        <v>45770</v>
      </c>
      <c r="R270" s="15">
        <v>45777</v>
      </c>
      <c r="S270" t="s">
        <v>21</v>
      </c>
      <c r="T270">
        <v>5</v>
      </c>
      <c r="U270" s="2">
        <v>500.44933473999998</v>
      </c>
      <c r="V270" s="2">
        <v>6613.8678599999994</v>
      </c>
      <c r="W270" s="2">
        <v>10.367454400000002</v>
      </c>
      <c r="X270" s="2">
        <v>1.2139108000000001</v>
      </c>
      <c r="Y270" s="2">
        <v>8.7926511999999999</v>
      </c>
      <c r="Z270" s="6">
        <f>Crate_BOMs[[#This Row],[glass weight (lb)]]+Crate_BOMs[[#This Row],[Crate Weight (lb)]]/COUNTIF(Crate_BOMs[crate no.],Crate_BOMs[[#This Row],[crate no.]])</f>
        <v>975.32504708799991</v>
      </c>
      <c r="AA270" s="6" t="str">
        <f>IF(LEFT(Crate_BOMs[[#This Row],[glass code]],4)&lt;&gt;"1116","",IFERROR(MID(Crate_BOMs[[#This Row],[no]],FIND("ECN",Crate_BOMs[[#This Row],[no]]),200),MID(Crate_BOMs[[#This Row],[no]],39,200)))</f>
        <v>2.02 GLT01</v>
      </c>
      <c r="AB270" s="6" t="str">
        <f>SUBSTITUTE(IF(RIGHT(Crate_BOMs[[#This Row],[PO Sublot-GL]],6)="curved",RIGHT(Crate_BOMs[[#This Row],[PO Sublot-GL]],12),RIGHT(Crate_BOMs[[#This Row],[PO Sublot-GL]],5))," ","")</f>
        <v>GLT01</v>
      </c>
      <c r="AC270" s="6" t="str">
        <f>SUBSTITUTE(LEFT(Crate_BOMs[[#This Row],[PO Sublot-GL]],LEN(Crate_BOMs[[#This Row],[PO Sublot-GL]])-LEN(Crate_BOMs[[#This Row],[Glass Type]]))," ","")</f>
        <v>2.02</v>
      </c>
      <c r="AD270" s="6" t="str">
        <f>LEFT(Crate_BOMs[[#This Row],[no]],FIND(" ",Crate_BOMs[[#This Row],[no]],5)-1)</f>
        <v>PO 40538</v>
      </c>
      <c r="AE270" s="6" cm="1">
        <f t="array" ref="AE270">COUNTA(_xlfn.UNIQUE(_xlfn._xlws.FILTER(Crate_BOMs[PO],Crate_BOMs[crate no.]=Crate_BOMs[[#This Row],[crate no.]])))</f>
        <v>2</v>
      </c>
      <c r="AF270" s="10" t="str">
        <f>IF(Crate_BOMs[[#This Row],['# POs in Crate]]=1,"",IF(VLOOKUP(Crate_BOMs[[#This Row],[crate no.]],Crates_[[crate no.]:[New Sublot]],3,FALSE)="","",VLOOKUP(Crate_BOMs[[#This Row],[crate no.]],Crates_[[crate no.]:[New Sublot]],3,FALSE)))</f>
        <v>2.03</v>
      </c>
      <c r="AG270" s="6" t="str">
        <f>IF(VLOOKUP(Crate_BOMs[[#This Row],[crate no.]],Crates_[[crate no.]:[New Sublot]],3,FALSE)="",VLOOKUP(Crate_BOMs[[#This Row],[crate no.]],Crates_[[crate no.]:[New Sublot]],2,FALSE),VLOOKUP(Crate_BOMs[[#This Row],[crate no.]],Crates_[[crate no.]:[New Sublot]],3,FALSE))</f>
        <v>2.03</v>
      </c>
    </row>
    <row r="271" spans="1:33" x14ac:dyDescent="0.25">
      <c r="A271">
        <v>6</v>
      </c>
      <c r="B271">
        <v>300521852</v>
      </c>
      <c r="C271">
        <v>2394177</v>
      </c>
      <c r="D271">
        <v>1</v>
      </c>
      <c r="E271" t="s">
        <v>125</v>
      </c>
      <c r="F271" t="s">
        <v>128</v>
      </c>
      <c r="G271">
        <v>2892</v>
      </c>
      <c r="H271">
        <v>2496</v>
      </c>
      <c r="I271">
        <v>114</v>
      </c>
      <c r="J271">
        <v>98</v>
      </c>
      <c r="K271">
        <v>397</v>
      </c>
      <c r="L271">
        <v>1</v>
      </c>
      <c r="M271" t="s">
        <v>55</v>
      </c>
      <c r="N271" t="s">
        <v>56</v>
      </c>
      <c r="O271" s="2">
        <v>875.2351801399999</v>
      </c>
      <c r="P271" s="15">
        <v>45748</v>
      </c>
      <c r="Q271" s="15">
        <v>45770</v>
      </c>
      <c r="R271" s="15">
        <v>45777</v>
      </c>
      <c r="S271" t="s">
        <v>21</v>
      </c>
      <c r="T271">
        <v>5</v>
      </c>
      <c r="U271" s="2">
        <v>500.44933473999998</v>
      </c>
      <c r="V271" s="2">
        <v>6613.8678599999994</v>
      </c>
      <c r="W271" s="2">
        <v>10.367454400000002</v>
      </c>
      <c r="X271" s="2">
        <v>1.2139108000000001</v>
      </c>
      <c r="Y271" s="2">
        <v>8.7926511999999999</v>
      </c>
      <c r="Z271" s="6">
        <f>Crate_BOMs[[#This Row],[glass weight (lb)]]+Crate_BOMs[[#This Row],[Crate Weight (lb)]]/COUNTIF(Crate_BOMs[crate no.],Crate_BOMs[[#This Row],[crate no.]])</f>
        <v>975.32504708799991</v>
      </c>
      <c r="AA271" s="6" t="str">
        <f>IF(LEFT(Crate_BOMs[[#This Row],[glass code]],4)&lt;&gt;"1116","",IFERROR(MID(Crate_BOMs[[#This Row],[no]],FIND("ECN",Crate_BOMs[[#This Row],[no]]),200),MID(Crate_BOMs[[#This Row],[no]],39,200)))</f>
        <v>2.02 GLT01</v>
      </c>
      <c r="AB271" s="6" t="str">
        <f>SUBSTITUTE(IF(RIGHT(Crate_BOMs[[#This Row],[PO Sublot-GL]],6)="curved",RIGHT(Crate_BOMs[[#This Row],[PO Sublot-GL]],12),RIGHT(Crate_BOMs[[#This Row],[PO Sublot-GL]],5))," ","")</f>
        <v>GLT01</v>
      </c>
      <c r="AC271" s="6" t="str">
        <f>SUBSTITUTE(LEFT(Crate_BOMs[[#This Row],[PO Sublot-GL]],LEN(Crate_BOMs[[#This Row],[PO Sublot-GL]])-LEN(Crate_BOMs[[#This Row],[Glass Type]]))," ","")</f>
        <v>2.02</v>
      </c>
      <c r="AD271" s="6" t="str">
        <f>LEFT(Crate_BOMs[[#This Row],[no]],FIND(" ",Crate_BOMs[[#This Row],[no]],5)-1)</f>
        <v>PO 40538</v>
      </c>
      <c r="AE271" s="6" cm="1">
        <f t="array" ref="AE271">COUNTA(_xlfn.UNIQUE(_xlfn._xlws.FILTER(Crate_BOMs[PO],Crate_BOMs[crate no.]=Crate_BOMs[[#This Row],[crate no.]])))</f>
        <v>2</v>
      </c>
      <c r="AF271" s="10" t="str">
        <f>IF(Crate_BOMs[[#This Row],['# POs in Crate]]=1,"",IF(VLOOKUP(Crate_BOMs[[#This Row],[crate no.]],Crates_[[crate no.]:[New Sublot]],3,FALSE)="","",VLOOKUP(Crate_BOMs[[#This Row],[crate no.]],Crates_[[crate no.]:[New Sublot]],3,FALSE)))</f>
        <v>2.03</v>
      </c>
      <c r="AG271" s="6" t="str">
        <f>IF(VLOOKUP(Crate_BOMs[[#This Row],[crate no.]],Crates_[[crate no.]:[New Sublot]],3,FALSE)="",VLOOKUP(Crate_BOMs[[#This Row],[crate no.]],Crates_[[crate no.]:[New Sublot]],2,FALSE),VLOOKUP(Crate_BOMs[[#This Row],[crate no.]],Crates_[[crate no.]:[New Sublot]],3,FALSE))</f>
        <v>2.03</v>
      </c>
    </row>
    <row r="272" spans="1:33" x14ac:dyDescent="0.25">
      <c r="A272">
        <v>6</v>
      </c>
      <c r="B272">
        <v>300521366</v>
      </c>
      <c r="C272">
        <v>2394179</v>
      </c>
      <c r="D272">
        <v>1</v>
      </c>
      <c r="E272" t="s">
        <v>64</v>
      </c>
      <c r="F272" t="s">
        <v>72</v>
      </c>
      <c r="G272">
        <v>2181</v>
      </c>
      <c r="H272">
        <v>2496</v>
      </c>
      <c r="I272">
        <v>86</v>
      </c>
      <c r="J272">
        <v>98</v>
      </c>
      <c r="K272">
        <v>299</v>
      </c>
      <c r="L272">
        <v>1</v>
      </c>
      <c r="M272" t="s">
        <v>51</v>
      </c>
      <c r="N272" t="s">
        <v>52</v>
      </c>
      <c r="O272" s="2">
        <v>659.18216337999991</v>
      </c>
      <c r="P272" s="15">
        <v>45748</v>
      </c>
      <c r="Q272" s="15">
        <v>45770</v>
      </c>
      <c r="R272" s="15">
        <v>45777</v>
      </c>
      <c r="S272" t="s">
        <v>21</v>
      </c>
      <c r="T272">
        <v>7</v>
      </c>
      <c r="U272" s="2">
        <v>471.78924067999998</v>
      </c>
      <c r="V272" s="2">
        <v>6613.8678599999994</v>
      </c>
      <c r="W272" s="2">
        <v>9.0551183999999996</v>
      </c>
      <c r="X272" s="2">
        <v>1.5091863999999999</v>
      </c>
      <c r="Y272" s="2">
        <v>7.7427824000000003</v>
      </c>
      <c r="Z272" s="6">
        <f>Crate_BOMs[[#This Row],[glass weight (lb)]]+Crate_BOMs[[#This Row],[Crate Weight (lb)]]/COUNTIF(Crate_BOMs[crate no.],Crate_BOMs[[#This Row],[crate no.]])</f>
        <v>726.58062633428563</v>
      </c>
      <c r="AA272" s="6" t="str">
        <f>IF(LEFT(Crate_BOMs[[#This Row],[glass code]],4)&lt;&gt;"1116","",IFERROR(MID(Crate_BOMs[[#This Row],[no]],FIND("ECN",Crate_BOMs[[#This Row],[no]]),200),MID(Crate_BOMs[[#This Row],[no]],39,200)))</f>
        <v>2.02 GLZ02</v>
      </c>
      <c r="AB272" s="6" t="str">
        <f>SUBSTITUTE(IF(RIGHT(Crate_BOMs[[#This Row],[PO Sublot-GL]],6)="curved",RIGHT(Crate_BOMs[[#This Row],[PO Sublot-GL]],12),RIGHT(Crate_BOMs[[#This Row],[PO Sublot-GL]],5))," ","")</f>
        <v>GLZ02</v>
      </c>
      <c r="AC272" s="6" t="str">
        <f>SUBSTITUTE(LEFT(Crate_BOMs[[#This Row],[PO Sublot-GL]],LEN(Crate_BOMs[[#This Row],[PO Sublot-GL]])-LEN(Crate_BOMs[[#This Row],[Glass Type]]))," ","")</f>
        <v>2.02</v>
      </c>
      <c r="AD272" s="6" t="str">
        <f>LEFT(Crate_BOMs[[#This Row],[no]],FIND(" ",Crate_BOMs[[#This Row],[no]],5)-1)</f>
        <v>PO 40538</v>
      </c>
      <c r="AE272" s="6" cm="1">
        <f t="array" ref="AE272">COUNTA(_xlfn.UNIQUE(_xlfn._xlws.FILTER(Crate_BOMs[PO],Crate_BOMs[crate no.]=Crate_BOMs[[#This Row],[crate no.]])))</f>
        <v>1</v>
      </c>
      <c r="AF272" s="10" t="str">
        <f>IF(Crate_BOMs[[#This Row],['# POs in Crate]]=1,"",IF(VLOOKUP(Crate_BOMs[[#This Row],[crate no.]],Crates_[[crate no.]:[New Sublot]],3,FALSE)="","",VLOOKUP(Crate_BOMs[[#This Row],[crate no.]],Crates_[[crate no.]:[New Sublot]],3,FALSE)))</f>
        <v/>
      </c>
      <c r="AG272" s="6" t="str">
        <f>IF(VLOOKUP(Crate_BOMs[[#This Row],[crate no.]],Crates_[[crate no.]:[New Sublot]],3,FALSE)="",VLOOKUP(Crate_BOMs[[#This Row],[crate no.]],Crates_[[crate no.]:[New Sublot]],2,FALSE),VLOOKUP(Crate_BOMs[[#This Row],[crate no.]],Crates_[[crate no.]:[New Sublot]],3,FALSE))</f>
        <v>2.02</v>
      </c>
    </row>
    <row r="273" spans="1:33" x14ac:dyDescent="0.25">
      <c r="A273">
        <v>6</v>
      </c>
      <c r="B273">
        <v>300521366</v>
      </c>
      <c r="C273">
        <v>2394179</v>
      </c>
      <c r="D273">
        <v>1</v>
      </c>
      <c r="E273" t="s">
        <v>64</v>
      </c>
      <c r="F273" t="s">
        <v>72</v>
      </c>
      <c r="G273">
        <v>2181</v>
      </c>
      <c r="H273">
        <v>2496</v>
      </c>
      <c r="I273">
        <v>86</v>
      </c>
      <c r="J273">
        <v>98</v>
      </c>
      <c r="K273">
        <v>299</v>
      </c>
      <c r="L273">
        <v>1</v>
      </c>
      <c r="M273" t="s">
        <v>51</v>
      </c>
      <c r="N273" t="s">
        <v>52</v>
      </c>
      <c r="O273" s="2">
        <v>659.18216337999991</v>
      </c>
      <c r="P273" s="15">
        <v>45748</v>
      </c>
      <c r="Q273" s="15">
        <v>45770</v>
      </c>
      <c r="R273" s="15">
        <v>45777</v>
      </c>
      <c r="S273" t="s">
        <v>21</v>
      </c>
      <c r="T273">
        <v>7</v>
      </c>
      <c r="U273" s="2">
        <v>471.78924067999998</v>
      </c>
      <c r="V273" s="2">
        <v>6613.8678599999994</v>
      </c>
      <c r="W273" s="2">
        <v>9.0551183999999996</v>
      </c>
      <c r="X273" s="2">
        <v>1.5091863999999999</v>
      </c>
      <c r="Y273" s="2">
        <v>7.7427824000000003</v>
      </c>
      <c r="Z273" s="6">
        <f>Crate_BOMs[[#This Row],[glass weight (lb)]]+Crate_BOMs[[#This Row],[Crate Weight (lb)]]/COUNTIF(Crate_BOMs[crate no.],Crate_BOMs[[#This Row],[crate no.]])</f>
        <v>726.58062633428563</v>
      </c>
      <c r="AA273" s="6" t="str">
        <f>IF(LEFT(Crate_BOMs[[#This Row],[glass code]],4)&lt;&gt;"1116","",IFERROR(MID(Crate_BOMs[[#This Row],[no]],FIND("ECN",Crate_BOMs[[#This Row],[no]]),200),MID(Crate_BOMs[[#This Row],[no]],39,200)))</f>
        <v>2.02 GLZ02</v>
      </c>
      <c r="AB273" s="6" t="str">
        <f>SUBSTITUTE(IF(RIGHT(Crate_BOMs[[#This Row],[PO Sublot-GL]],6)="curved",RIGHT(Crate_BOMs[[#This Row],[PO Sublot-GL]],12),RIGHT(Crate_BOMs[[#This Row],[PO Sublot-GL]],5))," ","")</f>
        <v>GLZ02</v>
      </c>
      <c r="AC273" s="6" t="str">
        <f>SUBSTITUTE(LEFT(Crate_BOMs[[#This Row],[PO Sublot-GL]],LEN(Crate_BOMs[[#This Row],[PO Sublot-GL]])-LEN(Crate_BOMs[[#This Row],[Glass Type]]))," ","")</f>
        <v>2.02</v>
      </c>
      <c r="AD273" s="6" t="str">
        <f>LEFT(Crate_BOMs[[#This Row],[no]],FIND(" ",Crate_BOMs[[#This Row],[no]],5)-1)</f>
        <v>PO 40538</v>
      </c>
      <c r="AE273" s="6" cm="1">
        <f t="array" ref="AE273">COUNTA(_xlfn.UNIQUE(_xlfn._xlws.FILTER(Crate_BOMs[PO],Crate_BOMs[crate no.]=Crate_BOMs[[#This Row],[crate no.]])))</f>
        <v>1</v>
      </c>
      <c r="AF273" s="10" t="str">
        <f>IF(Crate_BOMs[[#This Row],['# POs in Crate]]=1,"",IF(VLOOKUP(Crate_BOMs[[#This Row],[crate no.]],Crates_[[crate no.]:[New Sublot]],3,FALSE)="","",VLOOKUP(Crate_BOMs[[#This Row],[crate no.]],Crates_[[crate no.]:[New Sublot]],3,FALSE)))</f>
        <v/>
      </c>
      <c r="AG273" s="6" t="str">
        <f>IF(VLOOKUP(Crate_BOMs[[#This Row],[crate no.]],Crates_[[crate no.]:[New Sublot]],3,FALSE)="",VLOOKUP(Crate_BOMs[[#This Row],[crate no.]],Crates_[[crate no.]:[New Sublot]],2,FALSE),VLOOKUP(Crate_BOMs[[#This Row],[crate no.]],Crates_[[crate no.]:[New Sublot]],3,FALSE))</f>
        <v>2.02</v>
      </c>
    </row>
    <row r="274" spans="1:33" x14ac:dyDescent="0.25">
      <c r="A274">
        <v>6</v>
      </c>
      <c r="B274">
        <v>300521366</v>
      </c>
      <c r="C274">
        <v>2394179</v>
      </c>
      <c r="D274">
        <v>1</v>
      </c>
      <c r="E274" t="s">
        <v>64</v>
      </c>
      <c r="F274" t="s">
        <v>72</v>
      </c>
      <c r="G274">
        <v>2181</v>
      </c>
      <c r="H274">
        <v>2496</v>
      </c>
      <c r="I274">
        <v>86</v>
      </c>
      <c r="J274">
        <v>98</v>
      </c>
      <c r="K274">
        <v>299</v>
      </c>
      <c r="L274">
        <v>1</v>
      </c>
      <c r="M274" t="s">
        <v>51</v>
      </c>
      <c r="N274" t="s">
        <v>52</v>
      </c>
      <c r="O274" s="2">
        <v>659.18216337999991</v>
      </c>
      <c r="P274" s="15">
        <v>45748</v>
      </c>
      <c r="Q274" s="15">
        <v>45770</v>
      </c>
      <c r="R274" s="15">
        <v>45777</v>
      </c>
      <c r="S274" t="s">
        <v>21</v>
      </c>
      <c r="T274">
        <v>7</v>
      </c>
      <c r="U274" s="2">
        <v>471.78924067999998</v>
      </c>
      <c r="V274" s="2">
        <v>6613.8678599999994</v>
      </c>
      <c r="W274" s="2">
        <v>9.0551183999999996</v>
      </c>
      <c r="X274" s="2">
        <v>1.5091863999999999</v>
      </c>
      <c r="Y274" s="2">
        <v>7.7427824000000003</v>
      </c>
      <c r="Z274" s="6">
        <f>Crate_BOMs[[#This Row],[glass weight (lb)]]+Crate_BOMs[[#This Row],[Crate Weight (lb)]]/COUNTIF(Crate_BOMs[crate no.],Crate_BOMs[[#This Row],[crate no.]])</f>
        <v>726.58062633428563</v>
      </c>
      <c r="AA274" s="6" t="str">
        <f>IF(LEFT(Crate_BOMs[[#This Row],[glass code]],4)&lt;&gt;"1116","",IFERROR(MID(Crate_BOMs[[#This Row],[no]],FIND("ECN",Crate_BOMs[[#This Row],[no]]),200),MID(Crate_BOMs[[#This Row],[no]],39,200)))</f>
        <v>2.02 GLZ02</v>
      </c>
      <c r="AB274" s="6" t="str">
        <f>SUBSTITUTE(IF(RIGHT(Crate_BOMs[[#This Row],[PO Sublot-GL]],6)="curved",RIGHT(Crate_BOMs[[#This Row],[PO Sublot-GL]],12),RIGHT(Crate_BOMs[[#This Row],[PO Sublot-GL]],5))," ","")</f>
        <v>GLZ02</v>
      </c>
      <c r="AC274" s="6" t="str">
        <f>SUBSTITUTE(LEFT(Crate_BOMs[[#This Row],[PO Sublot-GL]],LEN(Crate_BOMs[[#This Row],[PO Sublot-GL]])-LEN(Crate_BOMs[[#This Row],[Glass Type]]))," ","")</f>
        <v>2.02</v>
      </c>
      <c r="AD274" s="6" t="str">
        <f>LEFT(Crate_BOMs[[#This Row],[no]],FIND(" ",Crate_BOMs[[#This Row],[no]],5)-1)</f>
        <v>PO 40538</v>
      </c>
      <c r="AE274" s="6" cm="1">
        <f t="array" ref="AE274">COUNTA(_xlfn.UNIQUE(_xlfn._xlws.FILTER(Crate_BOMs[PO],Crate_BOMs[crate no.]=Crate_BOMs[[#This Row],[crate no.]])))</f>
        <v>1</v>
      </c>
      <c r="AF274" s="10" t="str">
        <f>IF(Crate_BOMs[[#This Row],['# POs in Crate]]=1,"",IF(VLOOKUP(Crate_BOMs[[#This Row],[crate no.]],Crates_[[crate no.]:[New Sublot]],3,FALSE)="","",VLOOKUP(Crate_BOMs[[#This Row],[crate no.]],Crates_[[crate no.]:[New Sublot]],3,FALSE)))</f>
        <v/>
      </c>
      <c r="AG274" s="6" t="str">
        <f>IF(VLOOKUP(Crate_BOMs[[#This Row],[crate no.]],Crates_[[crate no.]:[New Sublot]],3,FALSE)="",VLOOKUP(Crate_BOMs[[#This Row],[crate no.]],Crates_[[crate no.]:[New Sublot]],2,FALSE),VLOOKUP(Crate_BOMs[[#This Row],[crate no.]],Crates_[[crate no.]:[New Sublot]],3,FALSE))</f>
        <v>2.02</v>
      </c>
    </row>
    <row r="275" spans="1:33" x14ac:dyDescent="0.25">
      <c r="A275">
        <v>6</v>
      </c>
      <c r="B275">
        <v>300521366</v>
      </c>
      <c r="C275">
        <v>2394179</v>
      </c>
      <c r="D275">
        <v>1</v>
      </c>
      <c r="E275" t="s">
        <v>64</v>
      </c>
      <c r="F275" t="s">
        <v>72</v>
      </c>
      <c r="G275">
        <v>2181</v>
      </c>
      <c r="H275">
        <v>2496</v>
      </c>
      <c r="I275">
        <v>86</v>
      </c>
      <c r="J275">
        <v>98</v>
      </c>
      <c r="K275">
        <v>299</v>
      </c>
      <c r="L275">
        <v>1</v>
      </c>
      <c r="M275" t="s">
        <v>51</v>
      </c>
      <c r="N275" t="s">
        <v>52</v>
      </c>
      <c r="O275" s="2">
        <v>659.18216337999991</v>
      </c>
      <c r="P275" s="15">
        <v>45748</v>
      </c>
      <c r="Q275" s="15">
        <v>45770</v>
      </c>
      <c r="R275" s="15">
        <v>45777</v>
      </c>
      <c r="S275" t="s">
        <v>21</v>
      </c>
      <c r="T275">
        <v>7</v>
      </c>
      <c r="U275" s="2">
        <v>471.78924067999998</v>
      </c>
      <c r="V275" s="2">
        <v>6613.8678599999994</v>
      </c>
      <c r="W275" s="2">
        <v>9.0551183999999996</v>
      </c>
      <c r="X275" s="2">
        <v>1.5091863999999999</v>
      </c>
      <c r="Y275" s="2">
        <v>7.7427824000000003</v>
      </c>
      <c r="Z275" s="6">
        <f>Crate_BOMs[[#This Row],[glass weight (lb)]]+Crate_BOMs[[#This Row],[Crate Weight (lb)]]/COUNTIF(Crate_BOMs[crate no.],Crate_BOMs[[#This Row],[crate no.]])</f>
        <v>726.58062633428563</v>
      </c>
      <c r="AA275" s="6" t="str">
        <f>IF(LEFT(Crate_BOMs[[#This Row],[glass code]],4)&lt;&gt;"1116","",IFERROR(MID(Crate_BOMs[[#This Row],[no]],FIND("ECN",Crate_BOMs[[#This Row],[no]]),200),MID(Crate_BOMs[[#This Row],[no]],39,200)))</f>
        <v>2.02 GLZ02</v>
      </c>
      <c r="AB275" s="6" t="str">
        <f>SUBSTITUTE(IF(RIGHT(Crate_BOMs[[#This Row],[PO Sublot-GL]],6)="curved",RIGHT(Crate_BOMs[[#This Row],[PO Sublot-GL]],12),RIGHT(Crate_BOMs[[#This Row],[PO Sublot-GL]],5))," ","")</f>
        <v>GLZ02</v>
      </c>
      <c r="AC275" s="6" t="str">
        <f>SUBSTITUTE(LEFT(Crate_BOMs[[#This Row],[PO Sublot-GL]],LEN(Crate_BOMs[[#This Row],[PO Sublot-GL]])-LEN(Crate_BOMs[[#This Row],[Glass Type]]))," ","")</f>
        <v>2.02</v>
      </c>
      <c r="AD275" s="6" t="str">
        <f>LEFT(Crate_BOMs[[#This Row],[no]],FIND(" ",Crate_BOMs[[#This Row],[no]],5)-1)</f>
        <v>PO 40538</v>
      </c>
      <c r="AE275" s="6" cm="1">
        <f t="array" ref="AE275">COUNTA(_xlfn.UNIQUE(_xlfn._xlws.FILTER(Crate_BOMs[PO],Crate_BOMs[crate no.]=Crate_BOMs[[#This Row],[crate no.]])))</f>
        <v>1</v>
      </c>
      <c r="AF275" s="10" t="str">
        <f>IF(Crate_BOMs[[#This Row],['# POs in Crate]]=1,"",IF(VLOOKUP(Crate_BOMs[[#This Row],[crate no.]],Crates_[[crate no.]:[New Sublot]],3,FALSE)="","",VLOOKUP(Crate_BOMs[[#This Row],[crate no.]],Crates_[[crate no.]:[New Sublot]],3,FALSE)))</f>
        <v/>
      </c>
      <c r="AG275" s="6" t="str">
        <f>IF(VLOOKUP(Crate_BOMs[[#This Row],[crate no.]],Crates_[[crate no.]:[New Sublot]],3,FALSE)="",VLOOKUP(Crate_BOMs[[#This Row],[crate no.]],Crates_[[crate no.]:[New Sublot]],2,FALSE),VLOOKUP(Crate_BOMs[[#This Row],[crate no.]],Crates_[[crate no.]:[New Sublot]],3,FALSE))</f>
        <v>2.02</v>
      </c>
    </row>
    <row r="276" spans="1:33" x14ac:dyDescent="0.25">
      <c r="A276">
        <v>6</v>
      </c>
      <c r="B276">
        <v>300521366</v>
      </c>
      <c r="C276">
        <v>2394179</v>
      </c>
      <c r="D276">
        <v>1</v>
      </c>
      <c r="E276" t="s">
        <v>64</v>
      </c>
      <c r="F276" t="s">
        <v>72</v>
      </c>
      <c r="G276">
        <v>2181</v>
      </c>
      <c r="H276">
        <v>2496</v>
      </c>
      <c r="I276">
        <v>86</v>
      </c>
      <c r="J276">
        <v>98</v>
      </c>
      <c r="K276">
        <v>299</v>
      </c>
      <c r="L276">
        <v>1</v>
      </c>
      <c r="M276" t="s">
        <v>51</v>
      </c>
      <c r="N276" t="s">
        <v>52</v>
      </c>
      <c r="O276" s="2">
        <v>659.18216337999991</v>
      </c>
      <c r="P276" s="15">
        <v>45748</v>
      </c>
      <c r="Q276" s="15">
        <v>45770</v>
      </c>
      <c r="R276" s="15">
        <v>45777</v>
      </c>
      <c r="S276" t="s">
        <v>21</v>
      </c>
      <c r="T276">
        <v>7</v>
      </c>
      <c r="U276" s="2">
        <v>471.78924067999998</v>
      </c>
      <c r="V276" s="2">
        <v>6613.8678599999994</v>
      </c>
      <c r="W276" s="2">
        <v>9.0551183999999996</v>
      </c>
      <c r="X276" s="2">
        <v>1.5091863999999999</v>
      </c>
      <c r="Y276" s="2">
        <v>7.7427824000000003</v>
      </c>
      <c r="Z276" s="6">
        <f>Crate_BOMs[[#This Row],[glass weight (lb)]]+Crate_BOMs[[#This Row],[Crate Weight (lb)]]/COUNTIF(Crate_BOMs[crate no.],Crate_BOMs[[#This Row],[crate no.]])</f>
        <v>726.58062633428563</v>
      </c>
      <c r="AA276" s="6" t="str">
        <f>IF(LEFT(Crate_BOMs[[#This Row],[glass code]],4)&lt;&gt;"1116","",IFERROR(MID(Crate_BOMs[[#This Row],[no]],FIND("ECN",Crate_BOMs[[#This Row],[no]]),200),MID(Crate_BOMs[[#This Row],[no]],39,200)))</f>
        <v>2.02 GLZ02</v>
      </c>
      <c r="AB276" s="6" t="str">
        <f>SUBSTITUTE(IF(RIGHT(Crate_BOMs[[#This Row],[PO Sublot-GL]],6)="curved",RIGHT(Crate_BOMs[[#This Row],[PO Sublot-GL]],12),RIGHT(Crate_BOMs[[#This Row],[PO Sublot-GL]],5))," ","")</f>
        <v>GLZ02</v>
      </c>
      <c r="AC276" s="6" t="str">
        <f>SUBSTITUTE(LEFT(Crate_BOMs[[#This Row],[PO Sublot-GL]],LEN(Crate_BOMs[[#This Row],[PO Sublot-GL]])-LEN(Crate_BOMs[[#This Row],[Glass Type]]))," ","")</f>
        <v>2.02</v>
      </c>
      <c r="AD276" s="6" t="str">
        <f>LEFT(Crate_BOMs[[#This Row],[no]],FIND(" ",Crate_BOMs[[#This Row],[no]],5)-1)</f>
        <v>PO 40538</v>
      </c>
      <c r="AE276" s="6" cm="1">
        <f t="array" ref="AE276">COUNTA(_xlfn.UNIQUE(_xlfn._xlws.FILTER(Crate_BOMs[PO],Crate_BOMs[crate no.]=Crate_BOMs[[#This Row],[crate no.]])))</f>
        <v>1</v>
      </c>
      <c r="AF276" s="10" t="str">
        <f>IF(Crate_BOMs[[#This Row],['# POs in Crate]]=1,"",IF(VLOOKUP(Crate_BOMs[[#This Row],[crate no.]],Crates_[[crate no.]:[New Sublot]],3,FALSE)="","",VLOOKUP(Crate_BOMs[[#This Row],[crate no.]],Crates_[[crate no.]:[New Sublot]],3,FALSE)))</f>
        <v/>
      </c>
      <c r="AG276" s="6" t="str">
        <f>IF(VLOOKUP(Crate_BOMs[[#This Row],[crate no.]],Crates_[[crate no.]:[New Sublot]],3,FALSE)="",VLOOKUP(Crate_BOMs[[#This Row],[crate no.]],Crates_[[crate no.]:[New Sublot]],2,FALSE),VLOOKUP(Crate_BOMs[[#This Row],[crate no.]],Crates_[[crate no.]:[New Sublot]],3,FALSE))</f>
        <v>2.02</v>
      </c>
    </row>
    <row r="277" spans="1:33" x14ac:dyDescent="0.25">
      <c r="A277">
        <v>6</v>
      </c>
      <c r="B277">
        <v>300521366</v>
      </c>
      <c r="C277">
        <v>2394179</v>
      </c>
      <c r="D277">
        <v>1</v>
      </c>
      <c r="E277" t="s">
        <v>64</v>
      </c>
      <c r="F277" t="s">
        <v>72</v>
      </c>
      <c r="G277">
        <v>2181</v>
      </c>
      <c r="H277">
        <v>2496</v>
      </c>
      <c r="I277">
        <v>86</v>
      </c>
      <c r="J277">
        <v>98</v>
      </c>
      <c r="K277">
        <v>299</v>
      </c>
      <c r="L277">
        <v>1</v>
      </c>
      <c r="M277" t="s">
        <v>51</v>
      </c>
      <c r="N277" t="s">
        <v>52</v>
      </c>
      <c r="O277" s="2">
        <v>659.18216337999991</v>
      </c>
      <c r="P277" s="15">
        <v>45748</v>
      </c>
      <c r="Q277" s="15">
        <v>45770</v>
      </c>
      <c r="R277" s="15">
        <v>45777</v>
      </c>
      <c r="S277" t="s">
        <v>21</v>
      </c>
      <c r="T277">
        <v>7</v>
      </c>
      <c r="U277" s="2">
        <v>471.78924067999998</v>
      </c>
      <c r="V277" s="2">
        <v>6613.8678599999994</v>
      </c>
      <c r="W277" s="2">
        <v>9.0551183999999996</v>
      </c>
      <c r="X277" s="2">
        <v>1.5091863999999999</v>
      </c>
      <c r="Y277" s="2">
        <v>7.7427824000000003</v>
      </c>
      <c r="Z277" s="6">
        <f>Crate_BOMs[[#This Row],[glass weight (lb)]]+Crate_BOMs[[#This Row],[Crate Weight (lb)]]/COUNTIF(Crate_BOMs[crate no.],Crate_BOMs[[#This Row],[crate no.]])</f>
        <v>726.58062633428563</v>
      </c>
      <c r="AA277" s="6" t="str">
        <f>IF(LEFT(Crate_BOMs[[#This Row],[glass code]],4)&lt;&gt;"1116","",IFERROR(MID(Crate_BOMs[[#This Row],[no]],FIND("ECN",Crate_BOMs[[#This Row],[no]]),200),MID(Crate_BOMs[[#This Row],[no]],39,200)))</f>
        <v>2.02 GLZ02</v>
      </c>
      <c r="AB277" s="6" t="str">
        <f>SUBSTITUTE(IF(RIGHT(Crate_BOMs[[#This Row],[PO Sublot-GL]],6)="curved",RIGHT(Crate_BOMs[[#This Row],[PO Sublot-GL]],12),RIGHT(Crate_BOMs[[#This Row],[PO Sublot-GL]],5))," ","")</f>
        <v>GLZ02</v>
      </c>
      <c r="AC277" s="6" t="str">
        <f>SUBSTITUTE(LEFT(Crate_BOMs[[#This Row],[PO Sublot-GL]],LEN(Crate_BOMs[[#This Row],[PO Sublot-GL]])-LEN(Crate_BOMs[[#This Row],[Glass Type]]))," ","")</f>
        <v>2.02</v>
      </c>
      <c r="AD277" s="6" t="str">
        <f>LEFT(Crate_BOMs[[#This Row],[no]],FIND(" ",Crate_BOMs[[#This Row],[no]],5)-1)</f>
        <v>PO 40538</v>
      </c>
      <c r="AE277" s="6" cm="1">
        <f t="array" ref="AE277">COUNTA(_xlfn.UNIQUE(_xlfn._xlws.FILTER(Crate_BOMs[PO],Crate_BOMs[crate no.]=Crate_BOMs[[#This Row],[crate no.]])))</f>
        <v>1</v>
      </c>
      <c r="AF277" s="10" t="str">
        <f>IF(Crate_BOMs[[#This Row],['# POs in Crate]]=1,"",IF(VLOOKUP(Crate_BOMs[[#This Row],[crate no.]],Crates_[[crate no.]:[New Sublot]],3,FALSE)="","",VLOOKUP(Crate_BOMs[[#This Row],[crate no.]],Crates_[[crate no.]:[New Sublot]],3,FALSE)))</f>
        <v/>
      </c>
      <c r="AG277" s="6" t="str">
        <f>IF(VLOOKUP(Crate_BOMs[[#This Row],[crate no.]],Crates_[[crate no.]:[New Sublot]],3,FALSE)="",VLOOKUP(Crate_BOMs[[#This Row],[crate no.]],Crates_[[crate no.]:[New Sublot]],2,FALSE),VLOOKUP(Crate_BOMs[[#This Row],[crate no.]],Crates_[[crate no.]:[New Sublot]],3,FALSE))</f>
        <v>2.02</v>
      </c>
    </row>
    <row r="278" spans="1:33" x14ac:dyDescent="0.25">
      <c r="A278">
        <v>6</v>
      </c>
      <c r="B278">
        <v>300521366</v>
      </c>
      <c r="C278">
        <v>2394179</v>
      </c>
      <c r="D278">
        <v>1</v>
      </c>
      <c r="E278" t="s">
        <v>64</v>
      </c>
      <c r="F278" t="s">
        <v>72</v>
      </c>
      <c r="G278">
        <v>2181</v>
      </c>
      <c r="H278">
        <v>2496</v>
      </c>
      <c r="I278">
        <v>86</v>
      </c>
      <c r="J278">
        <v>98</v>
      </c>
      <c r="K278">
        <v>299</v>
      </c>
      <c r="L278">
        <v>1</v>
      </c>
      <c r="M278" t="s">
        <v>51</v>
      </c>
      <c r="N278" t="s">
        <v>52</v>
      </c>
      <c r="O278" s="2">
        <v>659.18216337999991</v>
      </c>
      <c r="P278" s="15">
        <v>45748</v>
      </c>
      <c r="Q278" s="15">
        <v>45770</v>
      </c>
      <c r="R278" s="15">
        <v>45777</v>
      </c>
      <c r="S278" t="s">
        <v>21</v>
      </c>
      <c r="T278">
        <v>7</v>
      </c>
      <c r="U278" s="2">
        <v>471.78924067999998</v>
      </c>
      <c r="V278" s="2">
        <v>6613.8678599999994</v>
      </c>
      <c r="W278" s="2">
        <v>9.0551183999999996</v>
      </c>
      <c r="X278" s="2">
        <v>1.5091863999999999</v>
      </c>
      <c r="Y278" s="2">
        <v>7.7427824000000003</v>
      </c>
      <c r="Z278" s="6">
        <f>Crate_BOMs[[#This Row],[glass weight (lb)]]+Crate_BOMs[[#This Row],[Crate Weight (lb)]]/COUNTIF(Crate_BOMs[crate no.],Crate_BOMs[[#This Row],[crate no.]])</f>
        <v>726.58062633428563</v>
      </c>
      <c r="AA278" s="6" t="str">
        <f>IF(LEFT(Crate_BOMs[[#This Row],[glass code]],4)&lt;&gt;"1116","",IFERROR(MID(Crate_BOMs[[#This Row],[no]],FIND("ECN",Crate_BOMs[[#This Row],[no]]),200),MID(Crate_BOMs[[#This Row],[no]],39,200)))</f>
        <v>2.02 GLZ02</v>
      </c>
      <c r="AB278" s="6" t="str">
        <f>SUBSTITUTE(IF(RIGHT(Crate_BOMs[[#This Row],[PO Sublot-GL]],6)="curved",RIGHT(Crate_BOMs[[#This Row],[PO Sublot-GL]],12),RIGHT(Crate_BOMs[[#This Row],[PO Sublot-GL]],5))," ","")</f>
        <v>GLZ02</v>
      </c>
      <c r="AC278" s="6" t="str">
        <f>SUBSTITUTE(LEFT(Crate_BOMs[[#This Row],[PO Sublot-GL]],LEN(Crate_BOMs[[#This Row],[PO Sublot-GL]])-LEN(Crate_BOMs[[#This Row],[Glass Type]]))," ","")</f>
        <v>2.02</v>
      </c>
      <c r="AD278" s="6" t="str">
        <f>LEFT(Crate_BOMs[[#This Row],[no]],FIND(" ",Crate_BOMs[[#This Row],[no]],5)-1)</f>
        <v>PO 40538</v>
      </c>
      <c r="AE278" s="6" cm="1">
        <f t="array" ref="AE278">COUNTA(_xlfn.UNIQUE(_xlfn._xlws.FILTER(Crate_BOMs[PO],Crate_BOMs[crate no.]=Crate_BOMs[[#This Row],[crate no.]])))</f>
        <v>1</v>
      </c>
      <c r="AF278" s="10" t="str">
        <f>IF(Crate_BOMs[[#This Row],['# POs in Crate]]=1,"",IF(VLOOKUP(Crate_BOMs[[#This Row],[crate no.]],Crates_[[crate no.]:[New Sublot]],3,FALSE)="","",VLOOKUP(Crate_BOMs[[#This Row],[crate no.]],Crates_[[crate no.]:[New Sublot]],3,FALSE)))</f>
        <v/>
      </c>
      <c r="AG278" s="6" t="str">
        <f>IF(VLOOKUP(Crate_BOMs[[#This Row],[crate no.]],Crates_[[crate no.]:[New Sublot]],3,FALSE)="",VLOOKUP(Crate_BOMs[[#This Row],[crate no.]],Crates_[[crate no.]:[New Sublot]],2,FALSE),VLOOKUP(Crate_BOMs[[#This Row],[crate no.]],Crates_[[crate no.]:[New Sublot]],3,FALSE))</f>
        <v>2.02</v>
      </c>
    </row>
    <row r="279" spans="1:33" x14ac:dyDescent="0.25">
      <c r="A279">
        <v>6</v>
      </c>
      <c r="B279">
        <v>300521373</v>
      </c>
      <c r="C279">
        <v>2394179</v>
      </c>
      <c r="D279">
        <v>1</v>
      </c>
      <c r="E279" t="s">
        <v>64</v>
      </c>
      <c r="F279" t="s">
        <v>72</v>
      </c>
      <c r="G279">
        <v>2181</v>
      </c>
      <c r="H279">
        <v>2496</v>
      </c>
      <c r="I279">
        <v>86</v>
      </c>
      <c r="J279">
        <v>98</v>
      </c>
      <c r="K279">
        <v>299</v>
      </c>
      <c r="L279">
        <v>1</v>
      </c>
      <c r="M279" t="s">
        <v>51</v>
      </c>
      <c r="N279" t="s">
        <v>52</v>
      </c>
      <c r="O279" s="2">
        <v>659.18216337999991</v>
      </c>
      <c r="P279" s="15">
        <v>45748</v>
      </c>
      <c r="Q279" s="15">
        <v>45770</v>
      </c>
      <c r="R279" s="15">
        <v>45777</v>
      </c>
      <c r="S279" t="s">
        <v>21</v>
      </c>
      <c r="T279">
        <v>7</v>
      </c>
      <c r="U279" s="2">
        <v>471.78924067999998</v>
      </c>
      <c r="V279" s="2">
        <v>6613.8678599999994</v>
      </c>
      <c r="W279" s="2">
        <v>9.0551183999999996</v>
      </c>
      <c r="X279" s="2">
        <v>1.5091863999999999</v>
      </c>
      <c r="Y279" s="2">
        <v>7.7427824000000003</v>
      </c>
      <c r="Z279" s="6">
        <f>Crate_BOMs[[#This Row],[glass weight (lb)]]+Crate_BOMs[[#This Row],[Crate Weight (lb)]]/COUNTIF(Crate_BOMs[crate no.],Crate_BOMs[[#This Row],[crate no.]])</f>
        <v>726.58062633428563</v>
      </c>
      <c r="AA279" s="6" t="str">
        <f>IF(LEFT(Crate_BOMs[[#This Row],[glass code]],4)&lt;&gt;"1116","",IFERROR(MID(Crate_BOMs[[#This Row],[no]],FIND("ECN",Crate_BOMs[[#This Row],[no]]),200),MID(Crate_BOMs[[#This Row],[no]],39,200)))</f>
        <v>2.02 GLZ02</v>
      </c>
      <c r="AB279" s="6" t="str">
        <f>SUBSTITUTE(IF(RIGHT(Crate_BOMs[[#This Row],[PO Sublot-GL]],6)="curved",RIGHT(Crate_BOMs[[#This Row],[PO Sublot-GL]],12),RIGHT(Crate_BOMs[[#This Row],[PO Sublot-GL]],5))," ","")</f>
        <v>GLZ02</v>
      </c>
      <c r="AC279" s="6" t="str">
        <f>SUBSTITUTE(LEFT(Crate_BOMs[[#This Row],[PO Sublot-GL]],LEN(Crate_BOMs[[#This Row],[PO Sublot-GL]])-LEN(Crate_BOMs[[#This Row],[Glass Type]]))," ","")</f>
        <v>2.02</v>
      </c>
      <c r="AD279" s="6" t="str">
        <f>LEFT(Crate_BOMs[[#This Row],[no]],FIND(" ",Crate_BOMs[[#This Row],[no]],5)-1)</f>
        <v>PO 40538</v>
      </c>
      <c r="AE279" s="6" cm="1">
        <f t="array" ref="AE279">COUNTA(_xlfn.UNIQUE(_xlfn._xlws.FILTER(Crate_BOMs[PO],Crate_BOMs[crate no.]=Crate_BOMs[[#This Row],[crate no.]])))</f>
        <v>1</v>
      </c>
      <c r="AF279" s="10" t="str">
        <f>IF(Crate_BOMs[[#This Row],['# POs in Crate]]=1,"",IF(VLOOKUP(Crate_BOMs[[#This Row],[crate no.]],Crates_[[crate no.]:[New Sublot]],3,FALSE)="","",VLOOKUP(Crate_BOMs[[#This Row],[crate no.]],Crates_[[crate no.]:[New Sublot]],3,FALSE)))</f>
        <v/>
      </c>
      <c r="AG279" s="6" t="str">
        <f>IF(VLOOKUP(Crate_BOMs[[#This Row],[crate no.]],Crates_[[crate no.]:[New Sublot]],3,FALSE)="",VLOOKUP(Crate_BOMs[[#This Row],[crate no.]],Crates_[[crate no.]:[New Sublot]],2,FALSE),VLOOKUP(Crate_BOMs[[#This Row],[crate no.]],Crates_[[crate no.]:[New Sublot]],3,FALSE))</f>
        <v>2.02</v>
      </c>
    </row>
    <row r="280" spans="1:33" x14ac:dyDescent="0.25">
      <c r="A280">
        <v>6</v>
      </c>
      <c r="B280">
        <v>300521373</v>
      </c>
      <c r="C280">
        <v>2394179</v>
      </c>
      <c r="D280">
        <v>1</v>
      </c>
      <c r="E280" t="s">
        <v>64</v>
      </c>
      <c r="F280" t="s">
        <v>72</v>
      </c>
      <c r="G280">
        <v>2181</v>
      </c>
      <c r="H280">
        <v>2496</v>
      </c>
      <c r="I280">
        <v>86</v>
      </c>
      <c r="J280">
        <v>98</v>
      </c>
      <c r="K280">
        <v>299</v>
      </c>
      <c r="L280">
        <v>1</v>
      </c>
      <c r="M280" t="s">
        <v>51</v>
      </c>
      <c r="N280" t="s">
        <v>52</v>
      </c>
      <c r="O280" s="2">
        <v>659.18216337999991</v>
      </c>
      <c r="P280" s="15">
        <v>45748</v>
      </c>
      <c r="Q280" s="15">
        <v>45770</v>
      </c>
      <c r="R280" s="15">
        <v>45777</v>
      </c>
      <c r="S280" t="s">
        <v>21</v>
      </c>
      <c r="T280">
        <v>7</v>
      </c>
      <c r="U280" s="2">
        <v>471.78924067999998</v>
      </c>
      <c r="V280" s="2">
        <v>6613.8678599999994</v>
      </c>
      <c r="W280" s="2">
        <v>9.0551183999999996</v>
      </c>
      <c r="X280" s="2">
        <v>1.5091863999999999</v>
      </c>
      <c r="Y280" s="2">
        <v>7.7427824000000003</v>
      </c>
      <c r="Z280" s="6">
        <f>Crate_BOMs[[#This Row],[glass weight (lb)]]+Crate_BOMs[[#This Row],[Crate Weight (lb)]]/COUNTIF(Crate_BOMs[crate no.],Crate_BOMs[[#This Row],[crate no.]])</f>
        <v>726.58062633428563</v>
      </c>
      <c r="AA280" s="6" t="str">
        <f>IF(LEFT(Crate_BOMs[[#This Row],[glass code]],4)&lt;&gt;"1116","",IFERROR(MID(Crate_BOMs[[#This Row],[no]],FIND("ECN",Crate_BOMs[[#This Row],[no]]),200),MID(Crate_BOMs[[#This Row],[no]],39,200)))</f>
        <v>2.02 GLZ02</v>
      </c>
      <c r="AB280" s="6" t="str">
        <f>SUBSTITUTE(IF(RIGHT(Crate_BOMs[[#This Row],[PO Sublot-GL]],6)="curved",RIGHT(Crate_BOMs[[#This Row],[PO Sublot-GL]],12),RIGHT(Crate_BOMs[[#This Row],[PO Sublot-GL]],5))," ","")</f>
        <v>GLZ02</v>
      </c>
      <c r="AC280" s="6" t="str">
        <f>SUBSTITUTE(LEFT(Crate_BOMs[[#This Row],[PO Sublot-GL]],LEN(Crate_BOMs[[#This Row],[PO Sublot-GL]])-LEN(Crate_BOMs[[#This Row],[Glass Type]]))," ","")</f>
        <v>2.02</v>
      </c>
      <c r="AD280" s="6" t="str">
        <f>LEFT(Crate_BOMs[[#This Row],[no]],FIND(" ",Crate_BOMs[[#This Row],[no]],5)-1)</f>
        <v>PO 40538</v>
      </c>
      <c r="AE280" s="6" cm="1">
        <f t="array" ref="AE280">COUNTA(_xlfn.UNIQUE(_xlfn._xlws.FILTER(Crate_BOMs[PO],Crate_BOMs[crate no.]=Crate_BOMs[[#This Row],[crate no.]])))</f>
        <v>1</v>
      </c>
      <c r="AF280" s="10" t="str">
        <f>IF(Crate_BOMs[[#This Row],['# POs in Crate]]=1,"",IF(VLOOKUP(Crate_BOMs[[#This Row],[crate no.]],Crates_[[crate no.]:[New Sublot]],3,FALSE)="","",VLOOKUP(Crate_BOMs[[#This Row],[crate no.]],Crates_[[crate no.]:[New Sublot]],3,FALSE)))</f>
        <v/>
      </c>
      <c r="AG280" s="6" t="str">
        <f>IF(VLOOKUP(Crate_BOMs[[#This Row],[crate no.]],Crates_[[crate no.]:[New Sublot]],3,FALSE)="",VLOOKUP(Crate_BOMs[[#This Row],[crate no.]],Crates_[[crate no.]:[New Sublot]],2,FALSE),VLOOKUP(Crate_BOMs[[#This Row],[crate no.]],Crates_[[crate no.]:[New Sublot]],3,FALSE))</f>
        <v>2.02</v>
      </c>
    </row>
    <row r="281" spans="1:33" x14ac:dyDescent="0.25">
      <c r="A281">
        <v>6</v>
      </c>
      <c r="B281">
        <v>300521373</v>
      </c>
      <c r="C281">
        <v>2394179</v>
      </c>
      <c r="D281">
        <v>1</v>
      </c>
      <c r="E281" t="s">
        <v>64</v>
      </c>
      <c r="F281" t="s">
        <v>72</v>
      </c>
      <c r="G281">
        <v>2181</v>
      </c>
      <c r="H281">
        <v>2496</v>
      </c>
      <c r="I281">
        <v>86</v>
      </c>
      <c r="J281">
        <v>98</v>
      </c>
      <c r="K281">
        <v>299</v>
      </c>
      <c r="L281">
        <v>1</v>
      </c>
      <c r="M281" t="s">
        <v>51</v>
      </c>
      <c r="N281" t="s">
        <v>52</v>
      </c>
      <c r="O281" s="2">
        <v>659.18216337999991</v>
      </c>
      <c r="P281" s="15">
        <v>45748</v>
      </c>
      <c r="Q281" s="15">
        <v>45770</v>
      </c>
      <c r="R281" s="15">
        <v>45777</v>
      </c>
      <c r="S281" t="s">
        <v>21</v>
      </c>
      <c r="T281">
        <v>7</v>
      </c>
      <c r="U281" s="2">
        <v>471.78924067999998</v>
      </c>
      <c r="V281" s="2">
        <v>6613.8678599999994</v>
      </c>
      <c r="W281" s="2">
        <v>9.0551183999999996</v>
      </c>
      <c r="X281" s="2">
        <v>1.5091863999999999</v>
      </c>
      <c r="Y281" s="2">
        <v>7.7427824000000003</v>
      </c>
      <c r="Z281" s="6">
        <f>Crate_BOMs[[#This Row],[glass weight (lb)]]+Crate_BOMs[[#This Row],[Crate Weight (lb)]]/COUNTIF(Crate_BOMs[crate no.],Crate_BOMs[[#This Row],[crate no.]])</f>
        <v>726.58062633428563</v>
      </c>
      <c r="AA281" s="6" t="str">
        <f>IF(LEFT(Crate_BOMs[[#This Row],[glass code]],4)&lt;&gt;"1116","",IFERROR(MID(Crate_BOMs[[#This Row],[no]],FIND("ECN",Crate_BOMs[[#This Row],[no]]),200),MID(Crate_BOMs[[#This Row],[no]],39,200)))</f>
        <v>2.02 GLZ02</v>
      </c>
      <c r="AB281" s="6" t="str">
        <f>SUBSTITUTE(IF(RIGHT(Crate_BOMs[[#This Row],[PO Sublot-GL]],6)="curved",RIGHT(Crate_BOMs[[#This Row],[PO Sublot-GL]],12),RIGHT(Crate_BOMs[[#This Row],[PO Sublot-GL]],5))," ","")</f>
        <v>GLZ02</v>
      </c>
      <c r="AC281" s="6" t="str">
        <f>SUBSTITUTE(LEFT(Crate_BOMs[[#This Row],[PO Sublot-GL]],LEN(Crate_BOMs[[#This Row],[PO Sublot-GL]])-LEN(Crate_BOMs[[#This Row],[Glass Type]]))," ","")</f>
        <v>2.02</v>
      </c>
      <c r="AD281" s="6" t="str">
        <f>LEFT(Crate_BOMs[[#This Row],[no]],FIND(" ",Crate_BOMs[[#This Row],[no]],5)-1)</f>
        <v>PO 40538</v>
      </c>
      <c r="AE281" s="6" cm="1">
        <f t="array" ref="AE281">COUNTA(_xlfn.UNIQUE(_xlfn._xlws.FILTER(Crate_BOMs[PO],Crate_BOMs[crate no.]=Crate_BOMs[[#This Row],[crate no.]])))</f>
        <v>1</v>
      </c>
      <c r="AF281" s="10" t="str">
        <f>IF(Crate_BOMs[[#This Row],['# POs in Crate]]=1,"",IF(VLOOKUP(Crate_BOMs[[#This Row],[crate no.]],Crates_[[crate no.]:[New Sublot]],3,FALSE)="","",VLOOKUP(Crate_BOMs[[#This Row],[crate no.]],Crates_[[crate no.]:[New Sublot]],3,FALSE)))</f>
        <v/>
      </c>
      <c r="AG281" s="6" t="str">
        <f>IF(VLOOKUP(Crate_BOMs[[#This Row],[crate no.]],Crates_[[crate no.]:[New Sublot]],3,FALSE)="",VLOOKUP(Crate_BOMs[[#This Row],[crate no.]],Crates_[[crate no.]:[New Sublot]],2,FALSE),VLOOKUP(Crate_BOMs[[#This Row],[crate no.]],Crates_[[crate no.]:[New Sublot]],3,FALSE))</f>
        <v>2.02</v>
      </c>
    </row>
    <row r="282" spans="1:33" x14ac:dyDescent="0.25">
      <c r="A282">
        <v>6</v>
      </c>
      <c r="B282">
        <v>300521373</v>
      </c>
      <c r="C282">
        <v>2394179</v>
      </c>
      <c r="D282">
        <v>1</v>
      </c>
      <c r="E282" t="s">
        <v>64</v>
      </c>
      <c r="F282" t="s">
        <v>72</v>
      </c>
      <c r="G282">
        <v>2181</v>
      </c>
      <c r="H282">
        <v>2496</v>
      </c>
      <c r="I282">
        <v>86</v>
      </c>
      <c r="J282">
        <v>98</v>
      </c>
      <c r="K282">
        <v>299</v>
      </c>
      <c r="L282">
        <v>1</v>
      </c>
      <c r="M282" t="s">
        <v>51</v>
      </c>
      <c r="N282" t="s">
        <v>52</v>
      </c>
      <c r="O282" s="2">
        <v>659.18216337999991</v>
      </c>
      <c r="P282" s="15">
        <v>45748</v>
      </c>
      <c r="Q282" s="15">
        <v>45770</v>
      </c>
      <c r="R282" s="15">
        <v>45777</v>
      </c>
      <c r="S282" t="s">
        <v>21</v>
      </c>
      <c r="T282">
        <v>7</v>
      </c>
      <c r="U282" s="2">
        <v>471.78924067999998</v>
      </c>
      <c r="V282" s="2">
        <v>6613.8678599999994</v>
      </c>
      <c r="W282" s="2">
        <v>9.0551183999999996</v>
      </c>
      <c r="X282" s="2">
        <v>1.5091863999999999</v>
      </c>
      <c r="Y282" s="2">
        <v>7.7427824000000003</v>
      </c>
      <c r="Z282" s="6">
        <f>Crate_BOMs[[#This Row],[glass weight (lb)]]+Crate_BOMs[[#This Row],[Crate Weight (lb)]]/COUNTIF(Crate_BOMs[crate no.],Crate_BOMs[[#This Row],[crate no.]])</f>
        <v>726.58062633428563</v>
      </c>
      <c r="AA282" s="6" t="str">
        <f>IF(LEFT(Crate_BOMs[[#This Row],[glass code]],4)&lt;&gt;"1116","",IFERROR(MID(Crate_BOMs[[#This Row],[no]],FIND("ECN",Crate_BOMs[[#This Row],[no]]),200),MID(Crate_BOMs[[#This Row],[no]],39,200)))</f>
        <v>2.02 GLZ02</v>
      </c>
      <c r="AB282" s="6" t="str">
        <f>SUBSTITUTE(IF(RIGHT(Crate_BOMs[[#This Row],[PO Sublot-GL]],6)="curved",RIGHT(Crate_BOMs[[#This Row],[PO Sublot-GL]],12),RIGHT(Crate_BOMs[[#This Row],[PO Sublot-GL]],5))," ","")</f>
        <v>GLZ02</v>
      </c>
      <c r="AC282" s="6" t="str">
        <f>SUBSTITUTE(LEFT(Crate_BOMs[[#This Row],[PO Sublot-GL]],LEN(Crate_BOMs[[#This Row],[PO Sublot-GL]])-LEN(Crate_BOMs[[#This Row],[Glass Type]]))," ","")</f>
        <v>2.02</v>
      </c>
      <c r="AD282" s="6" t="str">
        <f>LEFT(Crate_BOMs[[#This Row],[no]],FIND(" ",Crate_BOMs[[#This Row],[no]],5)-1)</f>
        <v>PO 40538</v>
      </c>
      <c r="AE282" s="6" cm="1">
        <f t="array" ref="AE282">COUNTA(_xlfn.UNIQUE(_xlfn._xlws.FILTER(Crate_BOMs[PO],Crate_BOMs[crate no.]=Crate_BOMs[[#This Row],[crate no.]])))</f>
        <v>1</v>
      </c>
      <c r="AF282" s="10" t="str">
        <f>IF(Crate_BOMs[[#This Row],['# POs in Crate]]=1,"",IF(VLOOKUP(Crate_BOMs[[#This Row],[crate no.]],Crates_[[crate no.]:[New Sublot]],3,FALSE)="","",VLOOKUP(Crate_BOMs[[#This Row],[crate no.]],Crates_[[crate no.]:[New Sublot]],3,FALSE)))</f>
        <v/>
      </c>
      <c r="AG282" s="6" t="str">
        <f>IF(VLOOKUP(Crate_BOMs[[#This Row],[crate no.]],Crates_[[crate no.]:[New Sublot]],3,FALSE)="",VLOOKUP(Crate_BOMs[[#This Row],[crate no.]],Crates_[[crate no.]:[New Sublot]],2,FALSE),VLOOKUP(Crate_BOMs[[#This Row],[crate no.]],Crates_[[crate no.]:[New Sublot]],3,FALSE))</f>
        <v>2.02</v>
      </c>
    </row>
    <row r="283" spans="1:33" x14ac:dyDescent="0.25">
      <c r="A283">
        <v>6</v>
      </c>
      <c r="B283">
        <v>300521373</v>
      </c>
      <c r="C283">
        <v>2394179</v>
      </c>
      <c r="D283">
        <v>1</v>
      </c>
      <c r="E283" t="s">
        <v>64</v>
      </c>
      <c r="F283" t="s">
        <v>72</v>
      </c>
      <c r="G283">
        <v>2181</v>
      </c>
      <c r="H283">
        <v>2496</v>
      </c>
      <c r="I283">
        <v>86</v>
      </c>
      <c r="J283">
        <v>98</v>
      </c>
      <c r="K283">
        <v>299</v>
      </c>
      <c r="L283">
        <v>1</v>
      </c>
      <c r="M283" t="s">
        <v>51</v>
      </c>
      <c r="N283" t="s">
        <v>52</v>
      </c>
      <c r="O283" s="2">
        <v>659.18216337999991</v>
      </c>
      <c r="P283" s="15">
        <v>45748</v>
      </c>
      <c r="Q283" s="15">
        <v>45770</v>
      </c>
      <c r="R283" s="15">
        <v>45777</v>
      </c>
      <c r="S283" t="s">
        <v>21</v>
      </c>
      <c r="T283">
        <v>7</v>
      </c>
      <c r="U283" s="2">
        <v>471.78924067999998</v>
      </c>
      <c r="V283" s="2">
        <v>6613.8678599999994</v>
      </c>
      <c r="W283" s="2">
        <v>9.0551183999999996</v>
      </c>
      <c r="X283" s="2">
        <v>1.5091863999999999</v>
      </c>
      <c r="Y283" s="2">
        <v>7.7427824000000003</v>
      </c>
      <c r="Z283" s="6">
        <f>Crate_BOMs[[#This Row],[glass weight (lb)]]+Crate_BOMs[[#This Row],[Crate Weight (lb)]]/COUNTIF(Crate_BOMs[crate no.],Crate_BOMs[[#This Row],[crate no.]])</f>
        <v>726.58062633428563</v>
      </c>
      <c r="AA283" s="6" t="str">
        <f>IF(LEFT(Crate_BOMs[[#This Row],[glass code]],4)&lt;&gt;"1116","",IFERROR(MID(Crate_BOMs[[#This Row],[no]],FIND("ECN",Crate_BOMs[[#This Row],[no]]),200),MID(Crate_BOMs[[#This Row],[no]],39,200)))</f>
        <v>2.02 GLZ02</v>
      </c>
      <c r="AB283" s="6" t="str">
        <f>SUBSTITUTE(IF(RIGHT(Crate_BOMs[[#This Row],[PO Sublot-GL]],6)="curved",RIGHT(Crate_BOMs[[#This Row],[PO Sublot-GL]],12),RIGHT(Crate_BOMs[[#This Row],[PO Sublot-GL]],5))," ","")</f>
        <v>GLZ02</v>
      </c>
      <c r="AC283" s="6" t="str">
        <f>SUBSTITUTE(LEFT(Crate_BOMs[[#This Row],[PO Sublot-GL]],LEN(Crate_BOMs[[#This Row],[PO Sublot-GL]])-LEN(Crate_BOMs[[#This Row],[Glass Type]]))," ","")</f>
        <v>2.02</v>
      </c>
      <c r="AD283" s="6" t="str">
        <f>LEFT(Crate_BOMs[[#This Row],[no]],FIND(" ",Crate_BOMs[[#This Row],[no]],5)-1)</f>
        <v>PO 40538</v>
      </c>
      <c r="AE283" s="6" cm="1">
        <f t="array" ref="AE283">COUNTA(_xlfn.UNIQUE(_xlfn._xlws.FILTER(Crate_BOMs[PO],Crate_BOMs[crate no.]=Crate_BOMs[[#This Row],[crate no.]])))</f>
        <v>1</v>
      </c>
      <c r="AF283" s="10" t="str">
        <f>IF(Crate_BOMs[[#This Row],['# POs in Crate]]=1,"",IF(VLOOKUP(Crate_BOMs[[#This Row],[crate no.]],Crates_[[crate no.]:[New Sublot]],3,FALSE)="","",VLOOKUP(Crate_BOMs[[#This Row],[crate no.]],Crates_[[crate no.]:[New Sublot]],3,FALSE)))</f>
        <v/>
      </c>
      <c r="AG283" s="6" t="str">
        <f>IF(VLOOKUP(Crate_BOMs[[#This Row],[crate no.]],Crates_[[crate no.]:[New Sublot]],3,FALSE)="",VLOOKUP(Crate_BOMs[[#This Row],[crate no.]],Crates_[[crate no.]:[New Sublot]],2,FALSE),VLOOKUP(Crate_BOMs[[#This Row],[crate no.]],Crates_[[crate no.]:[New Sublot]],3,FALSE))</f>
        <v>2.02</v>
      </c>
    </row>
    <row r="284" spans="1:33" x14ac:dyDescent="0.25">
      <c r="A284">
        <v>6</v>
      </c>
      <c r="B284">
        <v>300521373</v>
      </c>
      <c r="C284">
        <v>2394179</v>
      </c>
      <c r="D284">
        <v>1</v>
      </c>
      <c r="E284" t="s">
        <v>64</v>
      </c>
      <c r="F284" t="s">
        <v>72</v>
      </c>
      <c r="G284">
        <v>2181</v>
      </c>
      <c r="H284">
        <v>2496</v>
      </c>
      <c r="I284">
        <v>86</v>
      </c>
      <c r="J284">
        <v>98</v>
      </c>
      <c r="K284">
        <v>299</v>
      </c>
      <c r="L284">
        <v>1</v>
      </c>
      <c r="M284" t="s">
        <v>51</v>
      </c>
      <c r="N284" t="s">
        <v>52</v>
      </c>
      <c r="O284" s="2">
        <v>659.18216337999991</v>
      </c>
      <c r="P284" s="15">
        <v>45748</v>
      </c>
      <c r="Q284" s="15">
        <v>45770</v>
      </c>
      <c r="R284" s="15">
        <v>45777</v>
      </c>
      <c r="S284" t="s">
        <v>21</v>
      </c>
      <c r="T284">
        <v>7</v>
      </c>
      <c r="U284" s="2">
        <v>471.78924067999998</v>
      </c>
      <c r="V284" s="2">
        <v>6613.8678599999994</v>
      </c>
      <c r="W284" s="2">
        <v>9.0551183999999996</v>
      </c>
      <c r="X284" s="2">
        <v>1.5091863999999999</v>
      </c>
      <c r="Y284" s="2">
        <v>7.7427824000000003</v>
      </c>
      <c r="Z284" s="6">
        <f>Crate_BOMs[[#This Row],[glass weight (lb)]]+Crate_BOMs[[#This Row],[Crate Weight (lb)]]/COUNTIF(Crate_BOMs[crate no.],Crate_BOMs[[#This Row],[crate no.]])</f>
        <v>726.58062633428563</v>
      </c>
      <c r="AA284" s="6" t="str">
        <f>IF(LEFT(Crate_BOMs[[#This Row],[glass code]],4)&lt;&gt;"1116","",IFERROR(MID(Crate_BOMs[[#This Row],[no]],FIND("ECN",Crate_BOMs[[#This Row],[no]]),200),MID(Crate_BOMs[[#This Row],[no]],39,200)))</f>
        <v>2.02 GLZ02</v>
      </c>
      <c r="AB284" s="6" t="str">
        <f>SUBSTITUTE(IF(RIGHT(Crate_BOMs[[#This Row],[PO Sublot-GL]],6)="curved",RIGHT(Crate_BOMs[[#This Row],[PO Sublot-GL]],12),RIGHT(Crate_BOMs[[#This Row],[PO Sublot-GL]],5))," ","")</f>
        <v>GLZ02</v>
      </c>
      <c r="AC284" s="6" t="str">
        <f>SUBSTITUTE(LEFT(Crate_BOMs[[#This Row],[PO Sublot-GL]],LEN(Crate_BOMs[[#This Row],[PO Sublot-GL]])-LEN(Crate_BOMs[[#This Row],[Glass Type]]))," ","")</f>
        <v>2.02</v>
      </c>
      <c r="AD284" s="6" t="str">
        <f>LEFT(Crate_BOMs[[#This Row],[no]],FIND(" ",Crate_BOMs[[#This Row],[no]],5)-1)</f>
        <v>PO 40538</v>
      </c>
      <c r="AE284" s="6" cm="1">
        <f t="array" ref="AE284">COUNTA(_xlfn.UNIQUE(_xlfn._xlws.FILTER(Crate_BOMs[PO],Crate_BOMs[crate no.]=Crate_BOMs[[#This Row],[crate no.]])))</f>
        <v>1</v>
      </c>
      <c r="AF284" s="10" t="str">
        <f>IF(Crate_BOMs[[#This Row],['# POs in Crate]]=1,"",IF(VLOOKUP(Crate_BOMs[[#This Row],[crate no.]],Crates_[[crate no.]:[New Sublot]],3,FALSE)="","",VLOOKUP(Crate_BOMs[[#This Row],[crate no.]],Crates_[[crate no.]:[New Sublot]],3,FALSE)))</f>
        <v/>
      </c>
      <c r="AG284" s="6" t="str">
        <f>IF(VLOOKUP(Crate_BOMs[[#This Row],[crate no.]],Crates_[[crate no.]:[New Sublot]],3,FALSE)="",VLOOKUP(Crate_BOMs[[#This Row],[crate no.]],Crates_[[crate no.]:[New Sublot]],2,FALSE),VLOOKUP(Crate_BOMs[[#This Row],[crate no.]],Crates_[[crate no.]:[New Sublot]],3,FALSE))</f>
        <v>2.02</v>
      </c>
    </row>
    <row r="285" spans="1:33" x14ac:dyDescent="0.25">
      <c r="A285">
        <v>6</v>
      </c>
      <c r="B285">
        <v>300521373</v>
      </c>
      <c r="C285">
        <v>2394179</v>
      </c>
      <c r="D285">
        <v>1</v>
      </c>
      <c r="E285" t="s">
        <v>64</v>
      </c>
      <c r="F285" t="s">
        <v>72</v>
      </c>
      <c r="G285">
        <v>2181</v>
      </c>
      <c r="H285">
        <v>2496</v>
      </c>
      <c r="I285">
        <v>86</v>
      </c>
      <c r="J285">
        <v>98</v>
      </c>
      <c r="K285">
        <v>299</v>
      </c>
      <c r="L285">
        <v>1</v>
      </c>
      <c r="M285" t="s">
        <v>51</v>
      </c>
      <c r="N285" t="s">
        <v>52</v>
      </c>
      <c r="O285" s="2">
        <v>659.18216337999991</v>
      </c>
      <c r="P285" s="15">
        <v>45748</v>
      </c>
      <c r="Q285" s="15">
        <v>45770</v>
      </c>
      <c r="R285" s="15">
        <v>45777</v>
      </c>
      <c r="S285" t="s">
        <v>21</v>
      </c>
      <c r="T285">
        <v>7</v>
      </c>
      <c r="U285" s="2">
        <v>471.78924067999998</v>
      </c>
      <c r="V285" s="2">
        <v>6613.8678599999994</v>
      </c>
      <c r="W285" s="2">
        <v>9.0551183999999996</v>
      </c>
      <c r="X285" s="2">
        <v>1.5091863999999999</v>
      </c>
      <c r="Y285" s="2">
        <v>7.7427824000000003</v>
      </c>
      <c r="Z285" s="6">
        <f>Crate_BOMs[[#This Row],[glass weight (lb)]]+Crate_BOMs[[#This Row],[Crate Weight (lb)]]/COUNTIF(Crate_BOMs[crate no.],Crate_BOMs[[#This Row],[crate no.]])</f>
        <v>726.58062633428563</v>
      </c>
      <c r="AA285" s="6" t="str">
        <f>IF(LEFT(Crate_BOMs[[#This Row],[glass code]],4)&lt;&gt;"1116","",IFERROR(MID(Crate_BOMs[[#This Row],[no]],FIND("ECN",Crate_BOMs[[#This Row],[no]]),200),MID(Crate_BOMs[[#This Row],[no]],39,200)))</f>
        <v>2.02 GLZ02</v>
      </c>
      <c r="AB285" s="6" t="str">
        <f>SUBSTITUTE(IF(RIGHT(Crate_BOMs[[#This Row],[PO Sublot-GL]],6)="curved",RIGHT(Crate_BOMs[[#This Row],[PO Sublot-GL]],12),RIGHT(Crate_BOMs[[#This Row],[PO Sublot-GL]],5))," ","")</f>
        <v>GLZ02</v>
      </c>
      <c r="AC285" s="6" t="str">
        <f>SUBSTITUTE(LEFT(Crate_BOMs[[#This Row],[PO Sublot-GL]],LEN(Crate_BOMs[[#This Row],[PO Sublot-GL]])-LEN(Crate_BOMs[[#This Row],[Glass Type]]))," ","")</f>
        <v>2.02</v>
      </c>
      <c r="AD285" s="6" t="str">
        <f>LEFT(Crate_BOMs[[#This Row],[no]],FIND(" ",Crate_BOMs[[#This Row],[no]],5)-1)</f>
        <v>PO 40538</v>
      </c>
      <c r="AE285" s="6" cm="1">
        <f t="array" ref="AE285">COUNTA(_xlfn.UNIQUE(_xlfn._xlws.FILTER(Crate_BOMs[PO],Crate_BOMs[crate no.]=Crate_BOMs[[#This Row],[crate no.]])))</f>
        <v>1</v>
      </c>
      <c r="AF285" s="10" t="str">
        <f>IF(Crate_BOMs[[#This Row],['# POs in Crate]]=1,"",IF(VLOOKUP(Crate_BOMs[[#This Row],[crate no.]],Crates_[[crate no.]:[New Sublot]],3,FALSE)="","",VLOOKUP(Crate_BOMs[[#This Row],[crate no.]],Crates_[[crate no.]:[New Sublot]],3,FALSE)))</f>
        <v/>
      </c>
      <c r="AG285" s="6" t="str">
        <f>IF(VLOOKUP(Crate_BOMs[[#This Row],[crate no.]],Crates_[[crate no.]:[New Sublot]],3,FALSE)="",VLOOKUP(Crate_BOMs[[#This Row],[crate no.]],Crates_[[crate no.]:[New Sublot]],2,FALSE),VLOOKUP(Crate_BOMs[[#This Row],[crate no.]],Crates_[[crate no.]:[New Sublot]],3,FALSE))</f>
        <v>2.02</v>
      </c>
    </row>
    <row r="286" spans="1:33" x14ac:dyDescent="0.25">
      <c r="A286">
        <v>6</v>
      </c>
      <c r="B286">
        <v>300521620</v>
      </c>
      <c r="C286">
        <v>2394179</v>
      </c>
      <c r="D286">
        <v>1</v>
      </c>
      <c r="E286" t="s">
        <v>64</v>
      </c>
      <c r="F286" t="s">
        <v>72</v>
      </c>
      <c r="G286">
        <v>2181</v>
      </c>
      <c r="H286">
        <v>2496</v>
      </c>
      <c r="I286">
        <v>86</v>
      </c>
      <c r="J286">
        <v>98</v>
      </c>
      <c r="K286">
        <v>299</v>
      </c>
      <c r="L286">
        <v>1</v>
      </c>
      <c r="M286" t="s">
        <v>51</v>
      </c>
      <c r="N286" t="s">
        <v>52</v>
      </c>
      <c r="O286" s="2">
        <v>659.18216337999991</v>
      </c>
      <c r="P286" s="15">
        <v>45748</v>
      </c>
      <c r="Q286" s="15">
        <v>45770</v>
      </c>
      <c r="R286" s="15">
        <v>45777</v>
      </c>
      <c r="S286" t="s">
        <v>21</v>
      </c>
      <c r="T286">
        <v>7</v>
      </c>
      <c r="U286" s="2">
        <v>471.78924067999998</v>
      </c>
      <c r="V286" s="2">
        <v>6613.8678599999994</v>
      </c>
      <c r="W286" s="2">
        <v>9.0551183999999996</v>
      </c>
      <c r="X286" s="2">
        <v>1.5091863999999999</v>
      </c>
      <c r="Y286" s="2">
        <v>7.7427824000000003</v>
      </c>
      <c r="Z286" s="6">
        <f>Crate_BOMs[[#This Row],[glass weight (lb)]]+Crate_BOMs[[#This Row],[Crate Weight (lb)]]/COUNTIF(Crate_BOMs[crate no.],Crate_BOMs[[#This Row],[crate no.]])</f>
        <v>726.58062633428563</v>
      </c>
      <c r="AA286" s="6" t="str">
        <f>IF(LEFT(Crate_BOMs[[#This Row],[glass code]],4)&lt;&gt;"1116","",IFERROR(MID(Crate_BOMs[[#This Row],[no]],FIND("ECN",Crate_BOMs[[#This Row],[no]]),200),MID(Crate_BOMs[[#This Row],[no]],39,200)))</f>
        <v>2.02 GLZ02</v>
      </c>
      <c r="AB286" s="6" t="str">
        <f>SUBSTITUTE(IF(RIGHT(Crate_BOMs[[#This Row],[PO Sublot-GL]],6)="curved",RIGHT(Crate_BOMs[[#This Row],[PO Sublot-GL]],12),RIGHT(Crate_BOMs[[#This Row],[PO Sublot-GL]],5))," ","")</f>
        <v>GLZ02</v>
      </c>
      <c r="AC286" s="6" t="str">
        <f>SUBSTITUTE(LEFT(Crate_BOMs[[#This Row],[PO Sublot-GL]],LEN(Crate_BOMs[[#This Row],[PO Sublot-GL]])-LEN(Crate_BOMs[[#This Row],[Glass Type]]))," ","")</f>
        <v>2.02</v>
      </c>
      <c r="AD286" s="6" t="str">
        <f>LEFT(Crate_BOMs[[#This Row],[no]],FIND(" ",Crate_BOMs[[#This Row],[no]],5)-1)</f>
        <v>PO 40538</v>
      </c>
      <c r="AE286" s="6" cm="1">
        <f t="array" ref="AE286">COUNTA(_xlfn.UNIQUE(_xlfn._xlws.FILTER(Crate_BOMs[PO],Crate_BOMs[crate no.]=Crate_BOMs[[#This Row],[crate no.]])))</f>
        <v>1</v>
      </c>
      <c r="AF286" s="10" t="str">
        <f>IF(Crate_BOMs[[#This Row],['# POs in Crate]]=1,"",IF(VLOOKUP(Crate_BOMs[[#This Row],[crate no.]],Crates_[[crate no.]:[New Sublot]],3,FALSE)="","",VLOOKUP(Crate_BOMs[[#This Row],[crate no.]],Crates_[[crate no.]:[New Sublot]],3,FALSE)))</f>
        <v/>
      </c>
      <c r="AG286" s="6" t="str">
        <f>IF(VLOOKUP(Crate_BOMs[[#This Row],[crate no.]],Crates_[[crate no.]:[New Sublot]],3,FALSE)="",VLOOKUP(Crate_BOMs[[#This Row],[crate no.]],Crates_[[crate no.]:[New Sublot]],2,FALSE),VLOOKUP(Crate_BOMs[[#This Row],[crate no.]],Crates_[[crate no.]:[New Sublot]],3,FALSE))</f>
        <v>2.02</v>
      </c>
    </row>
    <row r="287" spans="1:33" x14ac:dyDescent="0.25">
      <c r="A287">
        <v>6</v>
      </c>
      <c r="B287">
        <v>300521620</v>
      </c>
      <c r="C287">
        <v>2394179</v>
      </c>
      <c r="D287">
        <v>1</v>
      </c>
      <c r="E287" t="s">
        <v>64</v>
      </c>
      <c r="F287" t="s">
        <v>72</v>
      </c>
      <c r="G287">
        <v>2181</v>
      </c>
      <c r="H287">
        <v>2496</v>
      </c>
      <c r="I287">
        <v>86</v>
      </c>
      <c r="J287">
        <v>98</v>
      </c>
      <c r="K287">
        <v>299</v>
      </c>
      <c r="L287">
        <v>1</v>
      </c>
      <c r="M287" t="s">
        <v>51</v>
      </c>
      <c r="N287" t="s">
        <v>52</v>
      </c>
      <c r="O287" s="2">
        <v>659.18216337999991</v>
      </c>
      <c r="P287" s="15">
        <v>45748</v>
      </c>
      <c r="Q287" s="15">
        <v>45770</v>
      </c>
      <c r="R287" s="15">
        <v>45777</v>
      </c>
      <c r="S287" t="s">
        <v>21</v>
      </c>
      <c r="T287">
        <v>7</v>
      </c>
      <c r="U287" s="2">
        <v>471.78924067999998</v>
      </c>
      <c r="V287" s="2">
        <v>6613.8678599999994</v>
      </c>
      <c r="W287" s="2">
        <v>9.0551183999999996</v>
      </c>
      <c r="X287" s="2">
        <v>1.5091863999999999</v>
      </c>
      <c r="Y287" s="2">
        <v>7.7427824000000003</v>
      </c>
      <c r="Z287" s="6">
        <f>Crate_BOMs[[#This Row],[glass weight (lb)]]+Crate_BOMs[[#This Row],[Crate Weight (lb)]]/COUNTIF(Crate_BOMs[crate no.],Crate_BOMs[[#This Row],[crate no.]])</f>
        <v>726.58062633428563</v>
      </c>
      <c r="AA287" s="6" t="str">
        <f>IF(LEFT(Crate_BOMs[[#This Row],[glass code]],4)&lt;&gt;"1116","",IFERROR(MID(Crate_BOMs[[#This Row],[no]],FIND("ECN",Crate_BOMs[[#This Row],[no]]),200),MID(Crate_BOMs[[#This Row],[no]],39,200)))</f>
        <v>2.02 GLZ02</v>
      </c>
      <c r="AB287" s="6" t="str">
        <f>SUBSTITUTE(IF(RIGHT(Crate_BOMs[[#This Row],[PO Sublot-GL]],6)="curved",RIGHT(Crate_BOMs[[#This Row],[PO Sublot-GL]],12),RIGHT(Crate_BOMs[[#This Row],[PO Sublot-GL]],5))," ","")</f>
        <v>GLZ02</v>
      </c>
      <c r="AC287" s="6" t="str">
        <f>SUBSTITUTE(LEFT(Crate_BOMs[[#This Row],[PO Sublot-GL]],LEN(Crate_BOMs[[#This Row],[PO Sublot-GL]])-LEN(Crate_BOMs[[#This Row],[Glass Type]]))," ","")</f>
        <v>2.02</v>
      </c>
      <c r="AD287" s="6" t="str">
        <f>LEFT(Crate_BOMs[[#This Row],[no]],FIND(" ",Crate_BOMs[[#This Row],[no]],5)-1)</f>
        <v>PO 40538</v>
      </c>
      <c r="AE287" s="6" cm="1">
        <f t="array" ref="AE287">COUNTA(_xlfn.UNIQUE(_xlfn._xlws.FILTER(Crate_BOMs[PO],Crate_BOMs[crate no.]=Crate_BOMs[[#This Row],[crate no.]])))</f>
        <v>1</v>
      </c>
      <c r="AF287" s="10" t="str">
        <f>IF(Crate_BOMs[[#This Row],['# POs in Crate]]=1,"",IF(VLOOKUP(Crate_BOMs[[#This Row],[crate no.]],Crates_[[crate no.]:[New Sublot]],3,FALSE)="","",VLOOKUP(Crate_BOMs[[#This Row],[crate no.]],Crates_[[crate no.]:[New Sublot]],3,FALSE)))</f>
        <v/>
      </c>
      <c r="AG287" s="6" t="str">
        <f>IF(VLOOKUP(Crate_BOMs[[#This Row],[crate no.]],Crates_[[crate no.]:[New Sublot]],3,FALSE)="",VLOOKUP(Crate_BOMs[[#This Row],[crate no.]],Crates_[[crate no.]:[New Sublot]],2,FALSE),VLOOKUP(Crate_BOMs[[#This Row],[crate no.]],Crates_[[crate no.]:[New Sublot]],3,FALSE))</f>
        <v>2.02</v>
      </c>
    </row>
    <row r="288" spans="1:33" x14ac:dyDescent="0.25">
      <c r="A288">
        <v>6</v>
      </c>
      <c r="B288">
        <v>300521620</v>
      </c>
      <c r="C288">
        <v>2394179</v>
      </c>
      <c r="D288">
        <v>1</v>
      </c>
      <c r="E288" t="s">
        <v>64</v>
      </c>
      <c r="F288" t="s">
        <v>72</v>
      </c>
      <c r="G288">
        <v>2181</v>
      </c>
      <c r="H288">
        <v>2496</v>
      </c>
      <c r="I288">
        <v>86</v>
      </c>
      <c r="J288">
        <v>98</v>
      </c>
      <c r="K288">
        <v>299</v>
      </c>
      <c r="L288">
        <v>1</v>
      </c>
      <c r="M288" t="s">
        <v>51</v>
      </c>
      <c r="N288" t="s">
        <v>52</v>
      </c>
      <c r="O288" s="2">
        <v>659.18216337999991</v>
      </c>
      <c r="P288" s="15">
        <v>45748</v>
      </c>
      <c r="Q288" s="15">
        <v>45770</v>
      </c>
      <c r="R288" s="15">
        <v>45777</v>
      </c>
      <c r="S288" t="s">
        <v>21</v>
      </c>
      <c r="T288">
        <v>7</v>
      </c>
      <c r="U288" s="2">
        <v>471.78924067999998</v>
      </c>
      <c r="V288" s="2">
        <v>6613.8678599999994</v>
      </c>
      <c r="W288" s="2">
        <v>9.0551183999999996</v>
      </c>
      <c r="X288" s="2">
        <v>1.5091863999999999</v>
      </c>
      <c r="Y288" s="2">
        <v>7.7427824000000003</v>
      </c>
      <c r="Z288" s="6">
        <f>Crate_BOMs[[#This Row],[glass weight (lb)]]+Crate_BOMs[[#This Row],[Crate Weight (lb)]]/COUNTIF(Crate_BOMs[crate no.],Crate_BOMs[[#This Row],[crate no.]])</f>
        <v>726.58062633428563</v>
      </c>
      <c r="AA288" s="6" t="str">
        <f>IF(LEFT(Crate_BOMs[[#This Row],[glass code]],4)&lt;&gt;"1116","",IFERROR(MID(Crate_BOMs[[#This Row],[no]],FIND("ECN",Crate_BOMs[[#This Row],[no]]),200),MID(Crate_BOMs[[#This Row],[no]],39,200)))</f>
        <v>2.02 GLZ02</v>
      </c>
      <c r="AB288" s="6" t="str">
        <f>SUBSTITUTE(IF(RIGHT(Crate_BOMs[[#This Row],[PO Sublot-GL]],6)="curved",RIGHT(Crate_BOMs[[#This Row],[PO Sublot-GL]],12),RIGHT(Crate_BOMs[[#This Row],[PO Sublot-GL]],5))," ","")</f>
        <v>GLZ02</v>
      </c>
      <c r="AC288" s="6" t="str">
        <f>SUBSTITUTE(LEFT(Crate_BOMs[[#This Row],[PO Sublot-GL]],LEN(Crate_BOMs[[#This Row],[PO Sublot-GL]])-LEN(Crate_BOMs[[#This Row],[Glass Type]]))," ","")</f>
        <v>2.02</v>
      </c>
      <c r="AD288" s="6" t="str">
        <f>LEFT(Crate_BOMs[[#This Row],[no]],FIND(" ",Crate_BOMs[[#This Row],[no]],5)-1)</f>
        <v>PO 40538</v>
      </c>
      <c r="AE288" s="6" cm="1">
        <f t="array" ref="AE288">COUNTA(_xlfn.UNIQUE(_xlfn._xlws.FILTER(Crate_BOMs[PO],Crate_BOMs[crate no.]=Crate_BOMs[[#This Row],[crate no.]])))</f>
        <v>1</v>
      </c>
      <c r="AF288" s="10" t="str">
        <f>IF(Crate_BOMs[[#This Row],['# POs in Crate]]=1,"",IF(VLOOKUP(Crate_BOMs[[#This Row],[crate no.]],Crates_[[crate no.]:[New Sublot]],3,FALSE)="","",VLOOKUP(Crate_BOMs[[#This Row],[crate no.]],Crates_[[crate no.]:[New Sublot]],3,FALSE)))</f>
        <v/>
      </c>
      <c r="AG288" s="6" t="str">
        <f>IF(VLOOKUP(Crate_BOMs[[#This Row],[crate no.]],Crates_[[crate no.]:[New Sublot]],3,FALSE)="",VLOOKUP(Crate_BOMs[[#This Row],[crate no.]],Crates_[[crate no.]:[New Sublot]],2,FALSE),VLOOKUP(Crate_BOMs[[#This Row],[crate no.]],Crates_[[crate no.]:[New Sublot]],3,FALSE))</f>
        <v>2.02</v>
      </c>
    </row>
    <row r="289" spans="1:33" x14ac:dyDescent="0.25">
      <c r="A289">
        <v>6</v>
      </c>
      <c r="B289">
        <v>300521620</v>
      </c>
      <c r="C289">
        <v>2394179</v>
      </c>
      <c r="D289">
        <v>1</v>
      </c>
      <c r="E289" t="s">
        <v>64</v>
      </c>
      <c r="F289" t="s">
        <v>72</v>
      </c>
      <c r="G289">
        <v>2181</v>
      </c>
      <c r="H289">
        <v>2496</v>
      </c>
      <c r="I289">
        <v>86</v>
      </c>
      <c r="J289">
        <v>98</v>
      </c>
      <c r="K289">
        <v>299</v>
      </c>
      <c r="L289">
        <v>1</v>
      </c>
      <c r="M289" t="s">
        <v>51</v>
      </c>
      <c r="N289" t="s">
        <v>52</v>
      </c>
      <c r="O289" s="2">
        <v>659.18216337999991</v>
      </c>
      <c r="P289" s="15">
        <v>45748</v>
      </c>
      <c r="Q289" s="15">
        <v>45770</v>
      </c>
      <c r="R289" s="15">
        <v>45777</v>
      </c>
      <c r="S289" t="s">
        <v>21</v>
      </c>
      <c r="T289">
        <v>7</v>
      </c>
      <c r="U289" s="2">
        <v>471.78924067999998</v>
      </c>
      <c r="V289" s="2">
        <v>6613.8678599999994</v>
      </c>
      <c r="W289" s="2">
        <v>9.0551183999999996</v>
      </c>
      <c r="X289" s="2">
        <v>1.5091863999999999</v>
      </c>
      <c r="Y289" s="2">
        <v>7.7427824000000003</v>
      </c>
      <c r="Z289" s="6">
        <f>Crate_BOMs[[#This Row],[glass weight (lb)]]+Crate_BOMs[[#This Row],[Crate Weight (lb)]]/COUNTIF(Crate_BOMs[crate no.],Crate_BOMs[[#This Row],[crate no.]])</f>
        <v>726.58062633428563</v>
      </c>
      <c r="AA289" s="6" t="str">
        <f>IF(LEFT(Crate_BOMs[[#This Row],[glass code]],4)&lt;&gt;"1116","",IFERROR(MID(Crate_BOMs[[#This Row],[no]],FIND("ECN",Crate_BOMs[[#This Row],[no]]),200),MID(Crate_BOMs[[#This Row],[no]],39,200)))</f>
        <v>2.02 GLZ02</v>
      </c>
      <c r="AB289" s="6" t="str">
        <f>SUBSTITUTE(IF(RIGHT(Crate_BOMs[[#This Row],[PO Sublot-GL]],6)="curved",RIGHT(Crate_BOMs[[#This Row],[PO Sublot-GL]],12),RIGHT(Crate_BOMs[[#This Row],[PO Sublot-GL]],5))," ","")</f>
        <v>GLZ02</v>
      </c>
      <c r="AC289" s="6" t="str">
        <f>SUBSTITUTE(LEFT(Crate_BOMs[[#This Row],[PO Sublot-GL]],LEN(Crate_BOMs[[#This Row],[PO Sublot-GL]])-LEN(Crate_BOMs[[#This Row],[Glass Type]]))," ","")</f>
        <v>2.02</v>
      </c>
      <c r="AD289" s="6" t="str">
        <f>LEFT(Crate_BOMs[[#This Row],[no]],FIND(" ",Crate_BOMs[[#This Row],[no]],5)-1)</f>
        <v>PO 40538</v>
      </c>
      <c r="AE289" s="6" cm="1">
        <f t="array" ref="AE289">COUNTA(_xlfn.UNIQUE(_xlfn._xlws.FILTER(Crate_BOMs[PO],Crate_BOMs[crate no.]=Crate_BOMs[[#This Row],[crate no.]])))</f>
        <v>1</v>
      </c>
      <c r="AF289" s="10" t="str">
        <f>IF(Crate_BOMs[[#This Row],['# POs in Crate]]=1,"",IF(VLOOKUP(Crate_BOMs[[#This Row],[crate no.]],Crates_[[crate no.]:[New Sublot]],3,FALSE)="","",VLOOKUP(Crate_BOMs[[#This Row],[crate no.]],Crates_[[crate no.]:[New Sublot]],3,FALSE)))</f>
        <v/>
      </c>
      <c r="AG289" s="6" t="str">
        <f>IF(VLOOKUP(Crate_BOMs[[#This Row],[crate no.]],Crates_[[crate no.]:[New Sublot]],3,FALSE)="",VLOOKUP(Crate_BOMs[[#This Row],[crate no.]],Crates_[[crate no.]:[New Sublot]],2,FALSE),VLOOKUP(Crate_BOMs[[#This Row],[crate no.]],Crates_[[crate no.]:[New Sublot]],3,FALSE))</f>
        <v>2.02</v>
      </c>
    </row>
    <row r="290" spans="1:33" x14ac:dyDescent="0.25">
      <c r="A290">
        <v>6</v>
      </c>
      <c r="B290">
        <v>300521620</v>
      </c>
      <c r="C290">
        <v>2394179</v>
      </c>
      <c r="D290">
        <v>1</v>
      </c>
      <c r="E290" t="s">
        <v>64</v>
      </c>
      <c r="F290" t="s">
        <v>72</v>
      </c>
      <c r="G290">
        <v>2181</v>
      </c>
      <c r="H290">
        <v>2496</v>
      </c>
      <c r="I290">
        <v>86</v>
      </c>
      <c r="J290">
        <v>98</v>
      </c>
      <c r="K290">
        <v>299</v>
      </c>
      <c r="L290">
        <v>1</v>
      </c>
      <c r="M290" t="s">
        <v>51</v>
      </c>
      <c r="N290" t="s">
        <v>52</v>
      </c>
      <c r="O290" s="2">
        <v>659.18216337999991</v>
      </c>
      <c r="P290" s="15">
        <v>45748</v>
      </c>
      <c r="Q290" s="15">
        <v>45770</v>
      </c>
      <c r="R290" s="15">
        <v>45777</v>
      </c>
      <c r="S290" t="s">
        <v>21</v>
      </c>
      <c r="T290">
        <v>7</v>
      </c>
      <c r="U290" s="2">
        <v>471.78924067999998</v>
      </c>
      <c r="V290" s="2">
        <v>6613.8678599999994</v>
      </c>
      <c r="W290" s="2">
        <v>9.0551183999999996</v>
      </c>
      <c r="X290" s="2">
        <v>1.5091863999999999</v>
      </c>
      <c r="Y290" s="2">
        <v>7.7427824000000003</v>
      </c>
      <c r="Z290" s="6">
        <f>Crate_BOMs[[#This Row],[glass weight (lb)]]+Crate_BOMs[[#This Row],[Crate Weight (lb)]]/COUNTIF(Crate_BOMs[crate no.],Crate_BOMs[[#This Row],[crate no.]])</f>
        <v>726.58062633428563</v>
      </c>
      <c r="AA290" s="6" t="str">
        <f>IF(LEFT(Crate_BOMs[[#This Row],[glass code]],4)&lt;&gt;"1116","",IFERROR(MID(Crate_BOMs[[#This Row],[no]],FIND("ECN",Crate_BOMs[[#This Row],[no]]),200),MID(Crate_BOMs[[#This Row],[no]],39,200)))</f>
        <v>2.02 GLZ02</v>
      </c>
      <c r="AB290" s="6" t="str">
        <f>SUBSTITUTE(IF(RIGHT(Crate_BOMs[[#This Row],[PO Sublot-GL]],6)="curved",RIGHT(Crate_BOMs[[#This Row],[PO Sublot-GL]],12),RIGHT(Crate_BOMs[[#This Row],[PO Sublot-GL]],5))," ","")</f>
        <v>GLZ02</v>
      </c>
      <c r="AC290" s="6" t="str">
        <f>SUBSTITUTE(LEFT(Crate_BOMs[[#This Row],[PO Sublot-GL]],LEN(Crate_BOMs[[#This Row],[PO Sublot-GL]])-LEN(Crate_BOMs[[#This Row],[Glass Type]]))," ","")</f>
        <v>2.02</v>
      </c>
      <c r="AD290" s="6" t="str">
        <f>LEFT(Crate_BOMs[[#This Row],[no]],FIND(" ",Crate_BOMs[[#This Row],[no]],5)-1)</f>
        <v>PO 40538</v>
      </c>
      <c r="AE290" s="6" cm="1">
        <f t="array" ref="AE290">COUNTA(_xlfn.UNIQUE(_xlfn._xlws.FILTER(Crate_BOMs[PO],Crate_BOMs[crate no.]=Crate_BOMs[[#This Row],[crate no.]])))</f>
        <v>1</v>
      </c>
      <c r="AF290" s="10" t="str">
        <f>IF(Crate_BOMs[[#This Row],['# POs in Crate]]=1,"",IF(VLOOKUP(Crate_BOMs[[#This Row],[crate no.]],Crates_[[crate no.]:[New Sublot]],3,FALSE)="","",VLOOKUP(Crate_BOMs[[#This Row],[crate no.]],Crates_[[crate no.]:[New Sublot]],3,FALSE)))</f>
        <v/>
      </c>
      <c r="AG290" s="6" t="str">
        <f>IF(VLOOKUP(Crate_BOMs[[#This Row],[crate no.]],Crates_[[crate no.]:[New Sublot]],3,FALSE)="",VLOOKUP(Crate_BOMs[[#This Row],[crate no.]],Crates_[[crate no.]:[New Sublot]],2,FALSE),VLOOKUP(Crate_BOMs[[#This Row],[crate no.]],Crates_[[crate no.]:[New Sublot]],3,FALSE))</f>
        <v>2.02</v>
      </c>
    </row>
    <row r="291" spans="1:33" x14ac:dyDescent="0.25">
      <c r="A291">
        <v>6</v>
      </c>
      <c r="B291">
        <v>300521620</v>
      </c>
      <c r="C291">
        <v>2394179</v>
      </c>
      <c r="D291">
        <v>1</v>
      </c>
      <c r="E291" t="s">
        <v>64</v>
      </c>
      <c r="F291" t="s">
        <v>72</v>
      </c>
      <c r="G291">
        <v>2181</v>
      </c>
      <c r="H291">
        <v>2496</v>
      </c>
      <c r="I291">
        <v>86</v>
      </c>
      <c r="J291">
        <v>98</v>
      </c>
      <c r="K291">
        <v>299</v>
      </c>
      <c r="L291">
        <v>1</v>
      </c>
      <c r="M291" t="s">
        <v>51</v>
      </c>
      <c r="N291" t="s">
        <v>52</v>
      </c>
      <c r="O291" s="2">
        <v>659.18216337999991</v>
      </c>
      <c r="P291" s="15">
        <v>45748</v>
      </c>
      <c r="Q291" s="15">
        <v>45770</v>
      </c>
      <c r="R291" s="15">
        <v>45777</v>
      </c>
      <c r="S291" t="s">
        <v>21</v>
      </c>
      <c r="T291">
        <v>7</v>
      </c>
      <c r="U291" s="2">
        <v>471.78924067999998</v>
      </c>
      <c r="V291" s="2">
        <v>6613.8678599999994</v>
      </c>
      <c r="W291" s="2">
        <v>9.0551183999999996</v>
      </c>
      <c r="X291" s="2">
        <v>1.5091863999999999</v>
      </c>
      <c r="Y291" s="2">
        <v>7.7427824000000003</v>
      </c>
      <c r="Z291" s="6">
        <f>Crate_BOMs[[#This Row],[glass weight (lb)]]+Crate_BOMs[[#This Row],[Crate Weight (lb)]]/COUNTIF(Crate_BOMs[crate no.],Crate_BOMs[[#This Row],[crate no.]])</f>
        <v>726.58062633428563</v>
      </c>
      <c r="AA291" s="6" t="str">
        <f>IF(LEFT(Crate_BOMs[[#This Row],[glass code]],4)&lt;&gt;"1116","",IFERROR(MID(Crate_BOMs[[#This Row],[no]],FIND("ECN",Crate_BOMs[[#This Row],[no]]),200),MID(Crate_BOMs[[#This Row],[no]],39,200)))</f>
        <v>2.02 GLZ02</v>
      </c>
      <c r="AB291" s="6" t="str">
        <f>SUBSTITUTE(IF(RIGHT(Crate_BOMs[[#This Row],[PO Sublot-GL]],6)="curved",RIGHT(Crate_BOMs[[#This Row],[PO Sublot-GL]],12),RIGHT(Crate_BOMs[[#This Row],[PO Sublot-GL]],5))," ","")</f>
        <v>GLZ02</v>
      </c>
      <c r="AC291" s="6" t="str">
        <f>SUBSTITUTE(LEFT(Crate_BOMs[[#This Row],[PO Sublot-GL]],LEN(Crate_BOMs[[#This Row],[PO Sublot-GL]])-LEN(Crate_BOMs[[#This Row],[Glass Type]]))," ","")</f>
        <v>2.02</v>
      </c>
      <c r="AD291" s="6" t="str">
        <f>LEFT(Crate_BOMs[[#This Row],[no]],FIND(" ",Crate_BOMs[[#This Row],[no]],5)-1)</f>
        <v>PO 40538</v>
      </c>
      <c r="AE291" s="6" cm="1">
        <f t="array" ref="AE291">COUNTA(_xlfn.UNIQUE(_xlfn._xlws.FILTER(Crate_BOMs[PO],Crate_BOMs[crate no.]=Crate_BOMs[[#This Row],[crate no.]])))</f>
        <v>1</v>
      </c>
      <c r="AF291" s="10" t="str">
        <f>IF(Crate_BOMs[[#This Row],['# POs in Crate]]=1,"",IF(VLOOKUP(Crate_BOMs[[#This Row],[crate no.]],Crates_[[crate no.]:[New Sublot]],3,FALSE)="","",VLOOKUP(Crate_BOMs[[#This Row],[crate no.]],Crates_[[crate no.]:[New Sublot]],3,FALSE)))</f>
        <v/>
      </c>
      <c r="AG291" s="6" t="str">
        <f>IF(VLOOKUP(Crate_BOMs[[#This Row],[crate no.]],Crates_[[crate no.]:[New Sublot]],3,FALSE)="",VLOOKUP(Crate_BOMs[[#This Row],[crate no.]],Crates_[[crate no.]:[New Sublot]],2,FALSE),VLOOKUP(Crate_BOMs[[#This Row],[crate no.]],Crates_[[crate no.]:[New Sublot]],3,FALSE))</f>
        <v>2.02</v>
      </c>
    </row>
    <row r="292" spans="1:33" x14ac:dyDescent="0.25">
      <c r="A292">
        <v>6</v>
      </c>
      <c r="B292">
        <v>300521620</v>
      </c>
      <c r="C292">
        <v>2394179</v>
      </c>
      <c r="D292">
        <v>1</v>
      </c>
      <c r="E292" t="s">
        <v>64</v>
      </c>
      <c r="F292" t="s">
        <v>72</v>
      </c>
      <c r="G292">
        <v>2181</v>
      </c>
      <c r="H292">
        <v>2496</v>
      </c>
      <c r="I292">
        <v>86</v>
      </c>
      <c r="J292">
        <v>98</v>
      </c>
      <c r="K292">
        <v>299</v>
      </c>
      <c r="L292">
        <v>1</v>
      </c>
      <c r="M292" t="s">
        <v>51</v>
      </c>
      <c r="N292" t="s">
        <v>52</v>
      </c>
      <c r="O292" s="2">
        <v>659.18216337999991</v>
      </c>
      <c r="P292" s="15">
        <v>45748</v>
      </c>
      <c r="Q292" s="15">
        <v>45770</v>
      </c>
      <c r="R292" s="15">
        <v>45777</v>
      </c>
      <c r="S292" t="s">
        <v>21</v>
      </c>
      <c r="T292">
        <v>7</v>
      </c>
      <c r="U292" s="2">
        <v>471.78924067999998</v>
      </c>
      <c r="V292" s="2">
        <v>6613.8678599999994</v>
      </c>
      <c r="W292" s="2">
        <v>9.0551183999999996</v>
      </c>
      <c r="X292" s="2">
        <v>1.5091863999999999</v>
      </c>
      <c r="Y292" s="2">
        <v>7.7427824000000003</v>
      </c>
      <c r="Z292" s="6">
        <f>Crate_BOMs[[#This Row],[glass weight (lb)]]+Crate_BOMs[[#This Row],[Crate Weight (lb)]]/COUNTIF(Crate_BOMs[crate no.],Crate_BOMs[[#This Row],[crate no.]])</f>
        <v>726.58062633428563</v>
      </c>
      <c r="AA292" s="6" t="str">
        <f>IF(LEFT(Crate_BOMs[[#This Row],[glass code]],4)&lt;&gt;"1116","",IFERROR(MID(Crate_BOMs[[#This Row],[no]],FIND("ECN",Crate_BOMs[[#This Row],[no]]),200),MID(Crate_BOMs[[#This Row],[no]],39,200)))</f>
        <v>2.02 GLZ02</v>
      </c>
      <c r="AB292" s="6" t="str">
        <f>SUBSTITUTE(IF(RIGHT(Crate_BOMs[[#This Row],[PO Sublot-GL]],6)="curved",RIGHT(Crate_BOMs[[#This Row],[PO Sublot-GL]],12),RIGHT(Crate_BOMs[[#This Row],[PO Sublot-GL]],5))," ","")</f>
        <v>GLZ02</v>
      </c>
      <c r="AC292" s="6" t="str">
        <f>SUBSTITUTE(LEFT(Crate_BOMs[[#This Row],[PO Sublot-GL]],LEN(Crate_BOMs[[#This Row],[PO Sublot-GL]])-LEN(Crate_BOMs[[#This Row],[Glass Type]]))," ","")</f>
        <v>2.02</v>
      </c>
      <c r="AD292" s="6" t="str">
        <f>LEFT(Crate_BOMs[[#This Row],[no]],FIND(" ",Crate_BOMs[[#This Row],[no]],5)-1)</f>
        <v>PO 40538</v>
      </c>
      <c r="AE292" s="6" cm="1">
        <f t="array" ref="AE292">COUNTA(_xlfn.UNIQUE(_xlfn._xlws.FILTER(Crate_BOMs[PO],Crate_BOMs[crate no.]=Crate_BOMs[[#This Row],[crate no.]])))</f>
        <v>1</v>
      </c>
      <c r="AF292" s="10" t="str">
        <f>IF(Crate_BOMs[[#This Row],['# POs in Crate]]=1,"",IF(VLOOKUP(Crate_BOMs[[#This Row],[crate no.]],Crates_[[crate no.]:[New Sublot]],3,FALSE)="","",VLOOKUP(Crate_BOMs[[#This Row],[crate no.]],Crates_[[crate no.]:[New Sublot]],3,FALSE)))</f>
        <v/>
      </c>
      <c r="AG292" s="6" t="str">
        <f>IF(VLOOKUP(Crate_BOMs[[#This Row],[crate no.]],Crates_[[crate no.]:[New Sublot]],3,FALSE)="",VLOOKUP(Crate_BOMs[[#This Row],[crate no.]],Crates_[[crate no.]:[New Sublot]],2,FALSE),VLOOKUP(Crate_BOMs[[#This Row],[crate no.]],Crates_[[crate no.]:[New Sublot]],3,FALSE))</f>
        <v>2.02</v>
      </c>
    </row>
    <row r="293" spans="1:33" x14ac:dyDescent="0.25">
      <c r="A293">
        <v>6</v>
      </c>
      <c r="B293">
        <v>300521808</v>
      </c>
      <c r="C293">
        <v>2394179</v>
      </c>
      <c r="D293">
        <v>1</v>
      </c>
      <c r="E293" t="s">
        <v>64</v>
      </c>
      <c r="F293" t="s">
        <v>72</v>
      </c>
      <c r="G293">
        <v>2181</v>
      </c>
      <c r="H293">
        <v>2496</v>
      </c>
      <c r="I293">
        <v>86</v>
      </c>
      <c r="J293">
        <v>98</v>
      </c>
      <c r="K293">
        <v>299</v>
      </c>
      <c r="L293">
        <v>1</v>
      </c>
      <c r="M293" t="s">
        <v>51</v>
      </c>
      <c r="N293" t="s">
        <v>52</v>
      </c>
      <c r="O293" s="2">
        <v>659.18216337999991</v>
      </c>
      <c r="P293" s="15">
        <v>45748</v>
      </c>
      <c r="Q293" s="15">
        <v>45770</v>
      </c>
      <c r="R293" s="15">
        <v>45777</v>
      </c>
      <c r="S293" t="s">
        <v>21</v>
      </c>
      <c r="T293">
        <v>7</v>
      </c>
      <c r="U293" s="2">
        <v>471.78924067999998</v>
      </c>
      <c r="V293" s="2">
        <v>6613.8678599999994</v>
      </c>
      <c r="W293" s="2">
        <v>9.0551183999999996</v>
      </c>
      <c r="X293" s="2">
        <v>1.5091863999999999</v>
      </c>
      <c r="Y293" s="2">
        <v>7.7427824000000003</v>
      </c>
      <c r="Z293" s="6">
        <f>Crate_BOMs[[#This Row],[glass weight (lb)]]+Crate_BOMs[[#This Row],[Crate Weight (lb)]]/COUNTIF(Crate_BOMs[crate no.],Crate_BOMs[[#This Row],[crate no.]])</f>
        <v>726.58062633428563</v>
      </c>
      <c r="AA293" s="6" t="str">
        <f>IF(LEFT(Crate_BOMs[[#This Row],[glass code]],4)&lt;&gt;"1116","",IFERROR(MID(Crate_BOMs[[#This Row],[no]],FIND("ECN",Crate_BOMs[[#This Row],[no]]),200),MID(Crate_BOMs[[#This Row],[no]],39,200)))</f>
        <v>2.02 GLZ02</v>
      </c>
      <c r="AB293" s="6" t="str">
        <f>SUBSTITUTE(IF(RIGHT(Crate_BOMs[[#This Row],[PO Sublot-GL]],6)="curved",RIGHT(Crate_BOMs[[#This Row],[PO Sublot-GL]],12),RIGHT(Crate_BOMs[[#This Row],[PO Sublot-GL]],5))," ","")</f>
        <v>GLZ02</v>
      </c>
      <c r="AC293" s="6" t="str">
        <f>SUBSTITUTE(LEFT(Crate_BOMs[[#This Row],[PO Sublot-GL]],LEN(Crate_BOMs[[#This Row],[PO Sublot-GL]])-LEN(Crate_BOMs[[#This Row],[Glass Type]]))," ","")</f>
        <v>2.02</v>
      </c>
      <c r="AD293" s="6" t="str">
        <f>LEFT(Crate_BOMs[[#This Row],[no]],FIND(" ",Crate_BOMs[[#This Row],[no]],5)-1)</f>
        <v>PO 40538</v>
      </c>
      <c r="AE293" s="6" cm="1">
        <f t="array" ref="AE293">COUNTA(_xlfn.UNIQUE(_xlfn._xlws.FILTER(Crate_BOMs[PO],Crate_BOMs[crate no.]=Crate_BOMs[[#This Row],[crate no.]])))</f>
        <v>1</v>
      </c>
      <c r="AF293" s="10" t="str">
        <f>IF(Crate_BOMs[[#This Row],['# POs in Crate]]=1,"",IF(VLOOKUP(Crate_BOMs[[#This Row],[crate no.]],Crates_[[crate no.]:[New Sublot]],3,FALSE)="","",VLOOKUP(Crate_BOMs[[#This Row],[crate no.]],Crates_[[crate no.]:[New Sublot]],3,FALSE)))</f>
        <v/>
      </c>
      <c r="AG293" s="6" t="str">
        <f>IF(VLOOKUP(Crate_BOMs[[#This Row],[crate no.]],Crates_[[crate no.]:[New Sublot]],3,FALSE)="",VLOOKUP(Crate_BOMs[[#This Row],[crate no.]],Crates_[[crate no.]:[New Sublot]],2,FALSE),VLOOKUP(Crate_BOMs[[#This Row],[crate no.]],Crates_[[crate no.]:[New Sublot]],3,FALSE))</f>
        <v>2.02</v>
      </c>
    </row>
    <row r="294" spans="1:33" x14ac:dyDescent="0.25">
      <c r="A294">
        <v>6</v>
      </c>
      <c r="B294">
        <v>300521808</v>
      </c>
      <c r="C294">
        <v>2394179</v>
      </c>
      <c r="D294">
        <v>1</v>
      </c>
      <c r="E294" t="s">
        <v>64</v>
      </c>
      <c r="F294" t="s">
        <v>72</v>
      </c>
      <c r="G294">
        <v>2181</v>
      </c>
      <c r="H294">
        <v>2496</v>
      </c>
      <c r="I294">
        <v>86</v>
      </c>
      <c r="J294">
        <v>98</v>
      </c>
      <c r="K294">
        <v>299</v>
      </c>
      <c r="L294">
        <v>1</v>
      </c>
      <c r="M294" t="s">
        <v>51</v>
      </c>
      <c r="N294" t="s">
        <v>52</v>
      </c>
      <c r="O294" s="2">
        <v>659.18216337999991</v>
      </c>
      <c r="P294" s="15">
        <v>45748</v>
      </c>
      <c r="Q294" s="15">
        <v>45770</v>
      </c>
      <c r="R294" s="15">
        <v>45777</v>
      </c>
      <c r="S294" t="s">
        <v>21</v>
      </c>
      <c r="T294">
        <v>7</v>
      </c>
      <c r="U294" s="2">
        <v>471.78924067999998</v>
      </c>
      <c r="V294" s="2">
        <v>6613.8678599999994</v>
      </c>
      <c r="W294" s="2">
        <v>9.0551183999999996</v>
      </c>
      <c r="X294" s="2">
        <v>1.5091863999999999</v>
      </c>
      <c r="Y294" s="2">
        <v>7.7427824000000003</v>
      </c>
      <c r="Z294" s="6">
        <f>Crate_BOMs[[#This Row],[glass weight (lb)]]+Crate_BOMs[[#This Row],[Crate Weight (lb)]]/COUNTIF(Crate_BOMs[crate no.],Crate_BOMs[[#This Row],[crate no.]])</f>
        <v>726.58062633428563</v>
      </c>
      <c r="AA294" s="6" t="str">
        <f>IF(LEFT(Crate_BOMs[[#This Row],[glass code]],4)&lt;&gt;"1116","",IFERROR(MID(Crate_BOMs[[#This Row],[no]],FIND("ECN",Crate_BOMs[[#This Row],[no]]),200),MID(Crate_BOMs[[#This Row],[no]],39,200)))</f>
        <v>2.02 GLZ02</v>
      </c>
      <c r="AB294" s="6" t="str">
        <f>SUBSTITUTE(IF(RIGHT(Crate_BOMs[[#This Row],[PO Sublot-GL]],6)="curved",RIGHT(Crate_BOMs[[#This Row],[PO Sublot-GL]],12),RIGHT(Crate_BOMs[[#This Row],[PO Sublot-GL]],5))," ","")</f>
        <v>GLZ02</v>
      </c>
      <c r="AC294" s="6" t="str">
        <f>SUBSTITUTE(LEFT(Crate_BOMs[[#This Row],[PO Sublot-GL]],LEN(Crate_BOMs[[#This Row],[PO Sublot-GL]])-LEN(Crate_BOMs[[#This Row],[Glass Type]]))," ","")</f>
        <v>2.02</v>
      </c>
      <c r="AD294" s="6" t="str">
        <f>LEFT(Crate_BOMs[[#This Row],[no]],FIND(" ",Crate_BOMs[[#This Row],[no]],5)-1)</f>
        <v>PO 40538</v>
      </c>
      <c r="AE294" s="6" cm="1">
        <f t="array" ref="AE294">COUNTA(_xlfn.UNIQUE(_xlfn._xlws.FILTER(Crate_BOMs[PO],Crate_BOMs[crate no.]=Crate_BOMs[[#This Row],[crate no.]])))</f>
        <v>1</v>
      </c>
      <c r="AF294" s="10" t="str">
        <f>IF(Crate_BOMs[[#This Row],['# POs in Crate]]=1,"",IF(VLOOKUP(Crate_BOMs[[#This Row],[crate no.]],Crates_[[crate no.]:[New Sublot]],3,FALSE)="","",VLOOKUP(Crate_BOMs[[#This Row],[crate no.]],Crates_[[crate no.]:[New Sublot]],3,FALSE)))</f>
        <v/>
      </c>
      <c r="AG294" s="6" t="str">
        <f>IF(VLOOKUP(Crate_BOMs[[#This Row],[crate no.]],Crates_[[crate no.]:[New Sublot]],3,FALSE)="",VLOOKUP(Crate_BOMs[[#This Row],[crate no.]],Crates_[[crate no.]:[New Sublot]],2,FALSE),VLOOKUP(Crate_BOMs[[#This Row],[crate no.]],Crates_[[crate no.]:[New Sublot]],3,FALSE))</f>
        <v>2.02</v>
      </c>
    </row>
    <row r="295" spans="1:33" x14ac:dyDescent="0.25">
      <c r="A295">
        <v>6</v>
      </c>
      <c r="B295">
        <v>300521808</v>
      </c>
      <c r="C295">
        <v>2394179</v>
      </c>
      <c r="D295">
        <v>1</v>
      </c>
      <c r="E295" t="s">
        <v>64</v>
      </c>
      <c r="F295" t="s">
        <v>72</v>
      </c>
      <c r="G295">
        <v>2181</v>
      </c>
      <c r="H295">
        <v>2496</v>
      </c>
      <c r="I295">
        <v>86</v>
      </c>
      <c r="J295">
        <v>98</v>
      </c>
      <c r="K295">
        <v>299</v>
      </c>
      <c r="L295">
        <v>1</v>
      </c>
      <c r="M295" t="s">
        <v>51</v>
      </c>
      <c r="N295" t="s">
        <v>52</v>
      </c>
      <c r="O295" s="2">
        <v>659.18216337999991</v>
      </c>
      <c r="P295" s="15">
        <v>45748</v>
      </c>
      <c r="Q295" s="15">
        <v>45770</v>
      </c>
      <c r="R295" s="15">
        <v>45777</v>
      </c>
      <c r="S295" t="s">
        <v>21</v>
      </c>
      <c r="T295">
        <v>7</v>
      </c>
      <c r="U295" s="2">
        <v>471.78924067999998</v>
      </c>
      <c r="V295" s="2">
        <v>6613.8678599999994</v>
      </c>
      <c r="W295" s="2">
        <v>9.0551183999999996</v>
      </c>
      <c r="X295" s="2">
        <v>1.5091863999999999</v>
      </c>
      <c r="Y295" s="2">
        <v>7.7427824000000003</v>
      </c>
      <c r="Z295" s="6">
        <f>Crate_BOMs[[#This Row],[glass weight (lb)]]+Crate_BOMs[[#This Row],[Crate Weight (lb)]]/COUNTIF(Crate_BOMs[crate no.],Crate_BOMs[[#This Row],[crate no.]])</f>
        <v>726.58062633428563</v>
      </c>
      <c r="AA295" s="6" t="str">
        <f>IF(LEFT(Crate_BOMs[[#This Row],[glass code]],4)&lt;&gt;"1116","",IFERROR(MID(Crate_BOMs[[#This Row],[no]],FIND("ECN",Crate_BOMs[[#This Row],[no]]),200),MID(Crate_BOMs[[#This Row],[no]],39,200)))</f>
        <v>2.02 GLZ02</v>
      </c>
      <c r="AB295" s="6" t="str">
        <f>SUBSTITUTE(IF(RIGHT(Crate_BOMs[[#This Row],[PO Sublot-GL]],6)="curved",RIGHT(Crate_BOMs[[#This Row],[PO Sublot-GL]],12),RIGHT(Crate_BOMs[[#This Row],[PO Sublot-GL]],5))," ","")</f>
        <v>GLZ02</v>
      </c>
      <c r="AC295" s="6" t="str">
        <f>SUBSTITUTE(LEFT(Crate_BOMs[[#This Row],[PO Sublot-GL]],LEN(Crate_BOMs[[#This Row],[PO Sublot-GL]])-LEN(Crate_BOMs[[#This Row],[Glass Type]]))," ","")</f>
        <v>2.02</v>
      </c>
      <c r="AD295" s="6" t="str">
        <f>LEFT(Crate_BOMs[[#This Row],[no]],FIND(" ",Crate_BOMs[[#This Row],[no]],5)-1)</f>
        <v>PO 40538</v>
      </c>
      <c r="AE295" s="6" cm="1">
        <f t="array" ref="AE295">COUNTA(_xlfn.UNIQUE(_xlfn._xlws.FILTER(Crate_BOMs[PO],Crate_BOMs[crate no.]=Crate_BOMs[[#This Row],[crate no.]])))</f>
        <v>1</v>
      </c>
      <c r="AF295" s="10" t="str">
        <f>IF(Crate_BOMs[[#This Row],['# POs in Crate]]=1,"",IF(VLOOKUP(Crate_BOMs[[#This Row],[crate no.]],Crates_[[crate no.]:[New Sublot]],3,FALSE)="","",VLOOKUP(Crate_BOMs[[#This Row],[crate no.]],Crates_[[crate no.]:[New Sublot]],3,FALSE)))</f>
        <v/>
      </c>
      <c r="AG295" s="6" t="str">
        <f>IF(VLOOKUP(Crate_BOMs[[#This Row],[crate no.]],Crates_[[crate no.]:[New Sublot]],3,FALSE)="",VLOOKUP(Crate_BOMs[[#This Row],[crate no.]],Crates_[[crate no.]:[New Sublot]],2,FALSE),VLOOKUP(Crate_BOMs[[#This Row],[crate no.]],Crates_[[crate no.]:[New Sublot]],3,FALSE))</f>
        <v>2.02</v>
      </c>
    </row>
    <row r="296" spans="1:33" x14ac:dyDescent="0.25">
      <c r="A296">
        <v>6</v>
      </c>
      <c r="B296">
        <v>300521808</v>
      </c>
      <c r="C296">
        <v>2394179</v>
      </c>
      <c r="D296">
        <v>1</v>
      </c>
      <c r="E296" t="s">
        <v>64</v>
      </c>
      <c r="F296" t="s">
        <v>72</v>
      </c>
      <c r="G296">
        <v>2181</v>
      </c>
      <c r="H296">
        <v>2496</v>
      </c>
      <c r="I296">
        <v>86</v>
      </c>
      <c r="J296">
        <v>98</v>
      </c>
      <c r="K296">
        <v>299</v>
      </c>
      <c r="L296">
        <v>1</v>
      </c>
      <c r="M296" t="s">
        <v>51</v>
      </c>
      <c r="N296" t="s">
        <v>52</v>
      </c>
      <c r="O296" s="2">
        <v>659.18216337999991</v>
      </c>
      <c r="P296" s="15">
        <v>45748</v>
      </c>
      <c r="Q296" s="15">
        <v>45770</v>
      </c>
      <c r="R296" s="15">
        <v>45777</v>
      </c>
      <c r="S296" t="s">
        <v>21</v>
      </c>
      <c r="T296">
        <v>7</v>
      </c>
      <c r="U296" s="2">
        <v>471.78924067999998</v>
      </c>
      <c r="V296" s="2">
        <v>6613.8678599999994</v>
      </c>
      <c r="W296" s="2">
        <v>9.0551183999999996</v>
      </c>
      <c r="X296" s="2">
        <v>1.5091863999999999</v>
      </c>
      <c r="Y296" s="2">
        <v>7.7427824000000003</v>
      </c>
      <c r="Z296" s="6">
        <f>Crate_BOMs[[#This Row],[glass weight (lb)]]+Crate_BOMs[[#This Row],[Crate Weight (lb)]]/COUNTIF(Crate_BOMs[crate no.],Crate_BOMs[[#This Row],[crate no.]])</f>
        <v>726.58062633428563</v>
      </c>
      <c r="AA296" s="6" t="str">
        <f>IF(LEFT(Crate_BOMs[[#This Row],[glass code]],4)&lt;&gt;"1116","",IFERROR(MID(Crate_BOMs[[#This Row],[no]],FIND("ECN",Crate_BOMs[[#This Row],[no]]),200),MID(Crate_BOMs[[#This Row],[no]],39,200)))</f>
        <v>2.02 GLZ02</v>
      </c>
      <c r="AB296" s="6" t="str">
        <f>SUBSTITUTE(IF(RIGHT(Crate_BOMs[[#This Row],[PO Sublot-GL]],6)="curved",RIGHT(Crate_BOMs[[#This Row],[PO Sublot-GL]],12),RIGHT(Crate_BOMs[[#This Row],[PO Sublot-GL]],5))," ","")</f>
        <v>GLZ02</v>
      </c>
      <c r="AC296" s="6" t="str">
        <f>SUBSTITUTE(LEFT(Crate_BOMs[[#This Row],[PO Sublot-GL]],LEN(Crate_BOMs[[#This Row],[PO Sublot-GL]])-LEN(Crate_BOMs[[#This Row],[Glass Type]]))," ","")</f>
        <v>2.02</v>
      </c>
      <c r="AD296" s="6" t="str">
        <f>LEFT(Crate_BOMs[[#This Row],[no]],FIND(" ",Crate_BOMs[[#This Row],[no]],5)-1)</f>
        <v>PO 40538</v>
      </c>
      <c r="AE296" s="6" cm="1">
        <f t="array" ref="AE296">COUNTA(_xlfn.UNIQUE(_xlfn._xlws.FILTER(Crate_BOMs[PO],Crate_BOMs[crate no.]=Crate_BOMs[[#This Row],[crate no.]])))</f>
        <v>1</v>
      </c>
      <c r="AF296" s="10" t="str">
        <f>IF(Crate_BOMs[[#This Row],['# POs in Crate]]=1,"",IF(VLOOKUP(Crate_BOMs[[#This Row],[crate no.]],Crates_[[crate no.]:[New Sublot]],3,FALSE)="","",VLOOKUP(Crate_BOMs[[#This Row],[crate no.]],Crates_[[crate no.]:[New Sublot]],3,FALSE)))</f>
        <v/>
      </c>
      <c r="AG296" s="6" t="str">
        <f>IF(VLOOKUP(Crate_BOMs[[#This Row],[crate no.]],Crates_[[crate no.]:[New Sublot]],3,FALSE)="",VLOOKUP(Crate_BOMs[[#This Row],[crate no.]],Crates_[[crate no.]:[New Sublot]],2,FALSE),VLOOKUP(Crate_BOMs[[#This Row],[crate no.]],Crates_[[crate no.]:[New Sublot]],3,FALSE))</f>
        <v>2.02</v>
      </c>
    </row>
    <row r="297" spans="1:33" x14ac:dyDescent="0.25">
      <c r="A297">
        <v>6</v>
      </c>
      <c r="B297">
        <v>300521808</v>
      </c>
      <c r="C297">
        <v>2394179</v>
      </c>
      <c r="D297">
        <v>1</v>
      </c>
      <c r="E297" t="s">
        <v>64</v>
      </c>
      <c r="F297" t="s">
        <v>72</v>
      </c>
      <c r="G297">
        <v>2181</v>
      </c>
      <c r="H297">
        <v>2496</v>
      </c>
      <c r="I297">
        <v>86</v>
      </c>
      <c r="J297">
        <v>98</v>
      </c>
      <c r="K297">
        <v>299</v>
      </c>
      <c r="L297">
        <v>1</v>
      </c>
      <c r="M297" t="s">
        <v>51</v>
      </c>
      <c r="N297" t="s">
        <v>52</v>
      </c>
      <c r="O297" s="2">
        <v>659.18216337999991</v>
      </c>
      <c r="P297" s="15">
        <v>45748</v>
      </c>
      <c r="Q297" s="15">
        <v>45770</v>
      </c>
      <c r="R297" s="15">
        <v>45777</v>
      </c>
      <c r="S297" t="s">
        <v>21</v>
      </c>
      <c r="T297">
        <v>7</v>
      </c>
      <c r="U297" s="2">
        <v>471.78924067999998</v>
      </c>
      <c r="V297" s="2">
        <v>6613.8678599999994</v>
      </c>
      <c r="W297" s="2">
        <v>9.0551183999999996</v>
      </c>
      <c r="X297" s="2">
        <v>1.5091863999999999</v>
      </c>
      <c r="Y297" s="2">
        <v>7.7427824000000003</v>
      </c>
      <c r="Z297" s="6">
        <f>Crate_BOMs[[#This Row],[glass weight (lb)]]+Crate_BOMs[[#This Row],[Crate Weight (lb)]]/COUNTIF(Crate_BOMs[crate no.],Crate_BOMs[[#This Row],[crate no.]])</f>
        <v>726.58062633428563</v>
      </c>
      <c r="AA297" s="6" t="str">
        <f>IF(LEFT(Crate_BOMs[[#This Row],[glass code]],4)&lt;&gt;"1116","",IFERROR(MID(Crate_BOMs[[#This Row],[no]],FIND("ECN",Crate_BOMs[[#This Row],[no]]),200),MID(Crate_BOMs[[#This Row],[no]],39,200)))</f>
        <v>2.02 GLZ02</v>
      </c>
      <c r="AB297" s="6" t="str">
        <f>SUBSTITUTE(IF(RIGHT(Crate_BOMs[[#This Row],[PO Sublot-GL]],6)="curved",RIGHT(Crate_BOMs[[#This Row],[PO Sublot-GL]],12),RIGHT(Crate_BOMs[[#This Row],[PO Sublot-GL]],5))," ","")</f>
        <v>GLZ02</v>
      </c>
      <c r="AC297" s="6" t="str">
        <f>SUBSTITUTE(LEFT(Crate_BOMs[[#This Row],[PO Sublot-GL]],LEN(Crate_BOMs[[#This Row],[PO Sublot-GL]])-LEN(Crate_BOMs[[#This Row],[Glass Type]]))," ","")</f>
        <v>2.02</v>
      </c>
      <c r="AD297" s="6" t="str">
        <f>LEFT(Crate_BOMs[[#This Row],[no]],FIND(" ",Crate_BOMs[[#This Row],[no]],5)-1)</f>
        <v>PO 40538</v>
      </c>
      <c r="AE297" s="6" cm="1">
        <f t="array" ref="AE297">COUNTA(_xlfn.UNIQUE(_xlfn._xlws.FILTER(Crate_BOMs[PO],Crate_BOMs[crate no.]=Crate_BOMs[[#This Row],[crate no.]])))</f>
        <v>1</v>
      </c>
      <c r="AF297" s="10" t="str">
        <f>IF(Crate_BOMs[[#This Row],['# POs in Crate]]=1,"",IF(VLOOKUP(Crate_BOMs[[#This Row],[crate no.]],Crates_[[crate no.]:[New Sublot]],3,FALSE)="","",VLOOKUP(Crate_BOMs[[#This Row],[crate no.]],Crates_[[crate no.]:[New Sublot]],3,FALSE)))</f>
        <v/>
      </c>
      <c r="AG297" s="6" t="str">
        <f>IF(VLOOKUP(Crate_BOMs[[#This Row],[crate no.]],Crates_[[crate no.]:[New Sublot]],3,FALSE)="",VLOOKUP(Crate_BOMs[[#This Row],[crate no.]],Crates_[[crate no.]:[New Sublot]],2,FALSE),VLOOKUP(Crate_BOMs[[#This Row],[crate no.]],Crates_[[crate no.]:[New Sublot]],3,FALSE))</f>
        <v>2.02</v>
      </c>
    </row>
    <row r="298" spans="1:33" x14ac:dyDescent="0.25">
      <c r="A298">
        <v>6</v>
      </c>
      <c r="B298">
        <v>300521808</v>
      </c>
      <c r="C298">
        <v>2394179</v>
      </c>
      <c r="D298">
        <v>1</v>
      </c>
      <c r="E298" t="s">
        <v>64</v>
      </c>
      <c r="F298" t="s">
        <v>72</v>
      </c>
      <c r="G298">
        <v>2181</v>
      </c>
      <c r="H298">
        <v>2496</v>
      </c>
      <c r="I298">
        <v>86</v>
      </c>
      <c r="J298">
        <v>98</v>
      </c>
      <c r="K298">
        <v>299</v>
      </c>
      <c r="L298">
        <v>1</v>
      </c>
      <c r="M298" t="s">
        <v>51</v>
      </c>
      <c r="N298" t="s">
        <v>52</v>
      </c>
      <c r="O298" s="2">
        <v>659.18216337999991</v>
      </c>
      <c r="P298" s="15">
        <v>45748</v>
      </c>
      <c r="Q298" s="15">
        <v>45770</v>
      </c>
      <c r="R298" s="15">
        <v>45777</v>
      </c>
      <c r="S298" t="s">
        <v>21</v>
      </c>
      <c r="T298">
        <v>7</v>
      </c>
      <c r="U298" s="2">
        <v>471.78924067999998</v>
      </c>
      <c r="V298" s="2">
        <v>6613.8678599999994</v>
      </c>
      <c r="W298" s="2">
        <v>9.0551183999999996</v>
      </c>
      <c r="X298" s="2">
        <v>1.5091863999999999</v>
      </c>
      <c r="Y298" s="2">
        <v>7.7427824000000003</v>
      </c>
      <c r="Z298" s="6">
        <f>Crate_BOMs[[#This Row],[glass weight (lb)]]+Crate_BOMs[[#This Row],[Crate Weight (lb)]]/COUNTIF(Crate_BOMs[crate no.],Crate_BOMs[[#This Row],[crate no.]])</f>
        <v>726.58062633428563</v>
      </c>
      <c r="AA298" s="6" t="str">
        <f>IF(LEFT(Crate_BOMs[[#This Row],[glass code]],4)&lt;&gt;"1116","",IFERROR(MID(Crate_BOMs[[#This Row],[no]],FIND("ECN",Crate_BOMs[[#This Row],[no]]),200),MID(Crate_BOMs[[#This Row],[no]],39,200)))</f>
        <v>2.02 GLZ02</v>
      </c>
      <c r="AB298" s="6" t="str">
        <f>SUBSTITUTE(IF(RIGHT(Crate_BOMs[[#This Row],[PO Sublot-GL]],6)="curved",RIGHT(Crate_BOMs[[#This Row],[PO Sublot-GL]],12),RIGHT(Crate_BOMs[[#This Row],[PO Sublot-GL]],5))," ","")</f>
        <v>GLZ02</v>
      </c>
      <c r="AC298" s="6" t="str">
        <f>SUBSTITUTE(LEFT(Crate_BOMs[[#This Row],[PO Sublot-GL]],LEN(Crate_BOMs[[#This Row],[PO Sublot-GL]])-LEN(Crate_BOMs[[#This Row],[Glass Type]]))," ","")</f>
        <v>2.02</v>
      </c>
      <c r="AD298" s="6" t="str">
        <f>LEFT(Crate_BOMs[[#This Row],[no]],FIND(" ",Crate_BOMs[[#This Row],[no]],5)-1)</f>
        <v>PO 40538</v>
      </c>
      <c r="AE298" s="6" cm="1">
        <f t="array" ref="AE298">COUNTA(_xlfn.UNIQUE(_xlfn._xlws.FILTER(Crate_BOMs[PO],Crate_BOMs[crate no.]=Crate_BOMs[[#This Row],[crate no.]])))</f>
        <v>1</v>
      </c>
      <c r="AF298" s="10" t="str">
        <f>IF(Crate_BOMs[[#This Row],['# POs in Crate]]=1,"",IF(VLOOKUP(Crate_BOMs[[#This Row],[crate no.]],Crates_[[crate no.]:[New Sublot]],3,FALSE)="","",VLOOKUP(Crate_BOMs[[#This Row],[crate no.]],Crates_[[crate no.]:[New Sublot]],3,FALSE)))</f>
        <v/>
      </c>
      <c r="AG298" s="6" t="str">
        <f>IF(VLOOKUP(Crate_BOMs[[#This Row],[crate no.]],Crates_[[crate no.]:[New Sublot]],3,FALSE)="",VLOOKUP(Crate_BOMs[[#This Row],[crate no.]],Crates_[[crate no.]:[New Sublot]],2,FALSE),VLOOKUP(Crate_BOMs[[#This Row],[crate no.]],Crates_[[crate no.]:[New Sublot]],3,FALSE))</f>
        <v>2.02</v>
      </c>
    </row>
    <row r="299" spans="1:33" x14ac:dyDescent="0.25">
      <c r="A299">
        <v>6</v>
      </c>
      <c r="B299">
        <v>300521808</v>
      </c>
      <c r="C299">
        <v>2394179</v>
      </c>
      <c r="D299">
        <v>1</v>
      </c>
      <c r="E299" t="s">
        <v>64</v>
      </c>
      <c r="F299" t="s">
        <v>72</v>
      </c>
      <c r="G299">
        <v>2181</v>
      </c>
      <c r="H299">
        <v>2496</v>
      </c>
      <c r="I299">
        <v>86</v>
      </c>
      <c r="J299">
        <v>98</v>
      </c>
      <c r="K299">
        <v>299</v>
      </c>
      <c r="L299">
        <v>1</v>
      </c>
      <c r="M299" t="s">
        <v>51</v>
      </c>
      <c r="N299" t="s">
        <v>52</v>
      </c>
      <c r="O299" s="2">
        <v>659.18216337999991</v>
      </c>
      <c r="P299" s="15">
        <v>45748</v>
      </c>
      <c r="Q299" s="15">
        <v>45770</v>
      </c>
      <c r="R299" s="15">
        <v>45777</v>
      </c>
      <c r="S299" t="s">
        <v>21</v>
      </c>
      <c r="T299">
        <v>7</v>
      </c>
      <c r="U299" s="2">
        <v>471.78924067999998</v>
      </c>
      <c r="V299" s="2">
        <v>6613.8678599999994</v>
      </c>
      <c r="W299" s="2">
        <v>9.0551183999999996</v>
      </c>
      <c r="X299" s="2">
        <v>1.5091863999999999</v>
      </c>
      <c r="Y299" s="2">
        <v>7.7427824000000003</v>
      </c>
      <c r="Z299" s="6">
        <f>Crate_BOMs[[#This Row],[glass weight (lb)]]+Crate_BOMs[[#This Row],[Crate Weight (lb)]]/COUNTIF(Crate_BOMs[crate no.],Crate_BOMs[[#This Row],[crate no.]])</f>
        <v>726.58062633428563</v>
      </c>
      <c r="AA299" s="6" t="str">
        <f>IF(LEFT(Crate_BOMs[[#This Row],[glass code]],4)&lt;&gt;"1116","",IFERROR(MID(Crate_BOMs[[#This Row],[no]],FIND("ECN",Crate_BOMs[[#This Row],[no]]),200),MID(Crate_BOMs[[#This Row],[no]],39,200)))</f>
        <v>2.02 GLZ02</v>
      </c>
      <c r="AB299" s="6" t="str">
        <f>SUBSTITUTE(IF(RIGHT(Crate_BOMs[[#This Row],[PO Sublot-GL]],6)="curved",RIGHT(Crate_BOMs[[#This Row],[PO Sublot-GL]],12),RIGHT(Crate_BOMs[[#This Row],[PO Sublot-GL]],5))," ","")</f>
        <v>GLZ02</v>
      </c>
      <c r="AC299" s="6" t="str">
        <f>SUBSTITUTE(LEFT(Crate_BOMs[[#This Row],[PO Sublot-GL]],LEN(Crate_BOMs[[#This Row],[PO Sublot-GL]])-LEN(Crate_BOMs[[#This Row],[Glass Type]]))," ","")</f>
        <v>2.02</v>
      </c>
      <c r="AD299" s="6" t="str">
        <f>LEFT(Crate_BOMs[[#This Row],[no]],FIND(" ",Crate_BOMs[[#This Row],[no]],5)-1)</f>
        <v>PO 40538</v>
      </c>
      <c r="AE299" s="6" cm="1">
        <f t="array" ref="AE299">COUNTA(_xlfn.UNIQUE(_xlfn._xlws.FILTER(Crate_BOMs[PO],Crate_BOMs[crate no.]=Crate_BOMs[[#This Row],[crate no.]])))</f>
        <v>1</v>
      </c>
      <c r="AF299" s="10" t="str">
        <f>IF(Crate_BOMs[[#This Row],['# POs in Crate]]=1,"",IF(VLOOKUP(Crate_BOMs[[#This Row],[crate no.]],Crates_[[crate no.]:[New Sublot]],3,FALSE)="","",VLOOKUP(Crate_BOMs[[#This Row],[crate no.]],Crates_[[crate no.]:[New Sublot]],3,FALSE)))</f>
        <v/>
      </c>
      <c r="AG299" s="6" t="str">
        <f>IF(VLOOKUP(Crate_BOMs[[#This Row],[crate no.]],Crates_[[crate no.]:[New Sublot]],3,FALSE)="",VLOOKUP(Crate_BOMs[[#This Row],[crate no.]],Crates_[[crate no.]:[New Sublot]],2,FALSE),VLOOKUP(Crate_BOMs[[#This Row],[crate no.]],Crates_[[crate no.]:[New Sublot]],3,FALSE))</f>
        <v>2.02</v>
      </c>
    </row>
    <row r="300" spans="1:33" x14ac:dyDescent="0.25">
      <c r="A300">
        <v>7</v>
      </c>
      <c r="B300">
        <v>300520984</v>
      </c>
      <c r="C300">
        <v>2394727</v>
      </c>
      <c r="D300">
        <v>1</v>
      </c>
      <c r="E300" t="s">
        <v>140</v>
      </c>
      <c r="F300" t="s">
        <v>71</v>
      </c>
      <c r="G300">
        <v>2551</v>
      </c>
      <c r="H300">
        <v>2248</v>
      </c>
      <c r="I300">
        <v>100</v>
      </c>
      <c r="J300">
        <v>89</v>
      </c>
      <c r="K300">
        <v>315</v>
      </c>
      <c r="L300">
        <v>1</v>
      </c>
      <c r="M300" t="s">
        <v>13</v>
      </c>
      <c r="N300" t="s">
        <v>14</v>
      </c>
      <c r="O300" s="2">
        <v>694.45612529999994</v>
      </c>
      <c r="P300" s="15">
        <v>45754</v>
      </c>
      <c r="Q300" s="15">
        <v>45777</v>
      </c>
      <c r="R300" s="15">
        <v>45784</v>
      </c>
      <c r="S300" t="s">
        <v>21</v>
      </c>
      <c r="T300">
        <v>5</v>
      </c>
      <c r="U300" s="2">
        <v>473.99386329999999</v>
      </c>
      <c r="V300" s="2">
        <v>6613.8678599999994</v>
      </c>
      <c r="W300" s="2">
        <v>9.5800528000000007</v>
      </c>
      <c r="X300" s="2">
        <v>1.1942257599999999</v>
      </c>
      <c r="Y300" s="2">
        <v>8.7926511999999999</v>
      </c>
      <c r="Z300" s="6">
        <f>Crate_BOMs[[#This Row],[glass weight (lb)]]+Crate_BOMs[[#This Row],[Crate Weight (lb)]]/COUNTIF(Crate_BOMs[crate no.],Crate_BOMs[[#This Row],[crate no.]])</f>
        <v>789.25489795999988</v>
      </c>
      <c r="AA300" s="6" t="str">
        <f>IF(LEFT(Crate_BOMs[[#This Row],[glass code]],4)&lt;&gt;"1116","",IFERROR(MID(Crate_BOMs[[#This Row],[no]],FIND("ECN",Crate_BOMs[[#This Row],[no]]),200),MID(Crate_BOMs[[#This Row],[no]],39,200)))</f>
        <v>2.05 &amp; 2.09 GLA01</v>
      </c>
      <c r="AB300" s="6" t="str">
        <f>SUBSTITUTE(IF(RIGHT(Crate_BOMs[[#This Row],[PO Sublot-GL]],6)="curved",RIGHT(Crate_BOMs[[#This Row],[PO Sublot-GL]],12),RIGHT(Crate_BOMs[[#This Row],[PO Sublot-GL]],5))," ","")</f>
        <v>GLA01</v>
      </c>
      <c r="AC300" s="6" t="str">
        <f>SUBSTITUTE(LEFT(Crate_BOMs[[#This Row],[PO Sublot-GL]],LEN(Crate_BOMs[[#This Row],[PO Sublot-GL]])-LEN(Crate_BOMs[[#This Row],[Glass Type]]))," ","")</f>
        <v>2.05&amp;2.09</v>
      </c>
      <c r="AD300" s="6" t="str">
        <f>LEFT(Crate_BOMs[[#This Row],[no]],FIND(" ",Crate_BOMs[[#This Row],[no]],5)-1)</f>
        <v>PO 40536</v>
      </c>
      <c r="AE300" s="6" cm="1">
        <f t="array" ref="AE300">COUNTA(_xlfn.UNIQUE(_xlfn._xlws.FILTER(Crate_BOMs[PO],Crate_BOMs[crate no.]=Crate_BOMs[[#This Row],[crate no.]])))</f>
        <v>1</v>
      </c>
      <c r="AF300" s="10" t="str">
        <f>IF(Crate_BOMs[[#This Row],['# POs in Crate]]=1,"",IF(VLOOKUP(Crate_BOMs[[#This Row],[crate no.]],Crates_[[crate no.]:[New Sublot]],3,FALSE)="","",VLOOKUP(Crate_BOMs[[#This Row],[crate no.]],Crates_[[crate no.]:[New Sublot]],3,FALSE)))</f>
        <v/>
      </c>
      <c r="AG300" s="6" t="str">
        <f>IF(VLOOKUP(Crate_BOMs[[#This Row],[crate no.]],Crates_[[crate no.]:[New Sublot]],3,FALSE)="",VLOOKUP(Crate_BOMs[[#This Row],[crate no.]],Crates_[[crate no.]:[New Sublot]],2,FALSE),VLOOKUP(Crate_BOMs[[#This Row],[crate no.]],Crates_[[crate no.]:[New Sublot]],3,FALSE))</f>
        <v>2.05&amp;2.09</v>
      </c>
    </row>
    <row r="301" spans="1:33" x14ac:dyDescent="0.25">
      <c r="A301">
        <v>7</v>
      </c>
      <c r="B301">
        <v>300520984</v>
      </c>
      <c r="C301">
        <v>2394730</v>
      </c>
      <c r="D301">
        <v>1</v>
      </c>
      <c r="E301" t="s">
        <v>82</v>
      </c>
      <c r="F301" t="s">
        <v>142</v>
      </c>
      <c r="G301">
        <v>2696</v>
      </c>
      <c r="H301">
        <v>2496</v>
      </c>
      <c r="I301">
        <v>106</v>
      </c>
      <c r="J301">
        <v>98</v>
      </c>
      <c r="K301">
        <v>370</v>
      </c>
      <c r="L301">
        <v>1</v>
      </c>
      <c r="M301" t="s">
        <v>13</v>
      </c>
      <c r="N301" t="s">
        <v>14</v>
      </c>
      <c r="O301" s="2">
        <v>815.71036939999999</v>
      </c>
      <c r="P301" s="15">
        <v>45754</v>
      </c>
      <c r="Q301" s="15">
        <v>45777</v>
      </c>
      <c r="R301" s="15">
        <v>45784</v>
      </c>
      <c r="S301" t="s">
        <v>21</v>
      </c>
      <c r="T301">
        <v>5</v>
      </c>
      <c r="U301" s="2">
        <v>473.99386329999999</v>
      </c>
      <c r="V301" s="2">
        <v>6613.8678599999994</v>
      </c>
      <c r="W301" s="2">
        <v>9.5800528000000007</v>
      </c>
      <c r="X301" s="2">
        <v>1.1942257599999999</v>
      </c>
      <c r="Y301" s="2">
        <v>8.7926511999999999</v>
      </c>
      <c r="Z301" s="6">
        <f>Crate_BOMs[[#This Row],[glass weight (lb)]]+Crate_BOMs[[#This Row],[Crate Weight (lb)]]/COUNTIF(Crate_BOMs[crate no.],Crate_BOMs[[#This Row],[crate no.]])</f>
        <v>910.50914205999993</v>
      </c>
      <c r="AA301" s="6" t="str">
        <f>IF(LEFT(Crate_BOMs[[#This Row],[glass code]],4)&lt;&gt;"1116","",IFERROR(MID(Crate_BOMs[[#This Row],[no]],FIND("ECN",Crate_BOMs[[#This Row],[no]]),200),MID(Crate_BOMs[[#This Row],[no]],39,200)))</f>
        <v>2.05 &amp; 2.09 GLB01</v>
      </c>
      <c r="AB301" s="6" t="str">
        <f>SUBSTITUTE(IF(RIGHT(Crate_BOMs[[#This Row],[PO Sublot-GL]],6)="curved",RIGHT(Crate_BOMs[[#This Row],[PO Sublot-GL]],12),RIGHT(Crate_BOMs[[#This Row],[PO Sublot-GL]],5))," ","")</f>
        <v>GLB01</v>
      </c>
      <c r="AC301" s="6" t="str">
        <f>SUBSTITUTE(LEFT(Crate_BOMs[[#This Row],[PO Sublot-GL]],LEN(Crate_BOMs[[#This Row],[PO Sublot-GL]])-LEN(Crate_BOMs[[#This Row],[Glass Type]]))," ","")</f>
        <v>2.05&amp;2.09</v>
      </c>
      <c r="AD301" s="6" t="str">
        <f>LEFT(Crate_BOMs[[#This Row],[no]],FIND(" ",Crate_BOMs[[#This Row],[no]],5)-1)</f>
        <v>PO 40536</v>
      </c>
      <c r="AE301" s="6" cm="1">
        <f t="array" ref="AE301">COUNTA(_xlfn.UNIQUE(_xlfn._xlws.FILTER(Crate_BOMs[PO],Crate_BOMs[crate no.]=Crate_BOMs[[#This Row],[crate no.]])))</f>
        <v>1</v>
      </c>
      <c r="AF301" s="10" t="str">
        <f>IF(Crate_BOMs[[#This Row],['# POs in Crate]]=1,"",IF(VLOOKUP(Crate_BOMs[[#This Row],[crate no.]],Crates_[[crate no.]:[New Sublot]],3,FALSE)="","",VLOOKUP(Crate_BOMs[[#This Row],[crate no.]],Crates_[[crate no.]:[New Sublot]],3,FALSE)))</f>
        <v/>
      </c>
      <c r="AG301" s="6" t="str">
        <f>IF(VLOOKUP(Crate_BOMs[[#This Row],[crate no.]],Crates_[[crate no.]:[New Sublot]],3,FALSE)="",VLOOKUP(Crate_BOMs[[#This Row],[crate no.]],Crates_[[crate no.]:[New Sublot]],2,FALSE),VLOOKUP(Crate_BOMs[[#This Row],[crate no.]],Crates_[[crate no.]:[New Sublot]],3,FALSE))</f>
        <v>2.05&amp;2.09</v>
      </c>
    </row>
    <row r="302" spans="1:33" x14ac:dyDescent="0.25">
      <c r="A302">
        <v>7</v>
      </c>
      <c r="B302">
        <v>300520984</v>
      </c>
      <c r="C302">
        <v>2394730</v>
      </c>
      <c r="D302">
        <v>2</v>
      </c>
      <c r="E302" t="s">
        <v>143</v>
      </c>
      <c r="F302" t="s">
        <v>142</v>
      </c>
      <c r="G302">
        <v>2551</v>
      </c>
      <c r="H302">
        <v>2496</v>
      </c>
      <c r="I302">
        <v>100</v>
      </c>
      <c r="J302">
        <v>98</v>
      </c>
      <c r="K302">
        <v>350</v>
      </c>
      <c r="L302">
        <v>1</v>
      </c>
      <c r="M302" t="s">
        <v>13</v>
      </c>
      <c r="N302" t="s">
        <v>14</v>
      </c>
      <c r="O302" s="2">
        <v>771.61791699999992</v>
      </c>
      <c r="P302" s="15">
        <v>45754</v>
      </c>
      <c r="Q302" s="15">
        <v>45777</v>
      </c>
      <c r="R302" s="15">
        <v>45784</v>
      </c>
      <c r="S302" t="s">
        <v>21</v>
      </c>
      <c r="T302">
        <v>5</v>
      </c>
      <c r="U302" s="2">
        <v>473.99386329999999</v>
      </c>
      <c r="V302" s="2">
        <v>6613.8678599999994</v>
      </c>
      <c r="W302" s="2">
        <v>9.5800528000000007</v>
      </c>
      <c r="X302" s="2">
        <v>1.1942257599999999</v>
      </c>
      <c r="Y302" s="2">
        <v>8.7926511999999999</v>
      </c>
      <c r="Z302" s="6">
        <f>Crate_BOMs[[#This Row],[glass weight (lb)]]+Crate_BOMs[[#This Row],[Crate Weight (lb)]]/COUNTIF(Crate_BOMs[crate no.],Crate_BOMs[[#This Row],[crate no.]])</f>
        <v>866.41668965999997</v>
      </c>
      <c r="AA302" s="6" t="str">
        <f>IF(LEFT(Crate_BOMs[[#This Row],[glass code]],4)&lt;&gt;"1116","",IFERROR(MID(Crate_BOMs[[#This Row],[no]],FIND("ECN",Crate_BOMs[[#This Row],[no]]),200),MID(Crate_BOMs[[#This Row],[no]],39,200)))</f>
        <v>2.05 &amp; 2.09 GLB01</v>
      </c>
      <c r="AB302" s="6" t="str">
        <f>SUBSTITUTE(IF(RIGHT(Crate_BOMs[[#This Row],[PO Sublot-GL]],6)="curved",RIGHT(Crate_BOMs[[#This Row],[PO Sublot-GL]],12),RIGHT(Crate_BOMs[[#This Row],[PO Sublot-GL]],5))," ","")</f>
        <v>GLB01</v>
      </c>
      <c r="AC302" s="6" t="str">
        <f>SUBSTITUTE(LEFT(Crate_BOMs[[#This Row],[PO Sublot-GL]],LEN(Crate_BOMs[[#This Row],[PO Sublot-GL]])-LEN(Crate_BOMs[[#This Row],[Glass Type]]))," ","")</f>
        <v>2.05&amp;2.09</v>
      </c>
      <c r="AD302" s="6" t="str">
        <f>LEFT(Crate_BOMs[[#This Row],[no]],FIND(" ",Crate_BOMs[[#This Row],[no]],5)-1)</f>
        <v>PO 40536</v>
      </c>
      <c r="AE302" s="6" cm="1">
        <f t="array" ref="AE302">COUNTA(_xlfn.UNIQUE(_xlfn._xlws.FILTER(Crate_BOMs[PO],Crate_BOMs[crate no.]=Crate_BOMs[[#This Row],[crate no.]])))</f>
        <v>1</v>
      </c>
      <c r="AF302" s="10" t="str">
        <f>IF(Crate_BOMs[[#This Row],['# POs in Crate]]=1,"",IF(VLOOKUP(Crate_BOMs[[#This Row],[crate no.]],Crates_[[crate no.]:[New Sublot]],3,FALSE)="","",VLOOKUP(Crate_BOMs[[#This Row],[crate no.]],Crates_[[crate no.]:[New Sublot]],3,FALSE)))</f>
        <v/>
      </c>
      <c r="AG302" s="6" t="str">
        <f>IF(VLOOKUP(Crate_BOMs[[#This Row],[crate no.]],Crates_[[crate no.]:[New Sublot]],3,FALSE)="",VLOOKUP(Crate_BOMs[[#This Row],[crate no.]],Crates_[[crate no.]:[New Sublot]],2,FALSE),VLOOKUP(Crate_BOMs[[#This Row],[crate no.]],Crates_[[crate no.]:[New Sublot]],3,FALSE))</f>
        <v>2.05&amp;2.09</v>
      </c>
    </row>
    <row r="303" spans="1:33" x14ac:dyDescent="0.25">
      <c r="A303">
        <v>7</v>
      </c>
      <c r="B303">
        <v>300520984</v>
      </c>
      <c r="C303">
        <v>2394727</v>
      </c>
      <c r="D303">
        <v>3</v>
      </c>
      <c r="E303" t="s">
        <v>62</v>
      </c>
      <c r="F303" t="s">
        <v>71</v>
      </c>
      <c r="G303">
        <v>2551</v>
      </c>
      <c r="H303">
        <v>2496</v>
      </c>
      <c r="I303">
        <v>100</v>
      </c>
      <c r="J303">
        <v>98</v>
      </c>
      <c r="K303">
        <v>350</v>
      </c>
      <c r="L303">
        <v>1</v>
      </c>
      <c r="M303" t="s">
        <v>13</v>
      </c>
      <c r="N303" t="s">
        <v>14</v>
      </c>
      <c r="O303" s="2">
        <v>771.61791699999992</v>
      </c>
      <c r="P303" s="15">
        <v>45754</v>
      </c>
      <c r="Q303" s="15">
        <v>45777</v>
      </c>
      <c r="R303" s="15">
        <v>45784</v>
      </c>
      <c r="S303" t="s">
        <v>21</v>
      </c>
      <c r="T303">
        <v>5</v>
      </c>
      <c r="U303" s="2">
        <v>473.99386329999999</v>
      </c>
      <c r="V303" s="2">
        <v>6613.8678599999994</v>
      </c>
      <c r="W303" s="2">
        <v>9.5800528000000007</v>
      </c>
      <c r="X303" s="2">
        <v>1.1942257599999999</v>
      </c>
      <c r="Y303" s="2">
        <v>8.7926511999999999</v>
      </c>
      <c r="Z303" s="6">
        <f>Crate_BOMs[[#This Row],[glass weight (lb)]]+Crate_BOMs[[#This Row],[Crate Weight (lb)]]/COUNTIF(Crate_BOMs[crate no.],Crate_BOMs[[#This Row],[crate no.]])</f>
        <v>866.41668965999997</v>
      </c>
      <c r="AA303" s="6" t="str">
        <f>IF(LEFT(Crate_BOMs[[#This Row],[glass code]],4)&lt;&gt;"1116","",IFERROR(MID(Crate_BOMs[[#This Row],[no]],FIND("ECN",Crate_BOMs[[#This Row],[no]]),200),MID(Crate_BOMs[[#This Row],[no]],39,200)))</f>
        <v>2.05 &amp; 2.09 GLA01</v>
      </c>
      <c r="AB303" s="6" t="str">
        <f>SUBSTITUTE(IF(RIGHT(Crate_BOMs[[#This Row],[PO Sublot-GL]],6)="curved",RIGHT(Crate_BOMs[[#This Row],[PO Sublot-GL]],12),RIGHT(Crate_BOMs[[#This Row],[PO Sublot-GL]],5))," ","")</f>
        <v>GLA01</v>
      </c>
      <c r="AC303" s="6" t="str">
        <f>SUBSTITUTE(LEFT(Crate_BOMs[[#This Row],[PO Sublot-GL]],LEN(Crate_BOMs[[#This Row],[PO Sublot-GL]])-LEN(Crate_BOMs[[#This Row],[Glass Type]]))," ","")</f>
        <v>2.05&amp;2.09</v>
      </c>
      <c r="AD303" s="6" t="str">
        <f>LEFT(Crate_BOMs[[#This Row],[no]],FIND(" ",Crate_BOMs[[#This Row],[no]],5)-1)</f>
        <v>PO 40536</v>
      </c>
      <c r="AE303" s="6" cm="1">
        <f t="array" ref="AE303">COUNTA(_xlfn.UNIQUE(_xlfn._xlws.FILTER(Crate_BOMs[PO],Crate_BOMs[crate no.]=Crate_BOMs[[#This Row],[crate no.]])))</f>
        <v>1</v>
      </c>
      <c r="AF303" s="10" t="str">
        <f>IF(Crate_BOMs[[#This Row],['# POs in Crate]]=1,"",IF(VLOOKUP(Crate_BOMs[[#This Row],[crate no.]],Crates_[[crate no.]:[New Sublot]],3,FALSE)="","",VLOOKUP(Crate_BOMs[[#This Row],[crate no.]],Crates_[[crate no.]:[New Sublot]],3,FALSE)))</f>
        <v/>
      </c>
      <c r="AG303" s="6" t="str">
        <f>IF(VLOOKUP(Crate_BOMs[[#This Row],[crate no.]],Crates_[[crate no.]:[New Sublot]],3,FALSE)="",VLOOKUP(Crate_BOMs[[#This Row],[crate no.]],Crates_[[crate no.]:[New Sublot]],2,FALSE),VLOOKUP(Crate_BOMs[[#This Row],[crate no.]],Crates_[[crate no.]:[New Sublot]],3,FALSE))</f>
        <v>2.05&amp;2.09</v>
      </c>
    </row>
    <row r="304" spans="1:33" x14ac:dyDescent="0.25">
      <c r="A304">
        <v>7</v>
      </c>
      <c r="B304">
        <v>300520984</v>
      </c>
      <c r="C304">
        <v>2394734</v>
      </c>
      <c r="D304">
        <v>4</v>
      </c>
      <c r="E304" t="s">
        <v>76</v>
      </c>
      <c r="F304" t="s">
        <v>65</v>
      </c>
      <c r="G304">
        <v>2651</v>
      </c>
      <c r="H304">
        <v>2496</v>
      </c>
      <c r="I304">
        <v>104</v>
      </c>
      <c r="J304">
        <v>98</v>
      </c>
      <c r="K304">
        <v>364</v>
      </c>
      <c r="L304">
        <v>1</v>
      </c>
      <c r="M304" t="s">
        <v>13</v>
      </c>
      <c r="N304" t="s">
        <v>14</v>
      </c>
      <c r="O304" s="2">
        <v>802.48263367999994</v>
      </c>
      <c r="P304" s="15">
        <v>45754</v>
      </c>
      <c r="Q304" s="15">
        <v>45777</v>
      </c>
      <c r="R304" s="15">
        <v>45784</v>
      </c>
      <c r="S304" t="s">
        <v>21</v>
      </c>
      <c r="T304">
        <v>5</v>
      </c>
      <c r="U304" s="2">
        <v>473.99386329999999</v>
      </c>
      <c r="V304" s="2">
        <v>6613.8678599999994</v>
      </c>
      <c r="W304" s="2">
        <v>9.5800528000000007</v>
      </c>
      <c r="X304" s="2">
        <v>1.1942257599999999</v>
      </c>
      <c r="Y304" s="2">
        <v>8.7926511999999999</v>
      </c>
      <c r="Z304" s="6">
        <f>Crate_BOMs[[#This Row],[glass weight (lb)]]+Crate_BOMs[[#This Row],[Crate Weight (lb)]]/COUNTIF(Crate_BOMs[crate no.],Crate_BOMs[[#This Row],[crate no.]])</f>
        <v>897.28140633999988</v>
      </c>
      <c r="AA304" s="6" t="str">
        <f>IF(LEFT(Crate_BOMs[[#This Row],[glass code]],4)&lt;&gt;"1116","",IFERROR(MID(Crate_BOMs[[#This Row],[no]],FIND("ECN",Crate_BOMs[[#This Row],[no]]),200),MID(Crate_BOMs[[#This Row],[no]],39,200)))</f>
        <v>2.05 &amp; 2.09 GLZ02</v>
      </c>
      <c r="AB304" s="6" t="str">
        <f>SUBSTITUTE(IF(RIGHT(Crate_BOMs[[#This Row],[PO Sublot-GL]],6)="curved",RIGHT(Crate_BOMs[[#This Row],[PO Sublot-GL]],12),RIGHT(Crate_BOMs[[#This Row],[PO Sublot-GL]],5))," ","")</f>
        <v>GLZ02</v>
      </c>
      <c r="AC304" s="6" t="str">
        <f>SUBSTITUTE(LEFT(Crate_BOMs[[#This Row],[PO Sublot-GL]],LEN(Crate_BOMs[[#This Row],[PO Sublot-GL]])-LEN(Crate_BOMs[[#This Row],[Glass Type]]))," ","")</f>
        <v>2.05&amp;2.09</v>
      </c>
      <c r="AD304" s="6" t="str">
        <f>LEFT(Crate_BOMs[[#This Row],[no]],FIND(" ",Crate_BOMs[[#This Row],[no]],5)-1)</f>
        <v>PO 40536</v>
      </c>
      <c r="AE304" s="6" cm="1">
        <f t="array" ref="AE304">COUNTA(_xlfn.UNIQUE(_xlfn._xlws.FILTER(Crate_BOMs[PO],Crate_BOMs[crate no.]=Crate_BOMs[[#This Row],[crate no.]])))</f>
        <v>1</v>
      </c>
      <c r="AF304" s="10" t="str">
        <f>IF(Crate_BOMs[[#This Row],['# POs in Crate]]=1,"",IF(VLOOKUP(Crate_BOMs[[#This Row],[crate no.]],Crates_[[crate no.]:[New Sublot]],3,FALSE)="","",VLOOKUP(Crate_BOMs[[#This Row],[crate no.]],Crates_[[crate no.]:[New Sublot]],3,FALSE)))</f>
        <v/>
      </c>
      <c r="AG304" s="6" t="str">
        <f>IF(VLOOKUP(Crate_BOMs[[#This Row],[crate no.]],Crates_[[crate no.]:[New Sublot]],3,FALSE)="",VLOOKUP(Crate_BOMs[[#This Row],[crate no.]],Crates_[[crate no.]:[New Sublot]],2,FALSE),VLOOKUP(Crate_BOMs[[#This Row],[crate no.]],Crates_[[crate no.]:[New Sublot]],3,FALSE))</f>
        <v>2.05&amp;2.09</v>
      </c>
    </row>
    <row r="305" spans="1:33" x14ac:dyDescent="0.25">
      <c r="A305">
        <v>7</v>
      </c>
      <c r="B305">
        <v>300522034</v>
      </c>
      <c r="C305">
        <v>2394728</v>
      </c>
      <c r="D305">
        <v>11</v>
      </c>
      <c r="E305" t="s">
        <v>49</v>
      </c>
      <c r="F305" t="s">
        <v>61</v>
      </c>
      <c r="G305">
        <v>2181</v>
      </c>
      <c r="H305">
        <v>2496</v>
      </c>
      <c r="I305">
        <v>86</v>
      </c>
      <c r="J305">
        <v>98</v>
      </c>
      <c r="K305">
        <v>299</v>
      </c>
      <c r="L305">
        <v>1</v>
      </c>
      <c r="M305" t="s">
        <v>51</v>
      </c>
      <c r="N305" t="s">
        <v>52</v>
      </c>
      <c r="O305" s="2">
        <v>659.18216337999991</v>
      </c>
      <c r="P305" s="15">
        <v>45754</v>
      </c>
      <c r="Q305" s="15">
        <v>45777</v>
      </c>
      <c r="R305" s="15">
        <v>45784</v>
      </c>
      <c r="S305" t="s">
        <v>21</v>
      </c>
      <c r="T305">
        <v>7</v>
      </c>
      <c r="U305" s="2">
        <v>471.78924067999998</v>
      </c>
      <c r="V305" s="2">
        <v>6613.8678599999994</v>
      </c>
      <c r="W305" s="2">
        <v>9.0551183999999996</v>
      </c>
      <c r="X305" s="2">
        <v>1.5091863999999999</v>
      </c>
      <c r="Y305" s="2">
        <v>7.7427824000000003</v>
      </c>
      <c r="Z305" s="6">
        <f>Crate_BOMs[[#This Row],[glass weight (lb)]]+Crate_BOMs[[#This Row],[Crate Weight (lb)]]/COUNTIF(Crate_BOMs[crate no.],Crate_BOMs[[#This Row],[crate no.]])</f>
        <v>726.58062633428563</v>
      </c>
      <c r="AA305" s="6" t="str">
        <f>IF(LEFT(Crate_BOMs[[#This Row],[glass code]],4)&lt;&gt;"1116","",IFERROR(MID(Crate_BOMs[[#This Row],[no]],FIND("ECN",Crate_BOMs[[#This Row],[no]]),200),MID(Crate_BOMs[[#This Row],[no]],39,200)))</f>
        <v>2.05 &amp; 2.09 GLA02</v>
      </c>
      <c r="AB305" s="6" t="str">
        <f>SUBSTITUTE(IF(RIGHT(Crate_BOMs[[#This Row],[PO Sublot-GL]],6)="curved",RIGHT(Crate_BOMs[[#This Row],[PO Sublot-GL]],12),RIGHT(Crate_BOMs[[#This Row],[PO Sublot-GL]],5))," ","")</f>
        <v>GLA02</v>
      </c>
      <c r="AC305" s="6" t="str">
        <f>SUBSTITUTE(LEFT(Crate_BOMs[[#This Row],[PO Sublot-GL]],LEN(Crate_BOMs[[#This Row],[PO Sublot-GL]])-LEN(Crate_BOMs[[#This Row],[Glass Type]]))," ","")</f>
        <v>2.05&amp;2.09</v>
      </c>
      <c r="AD305" s="6" t="str">
        <f>LEFT(Crate_BOMs[[#This Row],[no]],FIND(" ",Crate_BOMs[[#This Row],[no]],5)-1)</f>
        <v>PO 40536</v>
      </c>
      <c r="AE305" s="6" cm="1">
        <f t="array" ref="AE305">COUNTA(_xlfn.UNIQUE(_xlfn._xlws.FILTER(Crate_BOMs[PO],Crate_BOMs[crate no.]=Crate_BOMs[[#This Row],[crate no.]])))</f>
        <v>1</v>
      </c>
      <c r="AF305" s="10" t="str">
        <f>IF(Crate_BOMs[[#This Row],['# POs in Crate]]=1,"",IF(VLOOKUP(Crate_BOMs[[#This Row],[crate no.]],Crates_[[crate no.]:[New Sublot]],3,FALSE)="","",VLOOKUP(Crate_BOMs[[#This Row],[crate no.]],Crates_[[crate no.]:[New Sublot]],3,FALSE)))</f>
        <v/>
      </c>
      <c r="AG305" s="6" t="str">
        <f>IF(VLOOKUP(Crate_BOMs[[#This Row],[crate no.]],Crates_[[crate no.]:[New Sublot]],3,FALSE)="",VLOOKUP(Crate_BOMs[[#This Row],[crate no.]],Crates_[[crate no.]:[New Sublot]],2,FALSE),VLOOKUP(Crate_BOMs[[#This Row],[crate no.]],Crates_[[crate no.]:[New Sublot]],3,FALSE))</f>
        <v>2.05&amp;2.09</v>
      </c>
    </row>
    <row r="306" spans="1:33" x14ac:dyDescent="0.25">
      <c r="A306">
        <v>7</v>
      </c>
      <c r="B306">
        <v>300522034</v>
      </c>
      <c r="C306">
        <v>2394734</v>
      </c>
      <c r="D306">
        <v>1</v>
      </c>
      <c r="E306" t="s">
        <v>64</v>
      </c>
      <c r="F306" t="s">
        <v>65</v>
      </c>
      <c r="G306">
        <v>2181</v>
      </c>
      <c r="H306">
        <v>2496</v>
      </c>
      <c r="I306">
        <v>86</v>
      </c>
      <c r="J306">
        <v>98</v>
      </c>
      <c r="K306">
        <v>299</v>
      </c>
      <c r="L306">
        <v>1</v>
      </c>
      <c r="M306" t="s">
        <v>51</v>
      </c>
      <c r="N306" t="s">
        <v>52</v>
      </c>
      <c r="O306" s="2">
        <v>659.18216337999991</v>
      </c>
      <c r="P306" s="15">
        <v>45754</v>
      </c>
      <c r="Q306" s="15">
        <v>45777</v>
      </c>
      <c r="R306" s="15">
        <v>45784</v>
      </c>
      <c r="S306" t="s">
        <v>21</v>
      </c>
      <c r="T306">
        <v>7</v>
      </c>
      <c r="U306" s="2">
        <v>471.78924067999998</v>
      </c>
      <c r="V306" s="2">
        <v>6613.8678599999994</v>
      </c>
      <c r="W306" s="2">
        <v>9.0551183999999996</v>
      </c>
      <c r="X306" s="2">
        <v>1.5091863999999999</v>
      </c>
      <c r="Y306" s="2">
        <v>7.7427824000000003</v>
      </c>
      <c r="Z306" s="6">
        <f>Crate_BOMs[[#This Row],[glass weight (lb)]]+Crate_BOMs[[#This Row],[Crate Weight (lb)]]/COUNTIF(Crate_BOMs[crate no.],Crate_BOMs[[#This Row],[crate no.]])</f>
        <v>726.58062633428563</v>
      </c>
      <c r="AA306" s="6" t="str">
        <f>IF(LEFT(Crate_BOMs[[#This Row],[glass code]],4)&lt;&gt;"1116","",IFERROR(MID(Crate_BOMs[[#This Row],[no]],FIND("ECN",Crate_BOMs[[#This Row],[no]]),200),MID(Crate_BOMs[[#This Row],[no]],39,200)))</f>
        <v>2.05 &amp; 2.09 GLZ02</v>
      </c>
      <c r="AB306" s="6" t="str">
        <f>SUBSTITUTE(IF(RIGHT(Crate_BOMs[[#This Row],[PO Sublot-GL]],6)="curved",RIGHT(Crate_BOMs[[#This Row],[PO Sublot-GL]],12),RIGHT(Crate_BOMs[[#This Row],[PO Sublot-GL]],5))," ","")</f>
        <v>GLZ02</v>
      </c>
      <c r="AC306" s="6" t="str">
        <f>SUBSTITUTE(LEFT(Crate_BOMs[[#This Row],[PO Sublot-GL]],LEN(Crate_BOMs[[#This Row],[PO Sublot-GL]])-LEN(Crate_BOMs[[#This Row],[Glass Type]]))," ","")</f>
        <v>2.05&amp;2.09</v>
      </c>
      <c r="AD306" s="6" t="str">
        <f>LEFT(Crate_BOMs[[#This Row],[no]],FIND(" ",Crate_BOMs[[#This Row],[no]],5)-1)</f>
        <v>PO 40536</v>
      </c>
      <c r="AE306" s="6" cm="1">
        <f t="array" ref="AE306">COUNTA(_xlfn.UNIQUE(_xlfn._xlws.FILTER(Crate_BOMs[PO],Crate_BOMs[crate no.]=Crate_BOMs[[#This Row],[crate no.]])))</f>
        <v>1</v>
      </c>
      <c r="AF306" s="10" t="str">
        <f>IF(Crate_BOMs[[#This Row],['# POs in Crate]]=1,"",IF(VLOOKUP(Crate_BOMs[[#This Row],[crate no.]],Crates_[[crate no.]:[New Sublot]],3,FALSE)="","",VLOOKUP(Crate_BOMs[[#This Row],[crate no.]],Crates_[[crate no.]:[New Sublot]],3,FALSE)))</f>
        <v/>
      </c>
      <c r="AG306" s="6" t="str">
        <f>IF(VLOOKUP(Crate_BOMs[[#This Row],[crate no.]],Crates_[[crate no.]:[New Sublot]],3,FALSE)="",VLOOKUP(Crate_BOMs[[#This Row],[crate no.]],Crates_[[crate no.]:[New Sublot]],2,FALSE),VLOOKUP(Crate_BOMs[[#This Row],[crate no.]],Crates_[[crate no.]:[New Sublot]],3,FALSE))</f>
        <v>2.05&amp;2.09</v>
      </c>
    </row>
    <row r="307" spans="1:33" x14ac:dyDescent="0.25">
      <c r="A307">
        <v>7</v>
      </c>
      <c r="B307">
        <v>300522034</v>
      </c>
      <c r="C307">
        <v>2394734</v>
      </c>
      <c r="D307">
        <v>1</v>
      </c>
      <c r="E307" t="s">
        <v>64</v>
      </c>
      <c r="F307" t="s">
        <v>65</v>
      </c>
      <c r="G307">
        <v>2181</v>
      </c>
      <c r="H307">
        <v>2496</v>
      </c>
      <c r="I307">
        <v>86</v>
      </c>
      <c r="J307">
        <v>98</v>
      </c>
      <c r="K307">
        <v>299</v>
      </c>
      <c r="L307">
        <v>1</v>
      </c>
      <c r="M307" t="s">
        <v>51</v>
      </c>
      <c r="N307" t="s">
        <v>52</v>
      </c>
      <c r="O307" s="2">
        <v>659.18216337999991</v>
      </c>
      <c r="P307" s="15">
        <v>45754</v>
      </c>
      <c r="Q307" s="15">
        <v>45777</v>
      </c>
      <c r="R307" s="15">
        <v>45784</v>
      </c>
      <c r="S307" t="s">
        <v>21</v>
      </c>
      <c r="T307">
        <v>7</v>
      </c>
      <c r="U307" s="2">
        <v>471.78924067999998</v>
      </c>
      <c r="V307" s="2">
        <v>6613.8678599999994</v>
      </c>
      <c r="W307" s="2">
        <v>9.0551183999999996</v>
      </c>
      <c r="X307" s="2">
        <v>1.5091863999999999</v>
      </c>
      <c r="Y307" s="2">
        <v>7.7427824000000003</v>
      </c>
      <c r="Z307" s="6">
        <f>Crate_BOMs[[#This Row],[glass weight (lb)]]+Crate_BOMs[[#This Row],[Crate Weight (lb)]]/COUNTIF(Crate_BOMs[crate no.],Crate_BOMs[[#This Row],[crate no.]])</f>
        <v>726.58062633428563</v>
      </c>
      <c r="AA307" s="6" t="str">
        <f>IF(LEFT(Crate_BOMs[[#This Row],[glass code]],4)&lt;&gt;"1116","",IFERROR(MID(Crate_BOMs[[#This Row],[no]],FIND("ECN",Crate_BOMs[[#This Row],[no]]),200),MID(Crate_BOMs[[#This Row],[no]],39,200)))</f>
        <v>2.05 &amp; 2.09 GLZ02</v>
      </c>
      <c r="AB307" s="6" t="str">
        <f>SUBSTITUTE(IF(RIGHT(Crate_BOMs[[#This Row],[PO Sublot-GL]],6)="curved",RIGHT(Crate_BOMs[[#This Row],[PO Sublot-GL]],12),RIGHT(Crate_BOMs[[#This Row],[PO Sublot-GL]],5))," ","")</f>
        <v>GLZ02</v>
      </c>
      <c r="AC307" s="6" t="str">
        <f>SUBSTITUTE(LEFT(Crate_BOMs[[#This Row],[PO Sublot-GL]],LEN(Crate_BOMs[[#This Row],[PO Sublot-GL]])-LEN(Crate_BOMs[[#This Row],[Glass Type]]))," ","")</f>
        <v>2.05&amp;2.09</v>
      </c>
      <c r="AD307" s="6" t="str">
        <f>LEFT(Crate_BOMs[[#This Row],[no]],FIND(" ",Crate_BOMs[[#This Row],[no]],5)-1)</f>
        <v>PO 40536</v>
      </c>
      <c r="AE307" s="6" cm="1">
        <f t="array" ref="AE307">COUNTA(_xlfn.UNIQUE(_xlfn._xlws.FILTER(Crate_BOMs[PO],Crate_BOMs[crate no.]=Crate_BOMs[[#This Row],[crate no.]])))</f>
        <v>1</v>
      </c>
      <c r="AF307" s="10" t="str">
        <f>IF(Crate_BOMs[[#This Row],['# POs in Crate]]=1,"",IF(VLOOKUP(Crate_BOMs[[#This Row],[crate no.]],Crates_[[crate no.]:[New Sublot]],3,FALSE)="","",VLOOKUP(Crate_BOMs[[#This Row],[crate no.]],Crates_[[crate no.]:[New Sublot]],3,FALSE)))</f>
        <v/>
      </c>
      <c r="AG307" s="6" t="str">
        <f>IF(VLOOKUP(Crate_BOMs[[#This Row],[crate no.]],Crates_[[crate no.]:[New Sublot]],3,FALSE)="",VLOOKUP(Crate_BOMs[[#This Row],[crate no.]],Crates_[[crate no.]:[New Sublot]],2,FALSE),VLOOKUP(Crate_BOMs[[#This Row],[crate no.]],Crates_[[crate no.]:[New Sublot]],3,FALSE))</f>
        <v>2.05&amp;2.09</v>
      </c>
    </row>
    <row r="308" spans="1:33" x14ac:dyDescent="0.25">
      <c r="A308">
        <v>7</v>
      </c>
      <c r="B308">
        <v>300522034</v>
      </c>
      <c r="C308">
        <v>2394734</v>
      </c>
      <c r="D308">
        <v>1</v>
      </c>
      <c r="E308" t="s">
        <v>64</v>
      </c>
      <c r="F308" t="s">
        <v>65</v>
      </c>
      <c r="G308">
        <v>2181</v>
      </c>
      <c r="H308">
        <v>2496</v>
      </c>
      <c r="I308">
        <v>86</v>
      </c>
      <c r="J308">
        <v>98</v>
      </c>
      <c r="K308">
        <v>299</v>
      </c>
      <c r="L308">
        <v>1</v>
      </c>
      <c r="M308" t="s">
        <v>51</v>
      </c>
      <c r="N308" t="s">
        <v>52</v>
      </c>
      <c r="O308" s="2">
        <v>659.18216337999991</v>
      </c>
      <c r="P308" s="15">
        <v>45754</v>
      </c>
      <c r="Q308" s="15">
        <v>45777</v>
      </c>
      <c r="R308" s="15">
        <v>45784</v>
      </c>
      <c r="S308" t="s">
        <v>21</v>
      </c>
      <c r="T308">
        <v>7</v>
      </c>
      <c r="U308" s="2">
        <v>471.78924067999998</v>
      </c>
      <c r="V308" s="2">
        <v>6613.8678599999994</v>
      </c>
      <c r="W308" s="2">
        <v>9.0551183999999996</v>
      </c>
      <c r="X308" s="2">
        <v>1.5091863999999999</v>
      </c>
      <c r="Y308" s="2">
        <v>7.7427824000000003</v>
      </c>
      <c r="Z308" s="6">
        <f>Crate_BOMs[[#This Row],[glass weight (lb)]]+Crate_BOMs[[#This Row],[Crate Weight (lb)]]/COUNTIF(Crate_BOMs[crate no.],Crate_BOMs[[#This Row],[crate no.]])</f>
        <v>726.58062633428563</v>
      </c>
      <c r="AA308" s="6" t="str">
        <f>IF(LEFT(Crate_BOMs[[#This Row],[glass code]],4)&lt;&gt;"1116","",IFERROR(MID(Crate_BOMs[[#This Row],[no]],FIND("ECN",Crate_BOMs[[#This Row],[no]]),200),MID(Crate_BOMs[[#This Row],[no]],39,200)))</f>
        <v>2.05 &amp; 2.09 GLZ02</v>
      </c>
      <c r="AB308" s="6" t="str">
        <f>SUBSTITUTE(IF(RIGHT(Crate_BOMs[[#This Row],[PO Sublot-GL]],6)="curved",RIGHT(Crate_BOMs[[#This Row],[PO Sublot-GL]],12),RIGHT(Crate_BOMs[[#This Row],[PO Sublot-GL]],5))," ","")</f>
        <v>GLZ02</v>
      </c>
      <c r="AC308" s="6" t="str">
        <f>SUBSTITUTE(LEFT(Crate_BOMs[[#This Row],[PO Sublot-GL]],LEN(Crate_BOMs[[#This Row],[PO Sublot-GL]])-LEN(Crate_BOMs[[#This Row],[Glass Type]]))," ","")</f>
        <v>2.05&amp;2.09</v>
      </c>
      <c r="AD308" s="6" t="str">
        <f>LEFT(Crate_BOMs[[#This Row],[no]],FIND(" ",Crate_BOMs[[#This Row],[no]],5)-1)</f>
        <v>PO 40536</v>
      </c>
      <c r="AE308" s="6" cm="1">
        <f t="array" ref="AE308">COUNTA(_xlfn.UNIQUE(_xlfn._xlws.FILTER(Crate_BOMs[PO],Crate_BOMs[crate no.]=Crate_BOMs[[#This Row],[crate no.]])))</f>
        <v>1</v>
      </c>
      <c r="AF308" s="10" t="str">
        <f>IF(Crate_BOMs[[#This Row],['# POs in Crate]]=1,"",IF(VLOOKUP(Crate_BOMs[[#This Row],[crate no.]],Crates_[[crate no.]:[New Sublot]],3,FALSE)="","",VLOOKUP(Crate_BOMs[[#This Row],[crate no.]],Crates_[[crate no.]:[New Sublot]],3,FALSE)))</f>
        <v/>
      </c>
      <c r="AG308" s="6" t="str">
        <f>IF(VLOOKUP(Crate_BOMs[[#This Row],[crate no.]],Crates_[[crate no.]:[New Sublot]],3,FALSE)="",VLOOKUP(Crate_BOMs[[#This Row],[crate no.]],Crates_[[crate no.]:[New Sublot]],2,FALSE),VLOOKUP(Crate_BOMs[[#This Row],[crate no.]],Crates_[[crate no.]:[New Sublot]],3,FALSE))</f>
        <v>2.05&amp;2.09</v>
      </c>
    </row>
    <row r="309" spans="1:33" x14ac:dyDescent="0.25">
      <c r="A309">
        <v>7</v>
      </c>
      <c r="B309">
        <v>300522034</v>
      </c>
      <c r="C309">
        <v>2394734</v>
      </c>
      <c r="D309">
        <v>1</v>
      </c>
      <c r="E309" t="s">
        <v>64</v>
      </c>
      <c r="F309" t="s">
        <v>65</v>
      </c>
      <c r="G309">
        <v>2181</v>
      </c>
      <c r="H309">
        <v>2496</v>
      </c>
      <c r="I309">
        <v>86</v>
      </c>
      <c r="J309">
        <v>98</v>
      </c>
      <c r="K309">
        <v>299</v>
      </c>
      <c r="L309">
        <v>1</v>
      </c>
      <c r="M309" t="s">
        <v>51</v>
      </c>
      <c r="N309" t="s">
        <v>52</v>
      </c>
      <c r="O309" s="2">
        <v>659.18216337999991</v>
      </c>
      <c r="P309" s="15">
        <v>45754</v>
      </c>
      <c r="Q309" s="15">
        <v>45777</v>
      </c>
      <c r="R309" s="15">
        <v>45784</v>
      </c>
      <c r="S309" t="s">
        <v>21</v>
      </c>
      <c r="T309">
        <v>7</v>
      </c>
      <c r="U309" s="2">
        <v>471.78924067999998</v>
      </c>
      <c r="V309" s="2">
        <v>6613.8678599999994</v>
      </c>
      <c r="W309" s="2">
        <v>9.0551183999999996</v>
      </c>
      <c r="X309" s="2">
        <v>1.5091863999999999</v>
      </c>
      <c r="Y309" s="2">
        <v>7.7427824000000003</v>
      </c>
      <c r="Z309" s="6">
        <f>Crate_BOMs[[#This Row],[glass weight (lb)]]+Crate_BOMs[[#This Row],[Crate Weight (lb)]]/COUNTIF(Crate_BOMs[crate no.],Crate_BOMs[[#This Row],[crate no.]])</f>
        <v>726.58062633428563</v>
      </c>
      <c r="AA309" s="6" t="str">
        <f>IF(LEFT(Crate_BOMs[[#This Row],[glass code]],4)&lt;&gt;"1116","",IFERROR(MID(Crate_BOMs[[#This Row],[no]],FIND("ECN",Crate_BOMs[[#This Row],[no]]),200),MID(Crate_BOMs[[#This Row],[no]],39,200)))</f>
        <v>2.05 &amp; 2.09 GLZ02</v>
      </c>
      <c r="AB309" s="6" t="str">
        <f>SUBSTITUTE(IF(RIGHT(Crate_BOMs[[#This Row],[PO Sublot-GL]],6)="curved",RIGHT(Crate_BOMs[[#This Row],[PO Sublot-GL]],12),RIGHT(Crate_BOMs[[#This Row],[PO Sublot-GL]],5))," ","")</f>
        <v>GLZ02</v>
      </c>
      <c r="AC309" s="6" t="str">
        <f>SUBSTITUTE(LEFT(Crate_BOMs[[#This Row],[PO Sublot-GL]],LEN(Crate_BOMs[[#This Row],[PO Sublot-GL]])-LEN(Crate_BOMs[[#This Row],[Glass Type]]))," ","")</f>
        <v>2.05&amp;2.09</v>
      </c>
      <c r="AD309" s="6" t="str">
        <f>LEFT(Crate_BOMs[[#This Row],[no]],FIND(" ",Crate_BOMs[[#This Row],[no]],5)-1)</f>
        <v>PO 40536</v>
      </c>
      <c r="AE309" s="6" cm="1">
        <f t="array" ref="AE309">COUNTA(_xlfn.UNIQUE(_xlfn._xlws.FILTER(Crate_BOMs[PO],Crate_BOMs[crate no.]=Crate_BOMs[[#This Row],[crate no.]])))</f>
        <v>1</v>
      </c>
      <c r="AF309" s="10" t="str">
        <f>IF(Crate_BOMs[[#This Row],['# POs in Crate]]=1,"",IF(VLOOKUP(Crate_BOMs[[#This Row],[crate no.]],Crates_[[crate no.]:[New Sublot]],3,FALSE)="","",VLOOKUP(Crate_BOMs[[#This Row],[crate no.]],Crates_[[crate no.]:[New Sublot]],3,FALSE)))</f>
        <v/>
      </c>
      <c r="AG309" s="6" t="str">
        <f>IF(VLOOKUP(Crate_BOMs[[#This Row],[crate no.]],Crates_[[crate no.]:[New Sublot]],3,FALSE)="",VLOOKUP(Crate_BOMs[[#This Row],[crate no.]],Crates_[[crate no.]:[New Sublot]],2,FALSE),VLOOKUP(Crate_BOMs[[#This Row],[crate no.]],Crates_[[crate no.]:[New Sublot]],3,FALSE))</f>
        <v>2.05&amp;2.09</v>
      </c>
    </row>
    <row r="310" spans="1:33" x14ac:dyDescent="0.25">
      <c r="A310">
        <v>7</v>
      </c>
      <c r="B310">
        <v>300522034</v>
      </c>
      <c r="C310">
        <v>2394734</v>
      </c>
      <c r="D310">
        <v>1</v>
      </c>
      <c r="E310" t="s">
        <v>64</v>
      </c>
      <c r="F310" t="s">
        <v>65</v>
      </c>
      <c r="G310">
        <v>2181</v>
      </c>
      <c r="H310">
        <v>2496</v>
      </c>
      <c r="I310">
        <v>86</v>
      </c>
      <c r="J310">
        <v>98</v>
      </c>
      <c r="K310">
        <v>299</v>
      </c>
      <c r="L310">
        <v>1</v>
      </c>
      <c r="M310" t="s">
        <v>51</v>
      </c>
      <c r="N310" t="s">
        <v>52</v>
      </c>
      <c r="O310" s="2">
        <v>659.18216337999991</v>
      </c>
      <c r="P310" s="15">
        <v>45754</v>
      </c>
      <c r="Q310" s="15">
        <v>45777</v>
      </c>
      <c r="R310" s="15">
        <v>45784</v>
      </c>
      <c r="S310" t="s">
        <v>21</v>
      </c>
      <c r="T310">
        <v>7</v>
      </c>
      <c r="U310" s="2">
        <v>471.78924067999998</v>
      </c>
      <c r="V310" s="2">
        <v>6613.8678599999994</v>
      </c>
      <c r="W310" s="2">
        <v>9.0551183999999996</v>
      </c>
      <c r="X310" s="2">
        <v>1.5091863999999999</v>
      </c>
      <c r="Y310" s="2">
        <v>7.7427824000000003</v>
      </c>
      <c r="Z310" s="6">
        <f>Crate_BOMs[[#This Row],[glass weight (lb)]]+Crate_BOMs[[#This Row],[Crate Weight (lb)]]/COUNTIF(Crate_BOMs[crate no.],Crate_BOMs[[#This Row],[crate no.]])</f>
        <v>726.58062633428563</v>
      </c>
      <c r="AA310" s="6" t="str">
        <f>IF(LEFT(Crate_BOMs[[#This Row],[glass code]],4)&lt;&gt;"1116","",IFERROR(MID(Crate_BOMs[[#This Row],[no]],FIND("ECN",Crate_BOMs[[#This Row],[no]]),200),MID(Crate_BOMs[[#This Row],[no]],39,200)))</f>
        <v>2.05 &amp; 2.09 GLZ02</v>
      </c>
      <c r="AB310" s="6" t="str">
        <f>SUBSTITUTE(IF(RIGHT(Crate_BOMs[[#This Row],[PO Sublot-GL]],6)="curved",RIGHT(Crate_BOMs[[#This Row],[PO Sublot-GL]],12),RIGHT(Crate_BOMs[[#This Row],[PO Sublot-GL]],5))," ","")</f>
        <v>GLZ02</v>
      </c>
      <c r="AC310" s="6" t="str">
        <f>SUBSTITUTE(LEFT(Crate_BOMs[[#This Row],[PO Sublot-GL]],LEN(Crate_BOMs[[#This Row],[PO Sublot-GL]])-LEN(Crate_BOMs[[#This Row],[Glass Type]]))," ","")</f>
        <v>2.05&amp;2.09</v>
      </c>
      <c r="AD310" s="6" t="str">
        <f>LEFT(Crate_BOMs[[#This Row],[no]],FIND(" ",Crate_BOMs[[#This Row],[no]],5)-1)</f>
        <v>PO 40536</v>
      </c>
      <c r="AE310" s="6" cm="1">
        <f t="array" ref="AE310">COUNTA(_xlfn.UNIQUE(_xlfn._xlws.FILTER(Crate_BOMs[PO],Crate_BOMs[crate no.]=Crate_BOMs[[#This Row],[crate no.]])))</f>
        <v>1</v>
      </c>
      <c r="AF310" s="10" t="str">
        <f>IF(Crate_BOMs[[#This Row],['# POs in Crate]]=1,"",IF(VLOOKUP(Crate_BOMs[[#This Row],[crate no.]],Crates_[[crate no.]:[New Sublot]],3,FALSE)="","",VLOOKUP(Crate_BOMs[[#This Row],[crate no.]],Crates_[[crate no.]:[New Sublot]],3,FALSE)))</f>
        <v/>
      </c>
      <c r="AG310" s="6" t="str">
        <f>IF(VLOOKUP(Crate_BOMs[[#This Row],[crate no.]],Crates_[[crate no.]:[New Sublot]],3,FALSE)="",VLOOKUP(Crate_BOMs[[#This Row],[crate no.]],Crates_[[crate no.]:[New Sublot]],2,FALSE),VLOOKUP(Crate_BOMs[[#This Row],[crate no.]],Crates_[[crate no.]:[New Sublot]],3,FALSE))</f>
        <v>2.05&amp;2.09</v>
      </c>
    </row>
    <row r="311" spans="1:33" x14ac:dyDescent="0.25">
      <c r="A311">
        <v>7</v>
      </c>
      <c r="B311">
        <v>300522034</v>
      </c>
      <c r="C311">
        <v>2394734</v>
      </c>
      <c r="D311">
        <v>1</v>
      </c>
      <c r="E311" t="s">
        <v>64</v>
      </c>
      <c r="F311" t="s">
        <v>65</v>
      </c>
      <c r="G311">
        <v>2181</v>
      </c>
      <c r="H311">
        <v>2496</v>
      </c>
      <c r="I311">
        <v>86</v>
      </c>
      <c r="J311">
        <v>98</v>
      </c>
      <c r="K311">
        <v>299</v>
      </c>
      <c r="L311">
        <v>1</v>
      </c>
      <c r="M311" t="s">
        <v>51</v>
      </c>
      <c r="N311" t="s">
        <v>52</v>
      </c>
      <c r="O311" s="2">
        <v>659.18216337999991</v>
      </c>
      <c r="P311" s="15">
        <v>45754</v>
      </c>
      <c r="Q311" s="15">
        <v>45777</v>
      </c>
      <c r="R311" s="15">
        <v>45784</v>
      </c>
      <c r="S311" t="s">
        <v>21</v>
      </c>
      <c r="T311">
        <v>7</v>
      </c>
      <c r="U311" s="2">
        <v>471.78924067999998</v>
      </c>
      <c r="V311" s="2">
        <v>6613.8678599999994</v>
      </c>
      <c r="W311" s="2">
        <v>9.0551183999999996</v>
      </c>
      <c r="X311" s="2">
        <v>1.5091863999999999</v>
      </c>
      <c r="Y311" s="2">
        <v>7.7427824000000003</v>
      </c>
      <c r="Z311" s="6">
        <f>Crate_BOMs[[#This Row],[glass weight (lb)]]+Crate_BOMs[[#This Row],[Crate Weight (lb)]]/COUNTIF(Crate_BOMs[crate no.],Crate_BOMs[[#This Row],[crate no.]])</f>
        <v>726.58062633428563</v>
      </c>
      <c r="AA311" s="6" t="str">
        <f>IF(LEFT(Crate_BOMs[[#This Row],[glass code]],4)&lt;&gt;"1116","",IFERROR(MID(Crate_BOMs[[#This Row],[no]],FIND("ECN",Crate_BOMs[[#This Row],[no]]),200),MID(Crate_BOMs[[#This Row],[no]],39,200)))</f>
        <v>2.05 &amp; 2.09 GLZ02</v>
      </c>
      <c r="AB311" s="6" t="str">
        <f>SUBSTITUTE(IF(RIGHT(Crate_BOMs[[#This Row],[PO Sublot-GL]],6)="curved",RIGHT(Crate_BOMs[[#This Row],[PO Sublot-GL]],12),RIGHT(Crate_BOMs[[#This Row],[PO Sublot-GL]],5))," ","")</f>
        <v>GLZ02</v>
      </c>
      <c r="AC311" s="6" t="str">
        <f>SUBSTITUTE(LEFT(Crate_BOMs[[#This Row],[PO Sublot-GL]],LEN(Crate_BOMs[[#This Row],[PO Sublot-GL]])-LEN(Crate_BOMs[[#This Row],[Glass Type]]))," ","")</f>
        <v>2.05&amp;2.09</v>
      </c>
      <c r="AD311" s="6" t="str">
        <f>LEFT(Crate_BOMs[[#This Row],[no]],FIND(" ",Crate_BOMs[[#This Row],[no]],5)-1)</f>
        <v>PO 40536</v>
      </c>
      <c r="AE311" s="6" cm="1">
        <f t="array" ref="AE311">COUNTA(_xlfn.UNIQUE(_xlfn._xlws.FILTER(Crate_BOMs[PO],Crate_BOMs[crate no.]=Crate_BOMs[[#This Row],[crate no.]])))</f>
        <v>1</v>
      </c>
      <c r="AF311" s="10" t="str">
        <f>IF(Crate_BOMs[[#This Row],['# POs in Crate]]=1,"",IF(VLOOKUP(Crate_BOMs[[#This Row],[crate no.]],Crates_[[crate no.]:[New Sublot]],3,FALSE)="","",VLOOKUP(Crate_BOMs[[#This Row],[crate no.]],Crates_[[crate no.]:[New Sublot]],3,FALSE)))</f>
        <v/>
      </c>
      <c r="AG311" s="6" t="str">
        <f>IF(VLOOKUP(Crate_BOMs[[#This Row],[crate no.]],Crates_[[crate no.]:[New Sublot]],3,FALSE)="",VLOOKUP(Crate_BOMs[[#This Row],[crate no.]],Crates_[[crate no.]:[New Sublot]],2,FALSE),VLOOKUP(Crate_BOMs[[#This Row],[crate no.]],Crates_[[crate no.]:[New Sublot]],3,FALSE))</f>
        <v>2.05&amp;2.09</v>
      </c>
    </row>
    <row r="312" spans="1:33" x14ac:dyDescent="0.25">
      <c r="A312">
        <v>7</v>
      </c>
      <c r="B312">
        <v>300521971</v>
      </c>
      <c r="C312">
        <v>2394177</v>
      </c>
      <c r="D312">
        <v>1</v>
      </c>
      <c r="E312" t="s">
        <v>125</v>
      </c>
      <c r="F312" t="s">
        <v>128</v>
      </c>
      <c r="G312">
        <v>2892</v>
      </c>
      <c r="H312">
        <v>2496</v>
      </c>
      <c r="I312">
        <v>114</v>
      </c>
      <c r="J312">
        <v>98</v>
      </c>
      <c r="K312">
        <v>397</v>
      </c>
      <c r="L312">
        <v>1</v>
      </c>
      <c r="M312" t="s">
        <v>55</v>
      </c>
      <c r="N312" t="s">
        <v>56</v>
      </c>
      <c r="O312" s="2">
        <v>875.2351801399999</v>
      </c>
      <c r="P312" s="15">
        <v>45754</v>
      </c>
      <c r="Q312" s="15">
        <v>45777</v>
      </c>
      <c r="R312" s="15">
        <v>45784</v>
      </c>
      <c r="S312" t="s">
        <v>21</v>
      </c>
      <c r="T312">
        <v>5</v>
      </c>
      <c r="U312" s="2">
        <v>500.44933473999998</v>
      </c>
      <c r="V312" s="2">
        <v>6613.8678599999994</v>
      </c>
      <c r="W312" s="2">
        <v>10.367454400000002</v>
      </c>
      <c r="X312" s="2">
        <v>1.2139108000000001</v>
      </c>
      <c r="Y312" s="2">
        <v>8.7926511999999999</v>
      </c>
      <c r="Z312" s="6">
        <f>Crate_BOMs[[#This Row],[glass weight (lb)]]+Crate_BOMs[[#This Row],[Crate Weight (lb)]]/COUNTIF(Crate_BOMs[crate no.],Crate_BOMs[[#This Row],[crate no.]])</f>
        <v>975.32504708799991</v>
      </c>
      <c r="AA312" s="6" t="str">
        <f>IF(LEFT(Crate_BOMs[[#This Row],[glass code]],4)&lt;&gt;"1116","",IFERROR(MID(Crate_BOMs[[#This Row],[no]],FIND("ECN",Crate_BOMs[[#This Row],[no]]),200),MID(Crate_BOMs[[#This Row],[no]],39,200)))</f>
        <v>2.02 GLT01</v>
      </c>
      <c r="AB312" s="6" t="str">
        <f>SUBSTITUTE(IF(RIGHT(Crate_BOMs[[#This Row],[PO Sublot-GL]],6)="curved",RIGHT(Crate_BOMs[[#This Row],[PO Sublot-GL]],12),RIGHT(Crate_BOMs[[#This Row],[PO Sublot-GL]],5))," ","")</f>
        <v>GLT01</v>
      </c>
      <c r="AC312" s="6" t="str">
        <f>SUBSTITUTE(LEFT(Crate_BOMs[[#This Row],[PO Sublot-GL]],LEN(Crate_BOMs[[#This Row],[PO Sublot-GL]])-LEN(Crate_BOMs[[#This Row],[Glass Type]]))," ","")</f>
        <v>2.02</v>
      </c>
      <c r="AD312" s="6" t="str">
        <f>LEFT(Crate_BOMs[[#This Row],[no]],FIND(" ",Crate_BOMs[[#This Row],[no]],5)-1)</f>
        <v>PO 40538</v>
      </c>
      <c r="AE312" s="6" cm="1">
        <f t="array" ref="AE312">COUNTA(_xlfn.UNIQUE(_xlfn._xlws.FILTER(Crate_BOMs[PO],Crate_BOMs[crate no.]=Crate_BOMs[[#This Row],[crate no.]])))</f>
        <v>2</v>
      </c>
      <c r="AF312" s="10" t="str">
        <f>IF(Crate_BOMs[[#This Row],['# POs in Crate]]=1,"",IF(VLOOKUP(Crate_BOMs[[#This Row],[crate no.]],Crates_[[crate no.]:[New Sublot]],3,FALSE)="","",VLOOKUP(Crate_BOMs[[#This Row],[crate no.]],Crates_[[crate no.]:[New Sublot]],3,FALSE)))</f>
        <v>2.04</v>
      </c>
      <c r="AG312" s="6" t="str">
        <f>IF(VLOOKUP(Crate_BOMs[[#This Row],[crate no.]],Crates_[[crate no.]:[New Sublot]],3,FALSE)="",VLOOKUP(Crate_BOMs[[#This Row],[crate no.]],Crates_[[crate no.]:[New Sublot]],2,FALSE),VLOOKUP(Crate_BOMs[[#This Row],[crate no.]],Crates_[[crate no.]:[New Sublot]],3,FALSE))</f>
        <v>2.04</v>
      </c>
    </row>
    <row r="313" spans="1:33" x14ac:dyDescent="0.25">
      <c r="A313">
        <v>7</v>
      </c>
      <c r="B313">
        <v>300521971</v>
      </c>
      <c r="C313">
        <v>2394177</v>
      </c>
      <c r="D313">
        <v>1</v>
      </c>
      <c r="E313" t="s">
        <v>125</v>
      </c>
      <c r="F313" t="s">
        <v>128</v>
      </c>
      <c r="G313">
        <v>2892</v>
      </c>
      <c r="H313">
        <v>2496</v>
      </c>
      <c r="I313">
        <v>114</v>
      </c>
      <c r="J313">
        <v>98</v>
      </c>
      <c r="K313">
        <v>397</v>
      </c>
      <c r="L313">
        <v>1</v>
      </c>
      <c r="M313" t="s">
        <v>55</v>
      </c>
      <c r="N313" t="s">
        <v>56</v>
      </c>
      <c r="O313" s="2">
        <v>875.2351801399999</v>
      </c>
      <c r="P313" s="15">
        <v>45754</v>
      </c>
      <c r="Q313" s="15">
        <v>45777</v>
      </c>
      <c r="R313" s="15">
        <v>45784</v>
      </c>
      <c r="S313" t="s">
        <v>21</v>
      </c>
      <c r="T313">
        <v>5</v>
      </c>
      <c r="U313" s="2">
        <v>500.44933473999998</v>
      </c>
      <c r="V313" s="2">
        <v>6613.8678599999994</v>
      </c>
      <c r="W313" s="2">
        <v>10.367454400000002</v>
      </c>
      <c r="X313" s="2">
        <v>1.2139108000000001</v>
      </c>
      <c r="Y313" s="2">
        <v>8.7926511999999999</v>
      </c>
      <c r="Z313" s="6">
        <f>Crate_BOMs[[#This Row],[glass weight (lb)]]+Crate_BOMs[[#This Row],[Crate Weight (lb)]]/COUNTIF(Crate_BOMs[crate no.],Crate_BOMs[[#This Row],[crate no.]])</f>
        <v>975.32504708799991</v>
      </c>
      <c r="AA313" s="6" t="str">
        <f>IF(LEFT(Crate_BOMs[[#This Row],[glass code]],4)&lt;&gt;"1116","",IFERROR(MID(Crate_BOMs[[#This Row],[no]],FIND("ECN",Crate_BOMs[[#This Row],[no]]),200),MID(Crate_BOMs[[#This Row],[no]],39,200)))</f>
        <v>2.02 GLT01</v>
      </c>
      <c r="AB313" s="6" t="str">
        <f>SUBSTITUTE(IF(RIGHT(Crate_BOMs[[#This Row],[PO Sublot-GL]],6)="curved",RIGHT(Crate_BOMs[[#This Row],[PO Sublot-GL]],12),RIGHT(Crate_BOMs[[#This Row],[PO Sublot-GL]],5))," ","")</f>
        <v>GLT01</v>
      </c>
      <c r="AC313" s="6" t="str">
        <f>SUBSTITUTE(LEFT(Crate_BOMs[[#This Row],[PO Sublot-GL]],LEN(Crate_BOMs[[#This Row],[PO Sublot-GL]])-LEN(Crate_BOMs[[#This Row],[Glass Type]]))," ","")</f>
        <v>2.02</v>
      </c>
      <c r="AD313" s="6" t="str">
        <f>LEFT(Crate_BOMs[[#This Row],[no]],FIND(" ",Crate_BOMs[[#This Row],[no]],5)-1)</f>
        <v>PO 40538</v>
      </c>
      <c r="AE313" s="6" cm="1">
        <f t="array" ref="AE313">COUNTA(_xlfn.UNIQUE(_xlfn._xlws.FILTER(Crate_BOMs[PO],Crate_BOMs[crate no.]=Crate_BOMs[[#This Row],[crate no.]])))</f>
        <v>2</v>
      </c>
      <c r="AF313" s="10" t="str">
        <f>IF(Crate_BOMs[[#This Row],['# POs in Crate]]=1,"",IF(VLOOKUP(Crate_BOMs[[#This Row],[crate no.]],Crates_[[crate no.]:[New Sublot]],3,FALSE)="","",VLOOKUP(Crate_BOMs[[#This Row],[crate no.]],Crates_[[crate no.]:[New Sublot]],3,FALSE)))</f>
        <v>2.04</v>
      </c>
      <c r="AG313" s="6" t="str">
        <f>IF(VLOOKUP(Crate_BOMs[[#This Row],[crate no.]],Crates_[[crate no.]:[New Sublot]],3,FALSE)="",VLOOKUP(Crate_BOMs[[#This Row],[crate no.]],Crates_[[crate no.]:[New Sublot]],2,FALSE),VLOOKUP(Crate_BOMs[[#This Row],[crate no.]],Crates_[[crate no.]:[New Sublot]],3,FALSE))</f>
        <v>2.04</v>
      </c>
    </row>
    <row r="314" spans="1:33" x14ac:dyDescent="0.25">
      <c r="A314">
        <v>7</v>
      </c>
      <c r="B314">
        <v>300521971</v>
      </c>
      <c r="C314">
        <v>2394739</v>
      </c>
      <c r="D314">
        <v>1</v>
      </c>
      <c r="E314" t="s">
        <v>57</v>
      </c>
      <c r="F314" t="s">
        <v>147</v>
      </c>
      <c r="G314">
        <v>2892</v>
      </c>
      <c r="H314">
        <v>2496</v>
      </c>
      <c r="I314">
        <v>114</v>
      </c>
      <c r="J314">
        <v>98</v>
      </c>
      <c r="K314">
        <v>397</v>
      </c>
      <c r="L314">
        <v>1</v>
      </c>
      <c r="M314" t="s">
        <v>55</v>
      </c>
      <c r="N314" t="s">
        <v>56</v>
      </c>
      <c r="O314" s="2">
        <v>875.2351801399999</v>
      </c>
      <c r="P314" s="15">
        <v>45754</v>
      </c>
      <c r="Q314" s="15">
        <v>45777</v>
      </c>
      <c r="R314" s="15">
        <v>45784</v>
      </c>
      <c r="S314" t="s">
        <v>21</v>
      </c>
      <c r="T314">
        <v>5</v>
      </c>
      <c r="U314" s="2">
        <v>500.44933473999998</v>
      </c>
      <c r="V314" s="2">
        <v>6613.8678599999994</v>
      </c>
      <c r="W314" s="2">
        <v>10.367454400000002</v>
      </c>
      <c r="X314" s="2">
        <v>1.2139108000000001</v>
      </c>
      <c r="Y314" s="2">
        <v>8.7926511999999999</v>
      </c>
      <c r="Z314" s="6">
        <f>Crate_BOMs[[#This Row],[glass weight (lb)]]+Crate_BOMs[[#This Row],[Crate Weight (lb)]]/COUNTIF(Crate_BOMs[crate no.],Crate_BOMs[[#This Row],[crate no.]])</f>
        <v>975.32504708799991</v>
      </c>
      <c r="AA314" s="6" t="str">
        <f>IF(LEFT(Crate_BOMs[[#This Row],[glass code]],4)&lt;&gt;"1116","",IFERROR(MID(Crate_BOMs[[#This Row],[no]],FIND("ECN",Crate_BOMs[[#This Row],[no]]),200),MID(Crate_BOMs[[#This Row],[no]],39,200)))</f>
        <v>2.03 GLZ01</v>
      </c>
      <c r="AB314" s="6" t="str">
        <f>SUBSTITUTE(IF(RIGHT(Crate_BOMs[[#This Row],[PO Sublot-GL]],6)="curved",RIGHT(Crate_BOMs[[#This Row],[PO Sublot-GL]],12),RIGHT(Crate_BOMs[[#This Row],[PO Sublot-GL]],5))," ","")</f>
        <v>GLZ01</v>
      </c>
      <c r="AC314" s="6" t="str">
        <f>SUBSTITUTE(LEFT(Crate_BOMs[[#This Row],[PO Sublot-GL]],LEN(Crate_BOMs[[#This Row],[PO Sublot-GL]])-LEN(Crate_BOMs[[#This Row],[Glass Type]]))," ","")</f>
        <v>2.03</v>
      </c>
      <c r="AD314" s="6" t="str">
        <f>LEFT(Crate_BOMs[[#This Row],[no]],FIND(" ",Crate_BOMs[[#This Row],[no]],5)-1)</f>
        <v>PO 40540</v>
      </c>
      <c r="AE314" s="6" cm="1">
        <f t="array" ref="AE314">COUNTA(_xlfn.UNIQUE(_xlfn._xlws.FILTER(Crate_BOMs[PO],Crate_BOMs[crate no.]=Crate_BOMs[[#This Row],[crate no.]])))</f>
        <v>2</v>
      </c>
      <c r="AF314" s="10" t="str">
        <f>IF(Crate_BOMs[[#This Row],['# POs in Crate]]=1,"",IF(VLOOKUP(Crate_BOMs[[#This Row],[crate no.]],Crates_[[crate no.]:[New Sublot]],3,FALSE)="","",VLOOKUP(Crate_BOMs[[#This Row],[crate no.]],Crates_[[crate no.]:[New Sublot]],3,FALSE)))</f>
        <v>2.04</v>
      </c>
      <c r="AG314" s="6" t="str">
        <f>IF(VLOOKUP(Crate_BOMs[[#This Row],[crate no.]],Crates_[[crate no.]:[New Sublot]],3,FALSE)="",VLOOKUP(Crate_BOMs[[#This Row],[crate no.]],Crates_[[crate no.]:[New Sublot]],2,FALSE),VLOOKUP(Crate_BOMs[[#This Row],[crate no.]],Crates_[[crate no.]:[New Sublot]],3,FALSE))</f>
        <v>2.04</v>
      </c>
    </row>
    <row r="315" spans="1:33" x14ac:dyDescent="0.25">
      <c r="A315">
        <v>7</v>
      </c>
      <c r="B315">
        <v>300521971</v>
      </c>
      <c r="C315">
        <v>2394739</v>
      </c>
      <c r="D315">
        <v>1</v>
      </c>
      <c r="E315" t="s">
        <v>57</v>
      </c>
      <c r="F315" t="s">
        <v>147</v>
      </c>
      <c r="G315">
        <v>2892</v>
      </c>
      <c r="H315">
        <v>2496</v>
      </c>
      <c r="I315">
        <v>114</v>
      </c>
      <c r="J315">
        <v>98</v>
      </c>
      <c r="K315">
        <v>397</v>
      </c>
      <c r="L315">
        <v>1</v>
      </c>
      <c r="M315" t="s">
        <v>55</v>
      </c>
      <c r="N315" t="s">
        <v>56</v>
      </c>
      <c r="O315" s="2">
        <v>875.2351801399999</v>
      </c>
      <c r="P315" s="15">
        <v>45754</v>
      </c>
      <c r="Q315" s="15">
        <v>45777</v>
      </c>
      <c r="R315" s="15">
        <v>45784</v>
      </c>
      <c r="S315" t="s">
        <v>21</v>
      </c>
      <c r="T315">
        <v>5</v>
      </c>
      <c r="U315" s="2">
        <v>500.44933473999998</v>
      </c>
      <c r="V315" s="2">
        <v>6613.8678599999994</v>
      </c>
      <c r="W315" s="2">
        <v>10.367454400000002</v>
      </c>
      <c r="X315" s="2">
        <v>1.2139108000000001</v>
      </c>
      <c r="Y315" s="2">
        <v>8.7926511999999999</v>
      </c>
      <c r="Z315" s="6">
        <f>Crate_BOMs[[#This Row],[glass weight (lb)]]+Crate_BOMs[[#This Row],[Crate Weight (lb)]]/COUNTIF(Crate_BOMs[crate no.],Crate_BOMs[[#This Row],[crate no.]])</f>
        <v>975.32504708799991</v>
      </c>
      <c r="AA315" s="6" t="str">
        <f>IF(LEFT(Crate_BOMs[[#This Row],[glass code]],4)&lt;&gt;"1116","",IFERROR(MID(Crate_BOMs[[#This Row],[no]],FIND("ECN",Crate_BOMs[[#This Row],[no]]),200),MID(Crate_BOMs[[#This Row],[no]],39,200)))</f>
        <v>2.03 GLZ01</v>
      </c>
      <c r="AB315" s="6" t="str">
        <f>SUBSTITUTE(IF(RIGHT(Crate_BOMs[[#This Row],[PO Sublot-GL]],6)="curved",RIGHT(Crate_BOMs[[#This Row],[PO Sublot-GL]],12),RIGHT(Crate_BOMs[[#This Row],[PO Sublot-GL]],5))," ","")</f>
        <v>GLZ01</v>
      </c>
      <c r="AC315" s="6" t="str">
        <f>SUBSTITUTE(LEFT(Crate_BOMs[[#This Row],[PO Sublot-GL]],LEN(Crate_BOMs[[#This Row],[PO Sublot-GL]])-LEN(Crate_BOMs[[#This Row],[Glass Type]]))," ","")</f>
        <v>2.03</v>
      </c>
      <c r="AD315" s="6" t="str">
        <f>LEFT(Crate_BOMs[[#This Row],[no]],FIND(" ",Crate_BOMs[[#This Row],[no]],5)-1)</f>
        <v>PO 40540</v>
      </c>
      <c r="AE315" s="6" cm="1">
        <f t="array" ref="AE315">COUNTA(_xlfn.UNIQUE(_xlfn._xlws.FILTER(Crate_BOMs[PO],Crate_BOMs[crate no.]=Crate_BOMs[[#This Row],[crate no.]])))</f>
        <v>2</v>
      </c>
      <c r="AF315" s="10" t="str">
        <f>IF(Crate_BOMs[[#This Row],['# POs in Crate]]=1,"",IF(VLOOKUP(Crate_BOMs[[#This Row],[crate no.]],Crates_[[crate no.]:[New Sublot]],3,FALSE)="","",VLOOKUP(Crate_BOMs[[#This Row],[crate no.]],Crates_[[crate no.]:[New Sublot]],3,FALSE)))</f>
        <v>2.04</v>
      </c>
      <c r="AG315" s="6" t="str">
        <f>IF(VLOOKUP(Crate_BOMs[[#This Row],[crate no.]],Crates_[[crate no.]:[New Sublot]],3,FALSE)="",VLOOKUP(Crate_BOMs[[#This Row],[crate no.]],Crates_[[crate no.]:[New Sublot]],2,FALSE),VLOOKUP(Crate_BOMs[[#This Row],[crate no.]],Crates_[[crate no.]:[New Sublot]],3,FALSE))</f>
        <v>2.04</v>
      </c>
    </row>
    <row r="316" spans="1:33" x14ac:dyDescent="0.25">
      <c r="A316">
        <v>7</v>
      </c>
      <c r="B316">
        <v>300521971</v>
      </c>
      <c r="C316">
        <v>2394739</v>
      </c>
      <c r="D316">
        <v>1</v>
      </c>
      <c r="E316" t="s">
        <v>57</v>
      </c>
      <c r="F316" t="s">
        <v>147</v>
      </c>
      <c r="G316">
        <v>2892</v>
      </c>
      <c r="H316">
        <v>2496</v>
      </c>
      <c r="I316">
        <v>114</v>
      </c>
      <c r="J316">
        <v>98</v>
      </c>
      <c r="K316">
        <v>397</v>
      </c>
      <c r="L316">
        <v>1</v>
      </c>
      <c r="M316" t="s">
        <v>55</v>
      </c>
      <c r="N316" t="s">
        <v>56</v>
      </c>
      <c r="O316" s="2">
        <v>875.2351801399999</v>
      </c>
      <c r="P316" s="15">
        <v>45754</v>
      </c>
      <c r="Q316" s="15">
        <v>45777</v>
      </c>
      <c r="R316" s="15">
        <v>45784</v>
      </c>
      <c r="S316" t="s">
        <v>21</v>
      </c>
      <c r="T316">
        <v>5</v>
      </c>
      <c r="U316" s="2">
        <v>500.44933473999998</v>
      </c>
      <c r="V316" s="2">
        <v>6613.8678599999994</v>
      </c>
      <c r="W316" s="2">
        <v>10.367454400000002</v>
      </c>
      <c r="X316" s="2">
        <v>1.2139108000000001</v>
      </c>
      <c r="Y316" s="2">
        <v>8.7926511999999999</v>
      </c>
      <c r="Z316" s="6">
        <f>Crate_BOMs[[#This Row],[glass weight (lb)]]+Crate_BOMs[[#This Row],[Crate Weight (lb)]]/COUNTIF(Crate_BOMs[crate no.],Crate_BOMs[[#This Row],[crate no.]])</f>
        <v>975.32504708799991</v>
      </c>
      <c r="AA316" s="6" t="str">
        <f>IF(LEFT(Crate_BOMs[[#This Row],[glass code]],4)&lt;&gt;"1116","",IFERROR(MID(Crate_BOMs[[#This Row],[no]],FIND("ECN",Crate_BOMs[[#This Row],[no]]),200),MID(Crate_BOMs[[#This Row],[no]],39,200)))</f>
        <v>2.03 GLZ01</v>
      </c>
      <c r="AB316" s="6" t="str">
        <f>SUBSTITUTE(IF(RIGHT(Crate_BOMs[[#This Row],[PO Sublot-GL]],6)="curved",RIGHT(Crate_BOMs[[#This Row],[PO Sublot-GL]],12),RIGHT(Crate_BOMs[[#This Row],[PO Sublot-GL]],5))," ","")</f>
        <v>GLZ01</v>
      </c>
      <c r="AC316" s="6" t="str">
        <f>SUBSTITUTE(LEFT(Crate_BOMs[[#This Row],[PO Sublot-GL]],LEN(Crate_BOMs[[#This Row],[PO Sublot-GL]])-LEN(Crate_BOMs[[#This Row],[Glass Type]]))," ","")</f>
        <v>2.03</v>
      </c>
      <c r="AD316" s="6" t="str">
        <f>LEFT(Crate_BOMs[[#This Row],[no]],FIND(" ",Crate_BOMs[[#This Row],[no]],5)-1)</f>
        <v>PO 40540</v>
      </c>
      <c r="AE316" s="6" cm="1">
        <f t="array" ref="AE316">COUNTA(_xlfn.UNIQUE(_xlfn._xlws.FILTER(Crate_BOMs[PO],Crate_BOMs[crate no.]=Crate_BOMs[[#This Row],[crate no.]])))</f>
        <v>2</v>
      </c>
      <c r="AF316" s="10" t="str">
        <f>IF(Crate_BOMs[[#This Row],['# POs in Crate]]=1,"",IF(VLOOKUP(Crate_BOMs[[#This Row],[crate no.]],Crates_[[crate no.]:[New Sublot]],3,FALSE)="","",VLOOKUP(Crate_BOMs[[#This Row],[crate no.]],Crates_[[crate no.]:[New Sublot]],3,FALSE)))</f>
        <v>2.04</v>
      </c>
      <c r="AG316" s="6" t="str">
        <f>IF(VLOOKUP(Crate_BOMs[[#This Row],[crate no.]],Crates_[[crate no.]:[New Sublot]],3,FALSE)="",VLOOKUP(Crate_BOMs[[#This Row],[crate no.]],Crates_[[crate no.]:[New Sublot]],2,FALSE),VLOOKUP(Crate_BOMs[[#This Row],[crate no.]],Crates_[[crate no.]:[New Sublot]],3,FALSE))</f>
        <v>2.04</v>
      </c>
    </row>
    <row r="317" spans="1:33" x14ac:dyDescent="0.25">
      <c r="A317">
        <v>7</v>
      </c>
      <c r="B317">
        <v>300522174</v>
      </c>
      <c r="C317">
        <v>2394179</v>
      </c>
      <c r="D317">
        <v>1</v>
      </c>
      <c r="E317" t="s">
        <v>64</v>
      </c>
      <c r="F317" t="s">
        <v>72</v>
      </c>
      <c r="G317">
        <v>2181</v>
      </c>
      <c r="H317">
        <v>2496</v>
      </c>
      <c r="I317">
        <v>86</v>
      </c>
      <c r="J317">
        <v>98</v>
      </c>
      <c r="K317">
        <v>299</v>
      </c>
      <c r="L317">
        <v>1</v>
      </c>
      <c r="M317" t="s">
        <v>51</v>
      </c>
      <c r="N317" t="s">
        <v>52</v>
      </c>
      <c r="O317" s="2">
        <v>659.18216337999991</v>
      </c>
      <c r="P317" s="15">
        <v>45754</v>
      </c>
      <c r="Q317" s="15">
        <v>45777</v>
      </c>
      <c r="R317" s="15">
        <v>45784</v>
      </c>
      <c r="S317" t="s">
        <v>21</v>
      </c>
      <c r="T317">
        <v>7</v>
      </c>
      <c r="U317" s="2">
        <v>471.78924067999998</v>
      </c>
      <c r="V317" s="2">
        <v>6613.8678599999994</v>
      </c>
      <c r="W317" s="2">
        <v>9.0551183999999996</v>
      </c>
      <c r="X317" s="2">
        <v>1.5091863999999999</v>
      </c>
      <c r="Y317" s="2">
        <v>7.7427824000000003</v>
      </c>
      <c r="Z317" s="6">
        <f>Crate_BOMs[[#This Row],[glass weight (lb)]]+Crate_BOMs[[#This Row],[Crate Weight (lb)]]/COUNTIF(Crate_BOMs[crate no.],Crate_BOMs[[#This Row],[crate no.]])</f>
        <v>726.58062633428563</v>
      </c>
      <c r="AA317" s="6" t="str">
        <f>IF(LEFT(Crate_BOMs[[#This Row],[glass code]],4)&lt;&gt;"1116","",IFERROR(MID(Crate_BOMs[[#This Row],[no]],FIND("ECN",Crate_BOMs[[#This Row],[no]]),200),MID(Crate_BOMs[[#This Row],[no]],39,200)))</f>
        <v>2.02 GLZ02</v>
      </c>
      <c r="AB317" s="6" t="str">
        <f>SUBSTITUTE(IF(RIGHT(Crate_BOMs[[#This Row],[PO Sublot-GL]],6)="curved",RIGHT(Crate_BOMs[[#This Row],[PO Sublot-GL]],12),RIGHT(Crate_BOMs[[#This Row],[PO Sublot-GL]],5))," ","")</f>
        <v>GLZ02</v>
      </c>
      <c r="AC317" s="6" t="str">
        <f>SUBSTITUTE(LEFT(Crate_BOMs[[#This Row],[PO Sublot-GL]],LEN(Crate_BOMs[[#This Row],[PO Sublot-GL]])-LEN(Crate_BOMs[[#This Row],[Glass Type]]))," ","")</f>
        <v>2.02</v>
      </c>
      <c r="AD317" s="6" t="str">
        <f>LEFT(Crate_BOMs[[#This Row],[no]],FIND(" ",Crate_BOMs[[#This Row],[no]],5)-1)</f>
        <v>PO 40538</v>
      </c>
      <c r="AE317" s="6" cm="1">
        <f t="array" ref="AE317">COUNTA(_xlfn.UNIQUE(_xlfn._xlws.FILTER(Crate_BOMs[PO],Crate_BOMs[crate no.]=Crate_BOMs[[#This Row],[crate no.]])))</f>
        <v>1</v>
      </c>
      <c r="AF317" s="10" t="str">
        <f>IF(Crate_BOMs[[#This Row],['# POs in Crate]]=1,"",IF(VLOOKUP(Crate_BOMs[[#This Row],[crate no.]],Crates_[[crate no.]:[New Sublot]],3,FALSE)="","",VLOOKUP(Crate_BOMs[[#This Row],[crate no.]],Crates_[[crate no.]:[New Sublot]],3,FALSE)))</f>
        <v/>
      </c>
      <c r="AG317" s="6" t="str">
        <f>IF(VLOOKUP(Crate_BOMs[[#This Row],[crate no.]],Crates_[[crate no.]:[New Sublot]],3,FALSE)="",VLOOKUP(Crate_BOMs[[#This Row],[crate no.]],Crates_[[crate no.]:[New Sublot]],2,FALSE),VLOOKUP(Crate_BOMs[[#This Row],[crate no.]],Crates_[[crate no.]:[New Sublot]],3,FALSE))</f>
        <v>2.02</v>
      </c>
    </row>
    <row r="318" spans="1:33" x14ac:dyDescent="0.25">
      <c r="A318">
        <v>7</v>
      </c>
      <c r="B318">
        <v>300522174</v>
      </c>
      <c r="C318">
        <v>2394179</v>
      </c>
      <c r="D318">
        <v>1</v>
      </c>
      <c r="E318" t="s">
        <v>64</v>
      </c>
      <c r="F318" t="s">
        <v>72</v>
      </c>
      <c r="G318">
        <v>2181</v>
      </c>
      <c r="H318">
        <v>2496</v>
      </c>
      <c r="I318">
        <v>86</v>
      </c>
      <c r="J318">
        <v>98</v>
      </c>
      <c r="K318">
        <v>299</v>
      </c>
      <c r="L318">
        <v>1</v>
      </c>
      <c r="M318" t="s">
        <v>51</v>
      </c>
      <c r="N318" t="s">
        <v>52</v>
      </c>
      <c r="O318" s="2">
        <v>659.18216337999991</v>
      </c>
      <c r="P318" s="15">
        <v>45754</v>
      </c>
      <c r="Q318" s="15">
        <v>45777</v>
      </c>
      <c r="R318" s="15">
        <v>45784</v>
      </c>
      <c r="S318" t="s">
        <v>21</v>
      </c>
      <c r="T318">
        <v>7</v>
      </c>
      <c r="U318" s="2">
        <v>471.78924067999998</v>
      </c>
      <c r="V318" s="2">
        <v>6613.8678599999994</v>
      </c>
      <c r="W318" s="2">
        <v>9.0551183999999996</v>
      </c>
      <c r="X318" s="2">
        <v>1.5091863999999999</v>
      </c>
      <c r="Y318" s="2">
        <v>7.7427824000000003</v>
      </c>
      <c r="Z318" s="6">
        <f>Crate_BOMs[[#This Row],[glass weight (lb)]]+Crate_BOMs[[#This Row],[Crate Weight (lb)]]/COUNTIF(Crate_BOMs[crate no.],Crate_BOMs[[#This Row],[crate no.]])</f>
        <v>726.58062633428563</v>
      </c>
      <c r="AA318" s="6" t="str">
        <f>IF(LEFT(Crate_BOMs[[#This Row],[glass code]],4)&lt;&gt;"1116","",IFERROR(MID(Crate_BOMs[[#This Row],[no]],FIND("ECN",Crate_BOMs[[#This Row],[no]]),200),MID(Crate_BOMs[[#This Row],[no]],39,200)))</f>
        <v>2.02 GLZ02</v>
      </c>
      <c r="AB318" s="6" t="str">
        <f>SUBSTITUTE(IF(RIGHT(Crate_BOMs[[#This Row],[PO Sublot-GL]],6)="curved",RIGHT(Crate_BOMs[[#This Row],[PO Sublot-GL]],12),RIGHT(Crate_BOMs[[#This Row],[PO Sublot-GL]],5))," ","")</f>
        <v>GLZ02</v>
      </c>
      <c r="AC318" s="6" t="str">
        <f>SUBSTITUTE(LEFT(Crate_BOMs[[#This Row],[PO Sublot-GL]],LEN(Crate_BOMs[[#This Row],[PO Sublot-GL]])-LEN(Crate_BOMs[[#This Row],[Glass Type]]))," ","")</f>
        <v>2.02</v>
      </c>
      <c r="AD318" s="6" t="str">
        <f>LEFT(Crate_BOMs[[#This Row],[no]],FIND(" ",Crate_BOMs[[#This Row],[no]],5)-1)</f>
        <v>PO 40538</v>
      </c>
      <c r="AE318" s="6" cm="1">
        <f t="array" ref="AE318">COUNTA(_xlfn.UNIQUE(_xlfn._xlws.FILTER(Crate_BOMs[PO],Crate_BOMs[crate no.]=Crate_BOMs[[#This Row],[crate no.]])))</f>
        <v>1</v>
      </c>
      <c r="AF318" s="10" t="str">
        <f>IF(Crate_BOMs[[#This Row],['# POs in Crate]]=1,"",IF(VLOOKUP(Crate_BOMs[[#This Row],[crate no.]],Crates_[[crate no.]:[New Sublot]],3,FALSE)="","",VLOOKUP(Crate_BOMs[[#This Row],[crate no.]],Crates_[[crate no.]:[New Sublot]],3,FALSE)))</f>
        <v/>
      </c>
      <c r="AG318" s="6" t="str">
        <f>IF(VLOOKUP(Crate_BOMs[[#This Row],[crate no.]],Crates_[[crate no.]:[New Sublot]],3,FALSE)="",VLOOKUP(Crate_BOMs[[#This Row],[crate no.]],Crates_[[crate no.]:[New Sublot]],2,FALSE),VLOOKUP(Crate_BOMs[[#This Row],[crate no.]],Crates_[[crate no.]:[New Sublot]],3,FALSE))</f>
        <v>2.02</v>
      </c>
    </row>
    <row r="319" spans="1:33" x14ac:dyDescent="0.25">
      <c r="A319">
        <v>7</v>
      </c>
      <c r="B319">
        <v>300522174</v>
      </c>
      <c r="C319">
        <v>2394179</v>
      </c>
      <c r="D319">
        <v>1</v>
      </c>
      <c r="E319" t="s">
        <v>64</v>
      </c>
      <c r="F319" t="s">
        <v>72</v>
      </c>
      <c r="G319">
        <v>2181</v>
      </c>
      <c r="H319">
        <v>2496</v>
      </c>
      <c r="I319">
        <v>86</v>
      </c>
      <c r="J319">
        <v>98</v>
      </c>
      <c r="K319">
        <v>299</v>
      </c>
      <c r="L319">
        <v>1</v>
      </c>
      <c r="M319" t="s">
        <v>51</v>
      </c>
      <c r="N319" t="s">
        <v>52</v>
      </c>
      <c r="O319" s="2">
        <v>659.18216337999991</v>
      </c>
      <c r="P319" s="15">
        <v>45754</v>
      </c>
      <c r="Q319" s="15">
        <v>45777</v>
      </c>
      <c r="R319" s="15">
        <v>45784</v>
      </c>
      <c r="S319" t="s">
        <v>21</v>
      </c>
      <c r="T319">
        <v>7</v>
      </c>
      <c r="U319" s="2">
        <v>471.78924067999998</v>
      </c>
      <c r="V319" s="2">
        <v>6613.8678599999994</v>
      </c>
      <c r="W319" s="2">
        <v>9.0551183999999996</v>
      </c>
      <c r="X319" s="2">
        <v>1.5091863999999999</v>
      </c>
      <c r="Y319" s="2">
        <v>7.7427824000000003</v>
      </c>
      <c r="Z319" s="6">
        <f>Crate_BOMs[[#This Row],[glass weight (lb)]]+Crate_BOMs[[#This Row],[Crate Weight (lb)]]/COUNTIF(Crate_BOMs[crate no.],Crate_BOMs[[#This Row],[crate no.]])</f>
        <v>726.58062633428563</v>
      </c>
      <c r="AA319" s="6" t="str">
        <f>IF(LEFT(Crate_BOMs[[#This Row],[glass code]],4)&lt;&gt;"1116","",IFERROR(MID(Crate_BOMs[[#This Row],[no]],FIND("ECN",Crate_BOMs[[#This Row],[no]]),200),MID(Crate_BOMs[[#This Row],[no]],39,200)))</f>
        <v>2.02 GLZ02</v>
      </c>
      <c r="AB319" s="6" t="str">
        <f>SUBSTITUTE(IF(RIGHT(Crate_BOMs[[#This Row],[PO Sublot-GL]],6)="curved",RIGHT(Crate_BOMs[[#This Row],[PO Sublot-GL]],12),RIGHT(Crate_BOMs[[#This Row],[PO Sublot-GL]],5))," ","")</f>
        <v>GLZ02</v>
      </c>
      <c r="AC319" s="6" t="str">
        <f>SUBSTITUTE(LEFT(Crate_BOMs[[#This Row],[PO Sublot-GL]],LEN(Crate_BOMs[[#This Row],[PO Sublot-GL]])-LEN(Crate_BOMs[[#This Row],[Glass Type]]))," ","")</f>
        <v>2.02</v>
      </c>
      <c r="AD319" s="6" t="str">
        <f>LEFT(Crate_BOMs[[#This Row],[no]],FIND(" ",Crate_BOMs[[#This Row],[no]],5)-1)</f>
        <v>PO 40538</v>
      </c>
      <c r="AE319" s="6" cm="1">
        <f t="array" ref="AE319">COUNTA(_xlfn.UNIQUE(_xlfn._xlws.FILTER(Crate_BOMs[PO],Crate_BOMs[crate no.]=Crate_BOMs[[#This Row],[crate no.]])))</f>
        <v>1</v>
      </c>
      <c r="AF319" s="10" t="str">
        <f>IF(Crate_BOMs[[#This Row],['# POs in Crate]]=1,"",IF(VLOOKUP(Crate_BOMs[[#This Row],[crate no.]],Crates_[[crate no.]:[New Sublot]],3,FALSE)="","",VLOOKUP(Crate_BOMs[[#This Row],[crate no.]],Crates_[[crate no.]:[New Sublot]],3,FALSE)))</f>
        <v/>
      </c>
      <c r="AG319" s="6" t="str">
        <f>IF(VLOOKUP(Crate_BOMs[[#This Row],[crate no.]],Crates_[[crate no.]:[New Sublot]],3,FALSE)="",VLOOKUP(Crate_BOMs[[#This Row],[crate no.]],Crates_[[crate no.]:[New Sublot]],2,FALSE),VLOOKUP(Crate_BOMs[[#This Row],[crate no.]],Crates_[[crate no.]:[New Sublot]],3,FALSE))</f>
        <v>2.02</v>
      </c>
    </row>
    <row r="320" spans="1:33" x14ac:dyDescent="0.25">
      <c r="A320">
        <v>7</v>
      </c>
      <c r="B320">
        <v>300522174</v>
      </c>
      <c r="C320">
        <v>2394179</v>
      </c>
      <c r="D320">
        <v>1</v>
      </c>
      <c r="E320" t="s">
        <v>64</v>
      </c>
      <c r="F320" t="s">
        <v>72</v>
      </c>
      <c r="G320">
        <v>2181</v>
      </c>
      <c r="H320">
        <v>2496</v>
      </c>
      <c r="I320">
        <v>86</v>
      </c>
      <c r="J320">
        <v>98</v>
      </c>
      <c r="K320">
        <v>299</v>
      </c>
      <c r="L320">
        <v>1</v>
      </c>
      <c r="M320" t="s">
        <v>51</v>
      </c>
      <c r="N320" t="s">
        <v>52</v>
      </c>
      <c r="O320" s="2">
        <v>659.18216337999991</v>
      </c>
      <c r="P320" s="15">
        <v>45754</v>
      </c>
      <c r="Q320" s="15">
        <v>45777</v>
      </c>
      <c r="R320" s="15">
        <v>45784</v>
      </c>
      <c r="S320" t="s">
        <v>21</v>
      </c>
      <c r="T320">
        <v>7</v>
      </c>
      <c r="U320" s="2">
        <v>471.78924067999998</v>
      </c>
      <c r="V320" s="2">
        <v>6613.8678599999994</v>
      </c>
      <c r="W320" s="2">
        <v>9.0551183999999996</v>
      </c>
      <c r="X320" s="2">
        <v>1.5091863999999999</v>
      </c>
      <c r="Y320" s="2">
        <v>7.7427824000000003</v>
      </c>
      <c r="Z320" s="6">
        <f>Crate_BOMs[[#This Row],[glass weight (lb)]]+Crate_BOMs[[#This Row],[Crate Weight (lb)]]/COUNTIF(Crate_BOMs[crate no.],Crate_BOMs[[#This Row],[crate no.]])</f>
        <v>726.58062633428563</v>
      </c>
      <c r="AA320" s="6" t="str">
        <f>IF(LEFT(Crate_BOMs[[#This Row],[glass code]],4)&lt;&gt;"1116","",IFERROR(MID(Crate_BOMs[[#This Row],[no]],FIND("ECN",Crate_BOMs[[#This Row],[no]]),200),MID(Crate_BOMs[[#This Row],[no]],39,200)))</f>
        <v>2.02 GLZ02</v>
      </c>
      <c r="AB320" s="6" t="str">
        <f>SUBSTITUTE(IF(RIGHT(Crate_BOMs[[#This Row],[PO Sublot-GL]],6)="curved",RIGHT(Crate_BOMs[[#This Row],[PO Sublot-GL]],12),RIGHT(Crate_BOMs[[#This Row],[PO Sublot-GL]],5))," ","")</f>
        <v>GLZ02</v>
      </c>
      <c r="AC320" s="6" t="str">
        <f>SUBSTITUTE(LEFT(Crate_BOMs[[#This Row],[PO Sublot-GL]],LEN(Crate_BOMs[[#This Row],[PO Sublot-GL]])-LEN(Crate_BOMs[[#This Row],[Glass Type]]))," ","")</f>
        <v>2.02</v>
      </c>
      <c r="AD320" s="6" t="str">
        <f>LEFT(Crate_BOMs[[#This Row],[no]],FIND(" ",Crate_BOMs[[#This Row],[no]],5)-1)</f>
        <v>PO 40538</v>
      </c>
      <c r="AE320" s="6" cm="1">
        <f t="array" ref="AE320">COUNTA(_xlfn.UNIQUE(_xlfn._xlws.FILTER(Crate_BOMs[PO],Crate_BOMs[crate no.]=Crate_BOMs[[#This Row],[crate no.]])))</f>
        <v>1</v>
      </c>
      <c r="AF320" s="10" t="str">
        <f>IF(Crate_BOMs[[#This Row],['# POs in Crate]]=1,"",IF(VLOOKUP(Crate_BOMs[[#This Row],[crate no.]],Crates_[[crate no.]:[New Sublot]],3,FALSE)="","",VLOOKUP(Crate_BOMs[[#This Row],[crate no.]],Crates_[[crate no.]:[New Sublot]],3,FALSE)))</f>
        <v/>
      </c>
      <c r="AG320" s="6" t="str">
        <f>IF(VLOOKUP(Crate_BOMs[[#This Row],[crate no.]],Crates_[[crate no.]:[New Sublot]],3,FALSE)="",VLOOKUP(Crate_BOMs[[#This Row],[crate no.]],Crates_[[crate no.]:[New Sublot]],2,FALSE),VLOOKUP(Crate_BOMs[[#This Row],[crate no.]],Crates_[[crate no.]:[New Sublot]],3,FALSE))</f>
        <v>2.02</v>
      </c>
    </row>
    <row r="321" spans="1:33" x14ac:dyDescent="0.25">
      <c r="A321">
        <v>7</v>
      </c>
      <c r="B321">
        <v>300522174</v>
      </c>
      <c r="C321">
        <v>2394179</v>
      </c>
      <c r="D321">
        <v>1</v>
      </c>
      <c r="E321" t="s">
        <v>64</v>
      </c>
      <c r="F321" t="s">
        <v>72</v>
      </c>
      <c r="G321">
        <v>2181</v>
      </c>
      <c r="H321">
        <v>2496</v>
      </c>
      <c r="I321">
        <v>86</v>
      </c>
      <c r="J321">
        <v>98</v>
      </c>
      <c r="K321">
        <v>299</v>
      </c>
      <c r="L321">
        <v>1</v>
      </c>
      <c r="M321" t="s">
        <v>51</v>
      </c>
      <c r="N321" t="s">
        <v>52</v>
      </c>
      <c r="O321" s="2">
        <v>659.18216337999991</v>
      </c>
      <c r="P321" s="15">
        <v>45754</v>
      </c>
      <c r="Q321" s="15">
        <v>45777</v>
      </c>
      <c r="R321" s="15">
        <v>45784</v>
      </c>
      <c r="S321" t="s">
        <v>21</v>
      </c>
      <c r="T321">
        <v>7</v>
      </c>
      <c r="U321" s="2">
        <v>471.78924067999998</v>
      </c>
      <c r="V321" s="2">
        <v>6613.8678599999994</v>
      </c>
      <c r="W321" s="2">
        <v>9.0551183999999996</v>
      </c>
      <c r="X321" s="2">
        <v>1.5091863999999999</v>
      </c>
      <c r="Y321" s="2">
        <v>7.7427824000000003</v>
      </c>
      <c r="Z321" s="6">
        <f>Crate_BOMs[[#This Row],[glass weight (lb)]]+Crate_BOMs[[#This Row],[Crate Weight (lb)]]/COUNTIF(Crate_BOMs[crate no.],Crate_BOMs[[#This Row],[crate no.]])</f>
        <v>726.58062633428563</v>
      </c>
      <c r="AA321" s="6" t="str">
        <f>IF(LEFT(Crate_BOMs[[#This Row],[glass code]],4)&lt;&gt;"1116","",IFERROR(MID(Crate_BOMs[[#This Row],[no]],FIND("ECN",Crate_BOMs[[#This Row],[no]]),200),MID(Crate_BOMs[[#This Row],[no]],39,200)))</f>
        <v>2.02 GLZ02</v>
      </c>
      <c r="AB321" s="6" t="str">
        <f>SUBSTITUTE(IF(RIGHT(Crate_BOMs[[#This Row],[PO Sublot-GL]],6)="curved",RIGHT(Crate_BOMs[[#This Row],[PO Sublot-GL]],12),RIGHT(Crate_BOMs[[#This Row],[PO Sublot-GL]],5))," ","")</f>
        <v>GLZ02</v>
      </c>
      <c r="AC321" s="6" t="str">
        <f>SUBSTITUTE(LEFT(Crate_BOMs[[#This Row],[PO Sublot-GL]],LEN(Crate_BOMs[[#This Row],[PO Sublot-GL]])-LEN(Crate_BOMs[[#This Row],[Glass Type]]))," ","")</f>
        <v>2.02</v>
      </c>
      <c r="AD321" s="6" t="str">
        <f>LEFT(Crate_BOMs[[#This Row],[no]],FIND(" ",Crate_BOMs[[#This Row],[no]],5)-1)</f>
        <v>PO 40538</v>
      </c>
      <c r="AE321" s="6" cm="1">
        <f t="array" ref="AE321">COUNTA(_xlfn.UNIQUE(_xlfn._xlws.FILTER(Crate_BOMs[PO],Crate_BOMs[crate no.]=Crate_BOMs[[#This Row],[crate no.]])))</f>
        <v>1</v>
      </c>
      <c r="AF321" s="10" t="str">
        <f>IF(Crate_BOMs[[#This Row],['# POs in Crate]]=1,"",IF(VLOOKUP(Crate_BOMs[[#This Row],[crate no.]],Crates_[[crate no.]:[New Sublot]],3,FALSE)="","",VLOOKUP(Crate_BOMs[[#This Row],[crate no.]],Crates_[[crate no.]:[New Sublot]],3,FALSE)))</f>
        <v/>
      </c>
      <c r="AG321" s="6" t="str">
        <f>IF(VLOOKUP(Crate_BOMs[[#This Row],[crate no.]],Crates_[[crate no.]:[New Sublot]],3,FALSE)="",VLOOKUP(Crate_BOMs[[#This Row],[crate no.]],Crates_[[crate no.]:[New Sublot]],2,FALSE),VLOOKUP(Crate_BOMs[[#This Row],[crate no.]],Crates_[[crate no.]:[New Sublot]],3,FALSE))</f>
        <v>2.02</v>
      </c>
    </row>
    <row r="322" spans="1:33" x14ac:dyDescent="0.25">
      <c r="A322">
        <v>7</v>
      </c>
      <c r="B322">
        <v>300522174</v>
      </c>
      <c r="C322">
        <v>2394179</v>
      </c>
      <c r="D322">
        <v>1</v>
      </c>
      <c r="E322" t="s">
        <v>64</v>
      </c>
      <c r="F322" t="s">
        <v>72</v>
      </c>
      <c r="G322">
        <v>2181</v>
      </c>
      <c r="H322">
        <v>2496</v>
      </c>
      <c r="I322">
        <v>86</v>
      </c>
      <c r="J322">
        <v>98</v>
      </c>
      <c r="K322">
        <v>299</v>
      </c>
      <c r="L322">
        <v>1</v>
      </c>
      <c r="M322" t="s">
        <v>51</v>
      </c>
      <c r="N322" t="s">
        <v>52</v>
      </c>
      <c r="O322" s="2">
        <v>659.18216337999991</v>
      </c>
      <c r="P322" s="15">
        <v>45754</v>
      </c>
      <c r="Q322" s="15">
        <v>45777</v>
      </c>
      <c r="R322" s="15">
        <v>45784</v>
      </c>
      <c r="S322" t="s">
        <v>21</v>
      </c>
      <c r="T322">
        <v>7</v>
      </c>
      <c r="U322" s="2">
        <v>471.78924067999998</v>
      </c>
      <c r="V322" s="2">
        <v>6613.8678599999994</v>
      </c>
      <c r="W322" s="2">
        <v>9.0551183999999996</v>
      </c>
      <c r="X322" s="2">
        <v>1.5091863999999999</v>
      </c>
      <c r="Y322" s="2">
        <v>7.7427824000000003</v>
      </c>
      <c r="Z322" s="6">
        <f>Crate_BOMs[[#This Row],[glass weight (lb)]]+Crate_BOMs[[#This Row],[Crate Weight (lb)]]/COUNTIF(Crate_BOMs[crate no.],Crate_BOMs[[#This Row],[crate no.]])</f>
        <v>726.58062633428563</v>
      </c>
      <c r="AA322" s="6" t="str">
        <f>IF(LEFT(Crate_BOMs[[#This Row],[glass code]],4)&lt;&gt;"1116","",IFERROR(MID(Crate_BOMs[[#This Row],[no]],FIND("ECN",Crate_BOMs[[#This Row],[no]]),200),MID(Crate_BOMs[[#This Row],[no]],39,200)))</f>
        <v>2.02 GLZ02</v>
      </c>
      <c r="AB322" s="6" t="str">
        <f>SUBSTITUTE(IF(RIGHT(Crate_BOMs[[#This Row],[PO Sublot-GL]],6)="curved",RIGHT(Crate_BOMs[[#This Row],[PO Sublot-GL]],12),RIGHT(Crate_BOMs[[#This Row],[PO Sublot-GL]],5))," ","")</f>
        <v>GLZ02</v>
      </c>
      <c r="AC322" s="6" t="str">
        <f>SUBSTITUTE(LEFT(Crate_BOMs[[#This Row],[PO Sublot-GL]],LEN(Crate_BOMs[[#This Row],[PO Sublot-GL]])-LEN(Crate_BOMs[[#This Row],[Glass Type]]))," ","")</f>
        <v>2.02</v>
      </c>
      <c r="AD322" s="6" t="str">
        <f>LEFT(Crate_BOMs[[#This Row],[no]],FIND(" ",Crate_BOMs[[#This Row],[no]],5)-1)</f>
        <v>PO 40538</v>
      </c>
      <c r="AE322" s="6" cm="1">
        <f t="array" ref="AE322">COUNTA(_xlfn.UNIQUE(_xlfn._xlws.FILTER(Crate_BOMs[PO],Crate_BOMs[crate no.]=Crate_BOMs[[#This Row],[crate no.]])))</f>
        <v>1</v>
      </c>
      <c r="AF322" s="10" t="str">
        <f>IF(Crate_BOMs[[#This Row],['# POs in Crate]]=1,"",IF(VLOOKUP(Crate_BOMs[[#This Row],[crate no.]],Crates_[[crate no.]:[New Sublot]],3,FALSE)="","",VLOOKUP(Crate_BOMs[[#This Row],[crate no.]],Crates_[[crate no.]:[New Sublot]],3,FALSE)))</f>
        <v/>
      </c>
      <c r="AG322" s="6" t="str">
        <f>IF(VLOOKUP(Crate_BOMs[[#This Row],[crate no.]],Crates_[[crate no.]:[New Sublot]],3,FALSE)="",VLOOKUP(Crate_BOMs[[#This Row],[crate no.]],Crates_[[crate no.]:[New Sublot]],2,FALSE),VLOOKUP(Crate_BOMs[[#This Row],[crate no.]],Crates_[[crate no.]:[New Sublot]],3,FALSE))</f>
        <v>2.02</v>
      </c>
    </row>
    <row r="323" spans="1:33" x14ac:dyDescent="0.25">
      <c r="A323">
        <v>7</v>
      </c>
      <c r="B323">
        <v>300522174</v>
      </c>
      <c r="C323">
        <v>2394179</v>
      </c>
      <c r="D323">
        <v>1</v>
      </c>
      <c r="E323" t="s">
        <v>64</v>
      </c>
      <c r="F323" t="s">
        <v>72</v>
      </c>
      <c r="G323">
        <v>2181</v>
      </c>
      <c r="H323">
        <v>2496</v>
      </c>
      <c r="I323">
        <v>86</v>
      </c>
      <c r="J323">
        <v>98</v>
      </c>
      <c r="K323">
        <v>299</v>
      </c>
      <c r="L323">
        <v>1</v>
      </c>
      <c r="M323" t="s">
        <v>51</v>
      </c>
      <c r="N323" t="s">
        <v>52</v>
      </c>
      <c r="O323" s="2">
        <v>659.18216337999991</v>
      </c>
      <c r="P323" s="15">
        <v>45754</v>
      </c>
      <c r="Q323" s="15">
        <v>45777</v>
      </c>
      <c r="R323" s="15">
        <v>45784</v>
      </c>
      <c r="S323" t="s">
        <v>21</v>
      </c>
      <c r="T323">
        <v>7</v>
      </c>
      <c r="U323" s="2">
        <v>471.78924067999998</v>
      </c>
      <c r="V323" s="2">
        <v>6613.8678599999994</v>
      </c>
      <c r="W323" s="2">
        <v>9.0551183999999996</v>
      </c>
      <c r="X323" s="2">
        <v>1.5091863999999999</v>
      </c>
      <c r="Y323" s="2">
        <v>7.7427824000000003</v>
      </c>
      <c r="Z323" s="6">
        <f>Crate_BOMs[[#This Row],[glass weight (lb)]]+Crate_BOMs[[#This Row],[Crate Weight (lb)]]/COUNTIF(Crate_BOMs[crate no.],Crate_BOMs[[#This Row],[crate no.]])</f>
        <v>726.58062633428563</v>
      </c>
      <c r="AA323" s="6" t="str">
        <f>IF(LEFT(Crate_BOMs[[#This Row],[glass code]],4)&lt;&gt;"1116","",IFERROR(MID(Crate_BOMs[[#This Row],[no]],FIND("ECN",Crate_BOMs[[#This Row],[no]]),200),MID(Crate_BOMs[[#This Row],[no]],39,200)))</f>
        <v>2.02 GLZ02</v>
      </c>
      <c r="AB323" s="6" t="str">
        <f>SUBSTITUTE(IF(RIGHT(Crate_BOMs[[#This Row],[PO Sublot-GL]],6)="curved",RIGHT(Crate_BOMs[[#This Row],[PO Sublot-GL]],12),RIGHT(Crate_BOMs[[#This Row],[PO Sublot-GL]],5))," ","")</f>
        <v>GLZ02</v>
      </c>
      <c r="AC323" s="6" t="str">
        <f>SUBSTITUTE(LEFT(Crate_BOMs[[#This Row],[PO Sublot-GL]],LEN(Crate_BOMs[[#This Row],[PO Sublot-GL]])-LEN(Crate_BOMs[[#This Row],[Glass Type]]))," ","")</f>
        <v>2.02</v>
      </c>
      <c r="AD323" s="6" t="str">
        <f>LEFT(Crate_BOMs[[#This Row],[no]],FIND(" ",Crate_BOMs[[#This Row],[no]],5)-1)</f>
        <v>PO 40538</v>
      </c>
      <c r="AE323" s="6" cm="1">
        <f t="array" ref="AE323">COUNTA(_xlfn.UNIQUE(_xlfn._xlws.FILTER(Crate_BOMs[PO],Crate_BOMs[crate no.]=Crate_BOMs[[#This Row],[crate no.]])))</f>
        <v>1</v>
      </c>
      <c r="AF323" s="10" t="str">
        <f>IF(Crate_BOMs[[#This Row],['# POs in Crate]]=1,"",IF(VLOOKUP(Crate_BOMs[[#This Row],[crate no.]],Crates_[[crate no.]:[New Sublot]],3,FALSE)="","",VLOOKUP(Crate_BOMs[[#This Row],[crate no.]],Crates_[[crate no.]:[New Sublot]],3,FALSE)))</f>
        <v/>
      </c>
      <c r="AG323" s="6" t="str">
        <f>IF(VLOOKUP(Crate_BOMs[[#This Row],[crate no.]],Crates_[[crate no.]:[New Sublot]],3,FALSE)="",VLOOKUP(Crate_BOMs[[#This Row],[crate no.]],Crates_[[crate no.]:[New Sublot]],2,FALSE),VLOOKUP(Crate_BOMs[[#This Row],[crate no.]],Crates_[[crate no.]:[New Sublot]],3,FALSE))</f>
        <v>2.02</v>
      </c>
    </row>
    <row r="324" spans="1:33" x14ac:dyDescent="0.25">
      <c r="A324">
        <v>7</v>
      </c>
      <c r="B324">
        <v>300522203</v>
      </c>
      <c r="C324">
        <v>2394179</v>
      </c>
      <c r="D324">
        <v>1</v>
      </c>
      <c r="E324" t="s">
        <v>64</v>
      </c>
      <c r="F324" t="s">
        <v>72</v>
      </c>
      <c r="G324">
        <v>2181</v>
      </c>
      <c r="H324">
        <v>2496</v>
      </c>
      <c r="I324">
        <v>86</v>
      </c>
      <c r="J324">
        <v>98</v>
      </c>
      <c r="K324">
        <v>299</v>
      </c>
      <c r="L324">
        <v>1</v>
      </c>
      <c r="M324" t="s">
        <v>51</v>
      </c>
      <c r="N324" t="s">
        <v>52</v>
      </c>
      <c r="O324" s="2">
        <v>659.18216337999991</v>
      </c>
      <c r="P324" s="15">
        <v>45754</v>
      </c>
      <c r="Q324" s="15">
        <v>45777</v>
      </c>
      <c r="R324" s="15">
        <v>45784</v>
      </c>
      <c r="S324" t="s">
        <v>21</v>
      </c>
      <c r="T324">
        <v>7</v>
      </c>
      <c r="U324" s="2">
        <v>471.78924067999998</v>
      </c>
      <c r="V324" s="2">
        <v>6613.8678599999994</v>
      </c>
      <c r="W324" s="2">
        <v>9.0551183999999996</v>
      </c>
      <c r="X324" s="2">
        <v>1.5091863999999999</v>
      </c>
      <c r="Y324" s="2">
        <v>7.7427824000000003</v>
      </c>
      <c r="Z324" s="6">
        <f>Crate_BOMs[[#This Row],[glass weight (lb)]]+Crate_BOMs[[#This Row],[Crate Weight (lb)]]/COUNTIF(Crate_BOMs[crate no.],Crate_BOMs[[#This Row],[crate no.]])</f>
        <v>726.58062633428563</v>
      </c>
      <c r="AA324" s="6" t="str">
        <f>IF(LEFT(Crate_BOMs[[#This Row],[glass code]],4)&lt;&gt;"1116","",IFERROR(MID(Crate_BOMs[[#This Row],[no]],FIND("ECN",Crate_BOMs[[#This Row],[no]]),200),MID(Crate_BOMs[[#This Row],[no]],39,200)))</f>
        <v>2.02 GLZ02</v>
      </c>
      <c r="AB324" s="6" t="str">
        <f>SUBSTITUTE(IF(RIGHT(Crate_BOMs[[#This Row],[PO Sublot-GL]],6)="curved",RIGHT(Crate_BOMs[[#This Row],[PO Sublot-GL]],12),RIGHT(Crate_BOMs[[#This Row],[PO Sublot-GL]],5))," ","")</f>
        <v>GLZ02</v>
      </c>
      <c r="AC324" s="6" t="str">
        <f>SUBSTITUTE(LEFT(Crate_BOMs[[#This Row],[PO Sublot-GL]],LEN(Crate_BOMs[[#This Row],[PO Sublot-GL]])-LEN(Crate_BOMs[[#This Row],[Glass Type]]))," ","")</f>
        <v>2.02</v>
      </c>
      <c r="AD324" s="6" t="str">
        <f>LEFT(Crate_BOMs[[#This Row],[no]],FIND(" ",Crate_BOMs[[#This Row],[no]],5)-1)</f>
        <v>PO 40538</v>
      </c>
      <c r="AE324" s="6" cm="1">
        <f t="array" ref="AE324">COUNTA(_xlfn.UNIQUE(_xlfn._xlws.FILTER(Crate_BOMs[PO],Crate_BOMs[crate no.]=Crate_BOMs[[#This Row],[crate no.]])))</f>
        <v>1</v>
      </c>
      <c r="AF324" s="10" t="str">
        <f>IF(Crate_BOMs[[#This Row],['# POs in Crate]]=1,"",IF(VLOOKUP(Crate_BOMs[[#This Row],[crate no.]],Crates_[[crate no.]:[New Sublot]],3,FALSE)="","",VLOOKUP(Crate_BOMs[[#This Row],[crate no.]],Crates_[[crate no.]:[New Sublot]],3,FALSE)))</f>
        <v/>
      </c>
      <c r="AG324" s="6" t="str">
        <f>IF(VLOOKUP(Crate_BOMs[[#This Row],[crate no.]],Crates_[[crate no.]:[New Sublot]],3,FALSE)="",VLOOKUP(Crate_BOMs[[#This Row],[crate no.]],Crates_[[crate no.]:[New Sublot]],2,FALSE),VLOOKUP(Crate_BOMs[[#This Row],[crate no.]],Crates_[[crate no.]:[New Sublot]],3,FALSE))</f>
        <v>2.02</v>
      </c>
    </row>
    <row r="325" spans="1:33" x14ac:dyDescent="0.25">
      <c r="A325">
        <v>7</v>
      </c>
      <c r="B325">
        <v>300522203</v>
      </c>
      <c r="C325">
        <v>2394179</v>
      </c>
      <c r="D325">
        <v>1</v>
      </c>
      <c r="E325" t="s">
        <v>64</v>
      </c>
      <c r="F325" t="s">
        <v>72</v>
      </c>
      <c r="G325">
        <v>2181</v>
      </c>
      <c r="H325">
        <v>2496</v>
      </c>
      <c r="I325">
        <v>86</v>
      </c>
      <c r="J325">
        <v>98</v>
      </c>
      <c r="K325">
        <v>299</v>
      </c>
      <c r="L325">
        <v>1</v>
      </c>
      <c r="M325" t="s">
        <v>51</v>
      </c>
      <c r="N325" t="s">
        <v>52</v>
      </c>
      <c r="O325" s="2">
        <v>659.18216337999991</v>
      </c>
      <c r="P325" s="15">
        <v>45754</v>
      </c>
      <c r="Q325" s="15">
        <v>45777</v>
      </c>
      <c r="R325" s="15">
        <v>45784</v>
      </c>
      <c r="S325" t="s">
        <v>21</v>
      </c>
      <c r="T325">
        <v>7</v>
      </c>
      <c r="U325" s="2">
        <v>471.78924067999998</v>
      </c>
      <c r="V325" s="2">
        <v>6613.8678599999994</v>
      </c>
      <c r="W325" s="2">
        <v>9.0551183999999996</v>
      </c>
      <c r="X325" s="2">
        <v>1.5091863999999999</v>
      </c>
      <c r="Y325" s="2">
        <v>7.7427824000000003</v>
      </c>
      <c r="Z325" s="6">
        <f>Crate_BOMs[[#This Row],[glass weight (lb)]]+Crate_BOMs[[#This Row],[Crate Weight (lb)]]/COUNTIF(Crate_BOMs[crate no.],Crate_BOMs[[#This Row],[crate no.]])</f>
        <v>726.58062633428563</v>
      </c>
      <c r="AA325" s="6" t="str">
        <f>IF(LEFT(Crate_BOMs[[#This Row],[glass code]],4)&lt;&gt;"1116","",IFERROR(MID(Crate_BOMs[[#This Row],[no]],FIND("ECN",Crate_BOMs[[#This Row],[no]]),200),MID(Crate_BOMs[[#This Row],[no]],39,200)))</f>
        <v>2.02 GLZ02</v>
      </c>
      <c r="AB325" s="6" t="str">
        <f>SUBSTITUTE(IF(RIGHT(Crate_BOMs[[#This Row],[PO Sublot-GL]],6)="curved",RIGHT(Crate_BOMs[[#This Row],[PO Sublot-GL]],12),RIGHT(Crate_BOMs[[#This Row],[PO Sublot-GL]],5))," ","")</f>
        <v>GLZ02</v>
      </c>
      <c r="AC325" s="6" t="str">
        <f>SUBSTITUTE(LEFT(Crate_BOMs[[#This Row],[PO Sublot-GL]],LEN(Crate_BOMs[[#This Row],[PO Sublot-GL]])-LEN(Crate_BOMs[[#This Row],[Glass Type]]))," ","")</f>
        <v>2.02</v>
      </c>
      <c r="AD325" s="6" t="str">
        <f>LEFT(Crate_BOMs[[#This Row],[no]],FIND(" ",Crate_BOMs[[#This Row],[no]],5)-1)</f>
        <v>PO 40538</v>
      </c>
      <c r="AE325" s="6" cm="1">
        <f t="array" ref="AE325">COUNTA(_xlfn.UNIQUE(_xlfn._xlws.FILTER(Crate_BOMs[PO],Crate_BOMs[crate no.]=Crate_BOMs[[#This Row],[crate no.]])))</f>
        <v>1</v>
      </c>
      <c r="AF325" s="10" t="str">
        <f>IF(Crate_BOMs[[#This Row],['# POs in Crate]]=1,"",IF(VLOOKUP(Crate_BOMs[[#This Row],[crate no.]],Crates_[[crate no.]:[New Sublot]],3,FALSE)="","",VLOOKUP(Crate_BOMs[[#This Row],[crate no.]],Crates_[[crate no.]:[New Sublot]],3,FALSE)))</f>
        <v/>
      </c>
      <c r="AG325" s="6" t="str">
        <f>IF(VLOOKUP(Crate_BOMs[[#This Row],[crate no.]],Crates_[[crate no.]:[New Sublot]],3,FALSE)="",VLOOKUP(Crate_BOMs[[#This Row],[crate no.]],Crates_[[crate no.]:[New Sublot]],2,FALSE),VLOOKUP(Crate_BOMs[[#This Row],[crate no.]],Crates_[[crate no.]:[New Sublot]],3,FALSE))</f>
        <v>2.02</v>
      </c>
    </row>
    <row r="326" spans="1:33" x14ac:dyDescent="0.25">
      <c r="A326">
        <v>7</v>
      </c>
      <c r="B326">
        <v>300522203</v>
      </c>
      <c r="C326">
        <v>2394179</v>
      </c>
      <c r="D326">
        <v>1</v>
      </c>
      <c r="E326" t="s">
        <v>64</v>
      </c>
      <c r="F326" t="s">
        <v>72</v>
      </c>
      <c r="G326">
        <v>2181</v>
      </c>
      <c r="H326">
        <v>2496</v>
      </c>
      <c r="I326">
        <v>86</v>
      </c>
      <c r="J326">
        <v>98</v>
      </c>
      <c r="K326">
        <v>299</v>
      </c>
      <c r="L326">
        <v>1</v>
      </c>
      <c r="M326" t="s">
        <v>51</v>
      </c>
      <c r="N326" t="s">
        <v>52</v>
      </c>
      <c r="O326" s="2">
        <v>659.18216337999991</v>
      </c>
      <c r="P326" s="15">
        <v>45754</v>
      </c>
      <c r="Q326" s="15">
        <v>45777</v>
      </c>
      <c r="R326" s="15">
        <v>45784</v>
      </c>
      <c r="S326" t="s">
        <v>21</v>
      </c>
      <c r="T326">
        <v>7</v>
      </c>
      <c r="U326" s="2">
        <v>471.78924067999998</v>
      </c>
      <c r="V326" s="2">
        <v>6613.8678599999994</v>
      </c>
      <c r="W326" s="2">
        <v>9.0551183999999996</v>
      </c>
      <c r="X326" s="2">
        <v>1.5091863999999999</v>
      </c>
      <c r="Y326" s="2">
        <v>7.7427824000000003</v>
      </c>
      <c r="Z326" s="6">
        <f>Crate_BOMs[[#This Row],[glass weight (lb)]]+Crate_BOMs[[#This Row],[Crate Weight (lb)]]/COUNTIF(Crate_BOMs[crate no.],Crate_BOMs[[#This Row],[crate no.]])</f>
        <v>726.58062633428563</v>
      </c>
      <c r="AA326" s="6" t="str">
        <f>IF(LEFT(Crate_BOMs[[#This Row],[glass code]],4)&lt;&gt;"1116","",IFERROR(MID(Crate_BOMs[[#This Row],[no]],FIND("ECN",Crate_BOMs[[#This Row],[no]]),200),MID(Crate_BOMs[[#This Row],[no]],39,200)))</f>
        <v>2.02 GLZ02</v>
      </c>
      <c r="AB326" s="6" t="str">
        <f>SUBSTITUTE(IF(RIGHT(Crate_BOMs[[#This Row],[PO Sublot-GL]],6)="curved",RIGHT(Crate_BOMs[[#This Row],[PO Sublot-GL]],12),RIGHT(Crate_BOMs[[#This Row],[PO Sublot-GL]],5))," ","")</f>
        <v>GLZ02</v>
      </c>
      <c r="AC326" s="6" t="str">
        <f>SUBSTITUTE(LEFT(Crate_BOMs[[#This Row],[PO Sublot-GL]],LEN(Crate_BOMs[[#This Row],[PO Sublot-GL]])-LEN(Crate_BOMs[[#This Row],[Glass Type]]))," ","")</f>
        <v>2.02</v>
      </c>
      <c r="AD326" s="6" t="str">
        <f>LEFT(Crate_BOMs[[#This Row],[no]],FIND(" ",Crate_BOMs[[#This Row],[no]],5)-1)</f>
        <v>PO 40538</v>
      </c>
      <c r="AE326" s="6" cm="1">
        <f t="array" ref="AE326">COUNTA(_xlfn.UNIQUE(_xlfn._xlws.FILTER(Crate_BOMs[PO],Crate_BOMs[crate no.]=Crate_BOMs[[#This Row],[crate no.]])))</f>
        <v>1</v>
      </c>
      <c r="AF326" s="10" t="str">
        <f>IF(Crate_BOMs[[#This Row],['# POs in Crate]]=1,"",IF(VLOOKUP(Crate_BOMs[[#This Row],[crate no.]],Crates_[[crate no.]:[New Sublot]],3,FALSE)="","",VLOOKUP(Crate_BOMs[[#This Row],[crate no.]],Crates_[[crate no.]:[New Sublot]],3,FALSE)))</f>
        <v/>
      </c>
      <c r="AG326" s="6" t="str">
        <f>IF(VLOOKUP(Crate_BOMs[[#This Row],[crate no.]],Crates_[[crate no.]:[New Sublot]],3,FALSE)="",VLOOKUP(Crate_BOMs[[#This Row],[crate no.]],Crates_[[crate no.]:[New Sublot]],2,FALSE),VLOOKUP(Crate_BOMs[[#This Row],[crate no.]],Crates_[[crate no.]:[New Sublot]],3,FALSE))</f>
        <v>2.02</v>
      </c>
    </row>
    <row r="327" spans="1:33" x14ac:dyDescent="0.25">
      <c r="A327">
        <v>7</v>
      </c>
      <c r="B327">
        <v>300522203</v>
      </c>
      <c r="C327">
        <v>2394179</v>
      </c>
      <c r="D327">
        <v>1</v>
      </c>
      <c r="E327" t="s">
        <v>64</v>
      </c>
      <c r="F327" t="s">
        <v>72</v>
      </c>
      <c r="G327">
        <v>2181</v>
      </c>
      <c r="H327">
        <v>2496</v>
      </c>
      <c r="I327">
        <v>86</v>
      </c>
      <c r="J327">
        <v>98</v>
      </c>
      <c r="K327">
        <v>299</v>
      </c>
      <c r="L327">
        <v>1</v>
      </c>
      <c r="M327" t="s">
        <v>51</v>
      </c>
      <c r="N327" t="s">
        <v>52</v>
      </c>
      <c r="O327" s="2">
        <v>659.18216337999991</v>
      </c>
      <c r="P327" s="15">
        <v>45754</v>
      </c>
      <c r="Q327" s="15">
        <v>45777</v>
      </c>
      <c r="R327" s="15">
        <v>45784</v>
      </c>
      <c r="S327" t="s">
        <v>21</v>
      </c>
      <c r="T327">
        <v>7</v>
      </c>
      <c r="U327" s="2">
        <v>471.78924067999998</v>
      </c>
      <c r="V327" s="2">
        <v>6613.8678599999994</v>
      </c>
      <c r="W327" s="2">
        <v>9.0551183999999996</v>
      </c>
      <c r="X327" s="2">
        <v>1.5091863999999999</v>
      </c>
      <c r="Y327" s="2">
        <v>7.7427824000000003</v>
      </c>
      <c r="Z327" s="6">
        <f>Crate_BOMs[[#This Row],[glass weight (lb)]]+Crate_BOMs[[#This Row],[Crate Weight (lb)]]/COUNTIF(Crate_BOMs[crate no.],Crate_BOMs[[#This Row],[crate no.]])</f>
        <v>726.58062633428563</v>
      </c>
      <c r="AA327" s="6" t="str">
        <f>IF(LEFT(Crate_BOMs[[#This Row],[glass code]],4)&lt;&gt;"1116","",IFERROR(MID(Crate_BOMs[[#This Row],[no]],FIND("ECN",Crate_BOMs[[#This Row],[no]]),200),MID(Crate_BOMs[[#This Row],[no]],39,200)))</f>
        <v>2.02 GLZ02</v>
      </c>
      <c r="AB327" s="6" t="str">
        <f>SUBSTITUTE(IF(RIGHT(Crate_BOMs[[#This Row],[PO Sublot-GL]],6)="curved",RIGHT(Crate_BOMs[[#This Row],[PO Sublot-GL]],12),RIGHT(Crate_BOMs[[#This Row],[PO Sublot-GL]],5))," ","")</f>
        <v>GLZ02</v>
      </c>
      <c r="AC327" s="6" t="str">
        <f>SUBSTITUTE(LEFT(Crate_BOMs[[#This Row],[PO Sublot-GL]],LEN(Crate_BOMs[[#This Row],[PO Sublot-GL]])-LEN(Crate_BOMs[[#This Row],[Glass Type]]))," ","")</f>
        <v>2.02</v>
      </c>
      <c r="AD327" s="6" t="str">
        <f>LEFT(Crate_BOMs[[#This Row],[no]],FIND(" ",Crate_BOMs[[#This Row],[no]],5)-1)</f>
        <v>PO 40538</v>
      </c>
      <c r="AE327" s="6" cm="1">
        <f t="array" ref="AE327">COUNTA(_xlfn.UNIQUE(_xlfn._xlws.FILTER(Crate_BOMs[PO],Crate_BOMs[crate no.]=Crate_BOMs[[#This Row],[crate no.]])))</f>
        <v>1</v>
      </c>
      <c r="AF327" s="10" t="str">
        <f>IF(Crate_BOMs[[#This Row],['# POs in Crate]]=1,"",IF(VLOOKUP(Crate_BOMs[[#This Row],[crate no.]],Crates_[[crate no.]:[New Sublot]],3,FALSE)="","",VLOOKUP(Crate_BOMs[[#This Row],[crate no.]],Crates_[[crate no.]:[New Sublot]],3,FALSE)))</f>
        <v/>
      </c>
      <c r="AG327" s="6" t="str">
        <f>IF(VLOOKUP(Crate_BOMs[[#This Row],[crate no.]],Crates_[[crate no.]:[New Sublot]],3,FALSE)="",VLOOKUP(Crate_BOMs[[#This Row],[crate no.]],Crates_[[crate no.]:[New Sublot]],2,FALSE),VLOOKUP(Crate_BOMs[[#This Row],[crate no.]],Crates_[[crate no.]:[New Sublot]],3,FALSE))</f>
        <v>2.02</v>
      </c>
    </row>
    <row r="328" spans="1:33" x14ac:dyDescent="0.25">
      <c r="A328">
        <v>7</v>
      </c>
      <c r="B328">
        <v>300522203</v>
      </c>
      <c r="C328">
        <v>2394179</v>
      </c>
      <c r="D328">
        <v>1</v>
      </c>
      <c r="E328" t="s">
        <v>64</v>
      </c>
      <c r="F328" t="s">
        <v>72</v>
      </c>
      <c r="G328">
        <v>2181</v>
      </c>
      <c r="H328">
        <v>2496</v>
      </c>
      <c r="I328">
        <v>86</v>
      </c>
      <c r="J328">
        <v>98</v>
      </c>
      <c r="K328">
        <v>299</v>
      </c>
      <c r="L328">
        <v>1</v>
      </c>
      <c r="M328" t="s">
        <v>51</v>
      </c>
      <c r="N328" t="s">
        <v>52</v>
      </c>
      <c r="O328" s="2">
        <v>659.18216337999991</v>
      </c>
      <c r="P328" s="15">
        <v>45754</v>
      </c>
      <c r="Q328" s="15">
        <v>45777</v>
      </c>
      <c r="R328" s="15">
        <v>45784</v>
      </c>
      <c r="S328" t="s">
        <v>21</v>
      </c>
      <c r="T328">
        <v>7</v>
      </c>
      <c r="U328" s="2">
        <v>471.78924067999998</v>
      </c>
      <c r="V328" s="2">
        <v>6613.8678599999994</v>
      </c>
      <c r="W328" s="2">
        <v>9.0551183999999996</v>
      </c>
      <c r="X328" s="2">
        <v>1.5091863999999999</v>
      </c>
      <c r="Y328" s="2">
        <v>7.7427824000000003</v>
      </c>
      <c r="Z328" s="6">
        <f>Crate_BOMs[[#This Row],[glass weight (lb)]]+Crate_BOMs[[#This Row],[Crate Weight (lb)]]/COUNTIF(Crate_BOMs[crate no.],Crate_BOMs[[#This Row],[crate no.]])</f>
        <v>726.58062633428563</v>
      </c>
      <c r="AA328" s="6" t="str">
        <f>IF(LEFT(Crate_BOMs[[#This Row],[glass code]],4)&lt;&gt;"1116","",IFERROR(MID(Crate_BOMs[[#This Row],[no]],FIND("ECN",Crate_BOMs[[#This Row],[no]]),200),MID(Crate_BOMs[[#This Row],[no]],39,200)))</f>
        <v>2.02 GLZ02</v>
      </c>
      <c r="AB328" s="6" t="str">
        <f>SUBSTITUTE(IF(RIGHT(Crate_BOMs[[#This Row],[PO Sublot-GL]],6)="curved",RIGHT(Crate_BOMs[[#This Row],[PO Sublot-GL]],12),RIGHT(Crate_BOMs[[#This Row],[PO Sublot-GL]],5))," ","")</f>
        <v>GLZ02</v>
      </c>
      <c r="AC328" s="6" t="str">
        <f>SUBSTITUTE(LEFT(Crate_BOMs[[#This Row],[PO Sublot-GL]],LEN(Crate_BOMs[[#This Row],[PO Sublot-GL]])-LEN(Crate_BOMs[[#This Row],[Glass Type]]))," ","")</f>
        <v>2.02</v>
      </c>
      <c r="AD328" s="6" t="str">
        <f>LEFT(Crate_BOMs[[#This Row],[no]],FIND(" ",Crate_BOMs[[#This Row],[no]],5)-1)</f>
        <v>PO 40538</v>
      </c>
      <c r="AE328" s="6" cm="1">
        <f t="array" ref="AE328">COUNTA(_xlfn.UNIQUE(_xlfn._xlws.FILTER(Crate_BOMs[PO],Crate_BOMs[crate no.]=Crate_BOMs[[#This Row],[crate no.]])))</f>
        <v>1</v>
      </c>
      <c r="AF328" s="10" t="str">
        <f>IF(Crate_BOMs[[#This Row],['# POs in Crate]]=1,"",IF(VLOOKUP(Crate_BOMs[[#This Row],[crate no.]],Crates_[[crate no.]:[New Sublot]],3,FALSE)="","",VLOOKUP(Crate_BOMs[[#This Row],[crate no.]],Crates_[[crate no.]:[New Sublot]],3,FALSE)))</f>
        <v/>
      </c>
      <c r="AG328" s="6" t="str">
        <f>IF(VLOOKUP(Crate_BOMs[[#This Row],[crate no.]],Crates_[[crate no.]:[New Sublot]],3,FALSE)="",VLOOKUP(Crate_BOMs[[#This Row],[crate no.]],Crates_[[crate no.]:[New Sublot]],2,FALSE),VLOOKUP(Crate_BOMs[[#This Row],[crate no.]],Crates_[[crate no.]:[New Sublot]],3,FALSE))</f>
        <v>2.02</v>
      </c>
    </row>
    <row r="329" spans="1:33" x14ac:dyDescent="0.25">
      <c r="A329">
        <v>7</v>
      </c>
      <c r="B329">
        <v>300522203</v>
      </c>
      <c r="C329">
        <v>2394179</v>
      </c>
      <c r="D329">
        <v>1</v>
      </c>
      <c r="E329" t="s">
        <v>64</v>
      </c>
      <c r="F329" t="s">
        <v>72</v>
      </c>
      <c r="G329">
        <v>2181</v>
      </c>
      <c r="H329">
        <v>2496</v>
      </c>
      <c r="I329">
        <v>86</v>
      </c>
      <c r="J329">
        <v>98</v>
      </c>
      <c r="K329">
        <v>299</v>
      </c>
      <c r="L329">
        <v>1</v>
      </c>
      <c r="M329" t="s">
        <v>51</v>
      </c>
      <c r="N329" t="s">
        <v>52</v>
      </c>
      <c r="O329" s="2">
        <v>659.18216337999991</v>
      </c>
      <c r="P329" s="15">
        <v>45754</v>
      </c>
      <c r="Q329" s="15">
        <v>45777</v>
      </c>
      <c r="R329" s="15">
        <v>45784</v>
      </c>
      <c r="S329" t="s">
        <v>21</v>
      </c>
      <c r="T329">
        <v>7</v>
      </c>
      <c r="U329" s="2">
        <v>471.78924067999998</v>
      </c>
      <c r="V329" s="2">
        <v>6613.8678599999994</v>
      </c>
      <c r="W329" s="2">
        <v>9.0551183999999996</v>
      </c>
      <c r="X329" s="2">
        <v>1.5091863999999999</v>
      </c>
      <c r="Y329" s="2">
        <v>7.7427824000000003</v>
      </c>
      <c r="Z329" s="6">
        <f>Crate_BOMs[[#This Row],[glass weight (lb)]]+Crate_BOMs[[#This Row],[Crate Weight (lb)]]/COUNTIF(Crate_BOMs[crate no.],Crate_BOMs[[#This Row],[crate no.]])</f>
        <v>726.58062633428563</v>
      </c>
      <c r="AA329" s="6" t="str">
        <f>IF(LEFT(Crate_BOMs[[#This Row],[glass code]],4)&lt;&gt;"1116","",IFERROR(MID(Crate_BOMs[[#This Row],[no]],FIND("ECN",Crate_BOMs[[#This Row],[no]]),200),MID(Crate_BOMs[[#This Row],[no]],39,200)))</f>
        <v>2.02 GLZ02</v>
      </c>
      <c r="AB329" s="6" t="str">
        <f>SUBSTITUTE(IF(RIGHT(Crate_BOMs[[#This Row],[PO Sublot-GL]],6)="curved",RIGHT(Crate_BOMs[[#This Row],[PO Sublot-GL]],12),RIGHT(Crate_BOMs[[#This Row],[PO Sublot-GL]],5))," ","")</f>
        <v>GLZ02</v>
      </c>
      <c r="AC329" s="6" t="str">
        <f>SUBSTITUTE(LEFT(Crate_BOMs[[#This Row],[PO Sublot-GL]],LEN(Crate_BOMs[[#This Row],[PO Sublot-GL]])-LEN(Crate_BOMs[[#This Row],[Glass Type]]))," ","")</f>
        <v>2.02</v>
      </c>
      <c r="AD329" s="6" t="str">
        <f>LEFT(Crate_BOMs[[#This Row],[no]],FIND(" ",Crate_BOMs[[#This Row],[no]],5)-1)</f>
        <v>PO 40538</v>
      </c>
      <c r="AE329" s="6" cm="1">
        <f t="array" ref="AE329">COUNTA(_xlfn.UNIQUE(_xlfn._xlws.FILTER(Crate_BOMs[PO],Crate_BOMs[crate no.]=Crate_BOMs[[#This Row],[crate no.]])))</f>
        <v>1</v>
      </c>
      <c r="AF329" s="10" t="str">
        <f>IF(Crate_BOMs[[#This Row],['# POs in Crate]]=1,"",IF(VLOOKUP(Crate_BOMs[[#This Row],[crate no.]],Crates_[[crate no.]:[New Sublot]],3,FALSE)="","",VLOOKUP(Crate_BOMs[[#This Row],[crate no.]],Crates_[[crate no.]:[New Sublot]],3,FALSE)))</f>
        <v/>
      </c>
      <c r="AG329" s="6" t="str">
        <f>IF(VLOOKUP(Crate_BOMs[[#This Row],[crate no.]],Crates_[[crate no.]:[New Sublot]],3,FALSE)="",VLOOKUP(Crate_BOMs[[#This Row],[crate no.]],Crates_[[crate no.]:[New Sublot]],2,FALSE),VLOOKUP(Crate_BOMs[[#This Row],[crate no.]],Crates_[[crate no.]:[New Sublot]],3,FALSE))</f>
        <v>2.02</v>
      </c>
    </row>
    <row r="330" spans="1:33" x14ac:dyDescent="0.25">
      <c r="A330">
        <v>7</v>
      </c>
      <c r="B330">
        <v>300522203</v>
      </c>
      <c r="C330">
        <v>2394179</v>
      </c>
      <c r="D330">
        <v>1</v>
      </c>
      <c r="E330" t="s">
        <v>64</v>
      </c>
      <c r="F330" t="s">
        <v>72</v>
      </c>
      <c r="G330">
        <v>2181</v>
      </c>
      <c r="H330">
        <v>2496</v>
      </c>
      <c r="I330">
        <v>86</v>
      </c>
      <c r="J330">
        <v>98</v>
      </c>
      <c r="K330">
        <v>299</v>
      </c>
      <c r="L330">
        <v>1</v>
      </c>
      <c r="M330" t="s">
        <v>51</v>
      </c>
      <c r="N330" t="s">
        <v>52</v>
      </c>
      <c r="O330" s="2">
        <v>659.18216337999991</v>
      </c>
      <c r="P330" s="15">
        <v>45754</v>
      </c>
      <c r="Q330" s="15">
        <v>45777</v>
      </c>
      <c r="R330" s="15">
        <v>45784</v>
      </c>
      <c r="S330" t="s">
        <v>21</v>
      </c>
      <c r="T330">
        <v>7</v>
      </c>
      <c r="U330" s="2">
        <v>471.78924067999998</v>
      </c>
      <c r="V330" s="2">
        <v>6613.8678599999994</v>
      </c>
      <c r="W330" s="2">
        <v>9.0551183999999996</v>
      </c>
      <c r="X330" s="2">
        <v>1.5091863999999999</v>
      </c>
      <c r="Y330" s="2">
        <v>7.7427824000000003</v>
      </c>
      <c r="Z330" s="6">
        <f>Crate_BOMs[[#This Row],[glass weight (lb)]]+Crate_BOMs[[#This Row],[Crate Weight (lb)]]/COUNTIF(Crate_BOMs[crate no.],Crate_BOMs[[#This Row],[crate no.]])</f>
        <v>726.58062633428563</v>
      </c>
      <c r="AA330" s="6" t="str">
        <f>IF(LEFT(Crate_BOMs[[#This Row],[glass code]],4)&lt;&gt;"1116","",IFERROR(MID(Crate_BOMs[[#This Row],[no]],FIND("ECN",Crate_BOMs[[#This Row],[no]]),200),MID(Crate_BOMs[[#This Row],[no]],39,200)))</f>
        <v>2.02 GLZ02</v>
      </c>
      <c r="AB330" s="6" t="str">
        <f>SUBSTITUTE(IF(RIGHT(Crate_BOMs[[#This Row],[PO Sublot-GL]],6)="curved",RIGHT(Crate_BOMs[[#This Row],[PO Sublot-GL]],12),RIGHT(Crate_BOMs[[#This Row],[PO Sublot-GL]],5))," ","")</f>
        <v>GLZ02</v>
      </c>
      <c r="AC330" s="6" t="str">
        <f>SUBSTITUTE(LEFT(Crate_BOMs[[#This Row],[PO Sublot-GL]],LEN(Crate_BOMs[[#This Row],[PO Sublot-GL]])-LEN(Crate_BOMs[[#This Row],[Glass Type]]))," ","")</f>
        <v>2.02</v>
      </c>
      <c r="AD330" s="6" t="str">
        <f>LEFT(Crate_BOMs[[#This Row],[no]],FIND(" ",Crate_BOMs[[#This Row],[no]],5)-1)</f>
        <v>PO 40538</v>
      </c>
      <c r="AE330" s="6" cm="1">
        <f t="array" ref="AE330">COUNTA(_xlfn.UNIQUE(_xlfn._xlws.FILTER(Crate_BOMs[PO],Crate_BOMs[crate no.]=Crate_BOMs[[#This Row],[crate no.]])))</f>
        <v>1</v>
      </c>
      <c r="AF330" s="10" t="str">
        <f>IF(Crate_BOMs[[#This Row],['# POs in Crate]]=1,"",IF(VLOOKUP(Crate_BOMs[[#This Row],[crate no.]],Crates_[[crate no.]:[New Sublot]],3,FALSE)="","",VLOOKUP(Crate_BOMs[[#This Row],[crate no.]],Crates_[[crate no.]:[New Sublot]],3,FALSE)))</f>
        <v/>
      </c>
      <c r="AG330" s="6" t="str">
        <f>IF(VLOOKUP(Crate_BOMs[[#This Row],[crate no.]],Crates_[[crate no.]:[New Sublot]],3,FALSE)="",VLOOKUP(Crate_BOMs[[#This Row],[crate no.]],Crates_[[crate no.]:[New Sublot]],2,FALSE),VLOOKUP(Crate_BOMs[[#This Row],[crate no.]],Crates_[[crate no.]:[New Sublot]],3,FALSE))</f>
        <v>2.02</v>
      </c>
    </row>
    <row r="331" spans="1:33" x14ac:dyDescent="0.25">
      <c r="A331">
        <v>7</v>
      </c>
      <c r="B331">
        <v>300522228</v>
      </c>
      <c r="C331">
        <v>2394179</v>
      </c>
      <c r="D331">
        <v>1</v>
      </c>
      <c r="E331" t="s">
        <v>64</v>
      </c>
      <c r="F331" t="s">
        <v>72</v>
      </c>
      <c r="G331">
        <v>2181</v>
      </c>
      <c r="H331">
        <v>2496</v>
      </c>
      <c r="I331">
        <v>86</v>
      </c>
      <c r="J331">
        <v>98</v>
      </c>
      <c r="K331">
        <v>299</v>
      </c>
      <c r="L331">
        <v>1</v>
      </c>
      <c r="M331" t="s">
        <v>51</v>
      </c>
      <c r="N331" t="s">
        <v>52</v>
      </c>
      <c r="O331" s="2">
        <v>659.18216337999991</v>
      </c>
      <c r="P331" s="15">
        <v>45754</v>
      </c>
      <c r="Q331" s="15">
        <v>45777</v>
      </c>
      <c r="R331" s="15">
        <v>45784</v>
      </c>
      <c r="S331" t="s">
        <v>21</v>
      </c>
      <c r="T331">
        <v>7</v>
      </c>
      <c r="U331" s="2">
        <v>471.78924067999998</v>
      </c>
      <c r="V331" s="2">
        <v>6613.8678599999994</v>
      </c>
      <c r="W331" s="2">
        <v>9.0551183999999996</v>
      </c>
      <c r="X331" s="2">
        <v>1.5091863999999999</v>
      </c>
      <c r="Y331" s="2">
        <v>7.7427824000000003</v>
      </c>
      <c r="Z331" s="6">
        <f>Crate_BOMs[[#This Row],[glass weight (lb)]]+Crate_BOMs[[#This Row],[Crate Weight (lb)]]/COUNTIF(Crate_BOMs[crate no.],Crate_BOMs[[#This Row],[crate no.]])</f>
        <v>726.58062633428563</v>
      </c>
      <c r="AA331" s="6" t="str">
        <f>IF(LEFT(Crate_BOMs[[#This Row],[glass code]],4)&lt;&gt;"1116","",IFERROR(MID(Crate_BOMs[[#This Row],[no]],FIND("ECN",Crate_BOMs[[#This Row],[no]]),200),MID(Crate_BOMs[[#This Row],[no]],39,200)))</f>
        <v>2.02 GLZ02</v>
      </c>
      <c r="AB331" s="6" t="str">
        <f>SUBSTITUTE(IF(RIGHT(Crate_BOMs[[#This Row],[PO Sublot-GL]],6)="curved",RIGHT(Crate_BOMs[[#This Row],[PO Sublot-GL]],12),RIGHT(Crate_BOMs[[#This Row],[PO Sublot-GL]],5))," ","")</f>
        <v>GLZ02</v>
      </c>
      <c r="AC331" s="6" t="str">
        <f>SUBSTITUTE(LEFT(Crate_BOMs[[#This Row],[PO Sublot-GL]],LEN(Crate_BOMs[[#This Row],[PO Sublot-GL]])-LEN(Crate_BOMs[[#This Row],[Glass Type]]))," ","")</f>
        <v>2.02</v>
      </c>
      <c r="AD331" s="6" t="str">
        <f>LEFT(Crate_BOMs[[#This Row],[no]],FIND(" ",Crate_BOMs[[#This Row],[no]],5)-1)</f>
        <v>PO 40538</v>
      </c>
      <c r="AE331" s="6" cm="1">
        <f t="array" ref="AE331">COUNTA(_xlfn.UNIQUE(_xlfn._xlws.FILTER(Crate_BOMs[PO],Crate_BOMs[crate no.]=Crate_BOMs[[#This Row],[crate no.]])))</f>
        <v>1</v>
      </c>
      <c r="AF331" s="10" t="str">
        <f>IF(Crate_BOMs[[#This Row],['# POs in Crate]]=1,"",IF(VLOOKUP(Crate_BOMs[[#This Row],[crate no.]],Crates_[[crate no.]:[New Sublot]],3,FALSE)="","",VLOOKUP(Crate_BOMs[[#This Row],[crate no.]],Crates_[[crate no.]:[New Sublot]],3,FALSE)))</f>
        <v/>
      </c>
      <c r="AG331" s="6" t="str">
        <f>IF(VLOOKUP(Crate_BOMs[[#This Row],[crate no.]],Crates_[[crate no.]:[New Sublot]],3,FALSE)="",VLOOKUP(Crate_BOMs[[#This Row],[crate no.]],Crates_[[crate no.]:[New Sublot]],2,FALSE),VLOOKUP(Crate_BOMs[[#This Row],[crate no.]],Crates_[[crate no.]:[New Sublot]],3,FALSE))</f>
        <v>2.02</v>
      </c>
    </row>
    <row r="332" spans="1:33" x14ac:dyDescent="0.25">
      <c r="A332">
        <v>7</v>
      </c>
      <c r="B332">
        <v>300522228</v>
      </c>
      <c r="C332">
        <v>2394179</v>
      </c>
      <c r="D332">
        <v>1</v>
      </c>
      <c r="E332" t="s">
        <v>64</v>
      </c>
      <c r="F332" t="s">
        <v>72</v>
      </c>
      <c r="G332">
        <v>2181</v>
      </c>
      <c r="H332">
        <v>2496</v>
      </c>
      <c r="I332">
        <v>86</v>
      </c>
      <c r="J332">
        <v>98</v>
      </c>
      <c r="K332">
        <v>299</v>
      </c>
      <c r="L332">
        <v>1</v>
      </c>
      <c r="M332" t="s">
        <v>51</v>
      </c>
      <c r="N332" t="s">
        <v>52</v>
      </c>
      <c r="O332" s="2">
        <v>659.18216337999991</v>
      </c>
      <c r="P332" s="15">
        <v>45754</v>
      </c>
      <c r="Q332" s="15">
        <v>45777</v>
      </c>
      <c r="R332" s="15">
        <v>45784</v>
      </c>
      <c r="S332" t="s">
        <v>21</v>
      </c>
      <c r="T332">
        <v>7</v>
      </c>
      <c r="U332" s="2">
        <v>471.78924067999998</v>
      </c>
      <c r="V332" s="2">
        <v>6613.8678599999994</v>
      </c>
      <c r="W332" s="2">
        <v>9.0551183999999996</v>
      </c>
      <c r="X332" s="2">
        <v>1.5091863999999999</v>
      </c>
      <c r="Y332" s="2">
        <v>7.7427824000000003</v>
      </c>
      <c r="Z332" s="6">
        <f>Crate_BOMs[[#This Row],[glass weight (lb)]]+Crate_BOMs[[#This Row],[Crate Weight (lb)]]/COUNTIF(Crate_BOMs[crate no.],Crate_BOMs[[#This Row],[crate no.]])</f>
        <v>726.58062633428563</v>
      </c>
      <c r="AA332" s="6" t="str">
        <f>IF(LEFT(Crate_BOMs[[#This Row],[glass code]],4)&lt;&gt;"1116","",IFERROR(MID(Crate_BOMs[[#This Row],[no]],FIND("ECN",Crate_BOMs[[#This Row],[no]]),200),MID(Crate_BOMs[[#This Row],[no]],39,200)))</f>
        <v>2.02 GLZ02</v>
      </c>
      <c r="AB332" s="6" t="str">
        <f>SUBSTITUTE(IF(RIGHT(Crate_BOMs[[#This Row],[PO Sublot-GL]],6)="curved",RIGHT(Crate_BOMs[[#This Row],[PO Sublot-GL]],12),RIGHT(Crate_BOMs[[#This Row],[PO Sublot-GL]],5))," ","")</f>
        <v>GLZ02</v>
      </c>
      <c r="AC332" s="6" t="str">
        <f>SUBSTITUTE(LEFT(Crate_BOMs[[#This Row],[PO Sublot-GL]],LEN(Crate_BOMs[[#This Row],[PO Sublot-GL]])-LEN(Crate_BOMs[[#This Row],[Glass Type]]))," ","")</f>
        <v>2.02</v>
      </c>
      <c r="AD332" s="6" t="str">
        <f>LEFT(Crate_BOMs[[#This Row],[no]],FIND(" ",Crate_BOMs[[#This Row],[no]],5)-1)</f>
        <v>PO 40538</v>
      </c>
      <c r="AE332" s="6" cm="1">
        <f t="array" ref="AE332">COUNTA(_xlfn.UNIQUE(_xlfn._xlws.FILTER(Crate_BOMs[PO],Crate_BOMs[crate no.]=Crate_BOMs[[#This Row],[crate no.]])))</f>
        <v>1</v>
      </c>
      <c r="AF332" s="10" t="str">
        <f>IF(Crate_BOMs[[#This Row],['# POs in Crate]]=1,"",IF(VLOOKUP(Crate_BOMs[[#This Row],[crate no.]],Crates_[[crate no.]:[New Sublot]],3,FALSE)="","",VLOOKUP(Crate_BOMs[[#This Row],[crate no.]],Crates_[[crate no.]:[New Sublot]],3,FALSE)))</f>
        <v/>
      </c>
      <c r="AG332" s="6" t="str">
        <f>IF(VLOOKUP(Crate_BOMs[[#This Row],[crate no.]],Crates_[[crate no.]:[New Sublot]],3,FALSE)="",VLOOKUP(Crate_BOMs[[#This Row],[crate no.]],Crates_[[crate no.]:[New Sublot]],2,FALSE),VLOOKUP(Crate_BOMs[[#This Row],[crate no.]],Crates_[[crate no.]:[New Sublot]],3,FALSE))</f>
        <v>2.02</v>
      </c>
    </row>
    <row r="333" spans="1:33" x14ac:dyDescent="0.25">
      <c r="A333">
        <v>7</v>
      </c>
      <c r="B333">
        <v>300522228</v>
      </c>
      <c r="C333">
        <v>2394179</v>
      </c>
      <c r="D333">
        <v>1</v>
      </c>
      <c r="E333" t="s">
        <v>64</v>
      </c>
      <c r="F333" t="s">
        <v>72</v>
      </c>
      <c r="G333">
        <v>2181</v>
      </c>
      <c r="H333">
        <v>2496</v>
      </c>
      <c r="I333">
        <v>86</v>
      </c>
      <c r="J333">
        <v>98</v>
      </c>
      <c r="K333">
        <v>299</v>
      </c>
      <c r="L333">
        <v>1</v>
      </c>
      <c r="M333" t="s">
        <v>51</v>
      </c>
      <c r="N333" t="s">
        <v>52</v>
      </c>
      <c r="O333" s="2">
        <v>659.18216337999991</v>
      </c>
      <c r="P333" s="15">
        <v>45754</v>
      </c>
      <c r="Q333" s="15">
        <v>45777</v>
      </c>
      <c r="R333" s="15">
        <v>45784</v>
      </c>
      <c r="S333" t="s">
        <v>21</v>
      </c>
      <c r="T333">
        <v>7</v>
      </c>
      <c r="U333" s="2">
        <v>471.78924067999998</v>
      </c>
      <c r="V333" s="2">
        <v>6613.8678599999994</v>
      </c>
      <c r="W333" s="2">
        <v>9.0551183999999996</v>
      </c>
      <c r="X333" s="2">
        <v>1.5091863999999999</v>
      </c>
      <c r="Y333" s="2">
        <v>7.7427824000000003</v>
      </c>
      <c r="Z333" s="6">
        <f>Crate_BOMs[[#This Row],[glass weight (lb)]]+Crate_BOMs[[#This Row],[Crate Weight (lb)]]/COUNTIF(Crate_BOMs[crate no.],Crate_BOMs[[#This Row],[crate no.]])</f>
        <v>726.58062633428563</v>
      </c>
      <c r="AA333" s="6" t="str">
        <f>IF(LEFT(Crate_BOMs[[#This Row],[glass code]],4)&lt;&gt;"1116","",IFERROR(MID(Crate_BOMs[[#This Row],[no]],FIND("ECN",Crate_BOMs[[#This Row],[no]]),200),MID(Crate_BOMs[[#This Row],[no]],39,200)))</f>
        <v>2.02 GLZ02</v>
      </c>
      <c r="AB333" s="6" t="str">
        <f>SUBSTITUTE(IF(RIGHT(Crate_BOMs[[#This Row],[PO Sublot-GL]],6)="curved",RIGHT(Crate_BOMs[[#This Row],[PO Sublot-GL]],12),RIGHT(Crate_BOMs[[#This Row],[PO Sublot-GL]],5))," ","")</f>
        <v>GLZ02</v>
      </c>
      <c r="AC333" s="6" t="str">
        <f>SUBSTITUTE(LEFT(Crate_BOMs[[#This Row],[PO Sublot-GL]],LEN(Crate_BOMs[[#This Row],[PO Sublot-GL]])-LEN(Crate_BOMs[[#This Row],[Glass Type]]))," ","")</f>
        <v>2.02</v>
      </c>
      <c r="AD333" s="6" t="str">
        <f>LEFT(Crate_BOMs[[#This Row],[no]],FIND(" ",Crate_BOMs[[#This Row],[no]],5)-1)</f>
        <v>PO 40538</v>
      </c>
      <c r="AE333" s="6" cm="1">
        <f t="array" ref="AE333">COUNTA(_xlfn.UNIQUE(_xlfn._xlws.FILTER(Crate_BOMs[PO],Crate_BOMs[crate no.]=Crate_BOMs[[#This Row],[crate no.]])))</f>
        <v>1</v>
      </c>
      <c r="AF333" s="10" t="str">
        <f>IF(Crate_BOMs[[#This Row],['# POs in Crate]]=1,"",IF(VLOOKUP(Crate_BOMs[[#This Row],[crate no.]],Crates_[[crate no.]:[New Sublot]],3,FALSE)="","",VLOOKUP(Crate_BOMs[[#This Row],[crate no.]],Crates_[[crate no.]:[New Sublot]],3,FALSE)))</f>
        <v/>
      </c>
      <c r="AG333" s="6" t="str">
        <f>IF(VLOOKUP(Crate_BOMs[[#This Row],[crate no.]],Crates_[[crate no.]:[New Sublot]],3,FALSE)="",VLOOKUP(Crate_BOMs[[#This Row],[crate no.]],Crates_[[crate no.]:[New Sublot]],2,FALSE),VLOOKUP(Crate_BOMs[[#This Row],[crate no.]],Crates_[[crate no.]:[New Sublot]],3,FALSE))</f>
        <v>2.02</v>
      </c>
    </row>
    <row r="334" spans="1:33" x14ac:dyDescent="0.25">
      <c r="A334">
        <v>7</v>
      </c>
      <c r="B334">
        <v>300522228</v>
      </c>
      <c r="C334">
        <v>2394179</v>
      </c>
      <c r="D334">
        <v>1</v>
      </c>
      <c r="E334" t="s">
        <v>64</v>
      </c>
      <c r="F334" t="s">
        <v>72</v>
      </c>
      <c r="G334">
        <v>2181</v>
      </c>
      <c r="H334">
        <v>2496</v>
      </c>
      <c r="I334">
        <v>86</v>
      </c>
      <c r="J334">
        <v>98</v>
      </c>
      <c r="K334">
        <v>299</v>
      </c>
      <c r="L334">
        <v>1</v>
      </c>
      <c r="M334" t="s">
        <v>51</v>
      </c>
      <c r="N334" t="s">
        <v>52</v>
      </c>
      <c r="O334" s="2">
        <v>659.18216337999991</v>
      </c>
      <c r="P334" s="15">
        <v>45754</v>
      </c>
      <c r="Q334" s="15">
        <v>45777</v>
      </c>
      <c r="R334" s="15">
        <v>45784</v>
      </c>
      <c r="S334" t="s">
        <v>21</v>
      </c>
      <c r="T334">
        <v>7</v>
      </c>
      <c r="U334" s="2">
        <v>471.78924067999998</v>
      </c>
      <c r="V334" s="2">
        <v>6613.8678599999994</v>
      </c>
      <c r="W334" s="2">
        <v>9.0551183999999996</v>
      </c>
      <c r="X334" s="2">
        <v>1.5091863999999999</v>
      </c>
      <c r="Y334" s="2">
        <v>7.7427824000000003</v>
      </c>
      <c r="Z334" s="6">
        <f>Crate_BOMs[[#This Row],[glass weight (lb)]]+Crate_BOMs[[#This Row],[Crate Weight (lb)]]/COUNTIF(Crate_BOMs[crate no.],Crate_BOMs[[#This Row],[crate no.]])</f>
        <v>726.58062633428563</v>
      </c>
      <c r="AA334" s="6" t="str">
        <f>IF(LEFT(Crate_BOMs[[#This Row],[glass code]],4)&lt;&gt;"1116","",IFERROR(MID(Crate_BOMs[[#This Row],[no]],FIND("ECN",Crate_BOMs[[#This Row],[no]]),200),MID(Crate_BOMs[[#This Row],[no]],39,200)))</f>
        <v>2.02 GLZ02</v>
      </c>
      <c r="AB334" s="6" t="str">
        <f>SUBSTITUTE(IF(RIGHT(Crate_BOMs[[#This Row],[PO Sublot-GL]],6)="curved",RIGHT(Crate_BOMs[[#This Row],[PO Sublot-GL]],12),RIGHT(Crate_BOMs[[#This Row],[PO Sublot-GL]],5))," ","")</f>
        <v>GLZ02</v>
      </c>
      <c r="AC334" s="6" t="str">
        <f>SUBSTITUTE(LEFT(Crate_BOMs[[#This Row],[PO Sublot-GL]],LEN(Crate_BOMs[[#This Row],[PO Sublot-GL]])-LEN(Crate_BOMs[[#This Row],[Glass Type]]))," ","")</f>
        <v>2.02</v>
      </c>
      <c r="AD334" s="6" t="str">
        <f>LEFT(Crate_BOMs[[#This Row],[no]],FIND(" ",Crate_BOMs[[#This Row],[no]],5)-1)</f>
        <v>PO 40538</v>
      </c>
      <c r="AE334" s="6" cm="1">
        <f t="array" ref="AE334">COUNTA(_xlfn.UNIQUE(_xlfn._xlws.FILTER(Crate_BOMs[PO],Crate_BOMs[crate no.]=Crate_BOMs[[#This Row],[crate no.]])))</f>
        <v>1</v>
      </c>
      <c r="AF334" s="10" t="str">
        <f>IF(Crate_BOMs[[#This Row],['# POs in Crate]]=1,"",IF(VLOOKUP(Crate_BOMs[[#This Row],[crate no.]],Crates_[[crate no.]:[New Sublot]],3,FALSE)="","",VLOOKUP(Crate_BOMs[[#This Row],[crate no.]],Crates_[[crate no.]:[New Sublot]],3,FALSE)))</f>
        <v/>
      </c>
      <c r="AG334" s="6" t="str">
        <f>IF(VLOOKUP(Crate_BOMs[[#This Row],[crate no.]],Crates_[[crate no.]:[New Sublot]],3,FALSE)="",VLOOKUP(Crate_BOMs[[#This Row],[crate no.]],Crates_[[crate no.]:[New Sublot]],2,FALSE),VLOOKUP(Crate_BOMs[[#This Row],[crate no.]],Crates_[[crate no.]:[New Sublot]],3,FALSE))</f>
        <v>2.02</v>
      </c>
    </row>
    <row r="335" spans="1:33" x14ac:dyDescent="0.25">
      <c r="A335">
        <v>7</v>
      </c>
      <c r="B335">
        <v>300522228</v>
      </c>
      <c r="C335">
        <v>2394179</v>
      </c>
      <c r="D335">
        <v>1</v>
      </c>
      <c r="E335" t="s">
        <v>64</v>
      </c>
      <c r="F335" t="s">
        <v>72</v>
      </c>
      <c r="G335">
        <v>2181</v>
      </c>
      <c r="H335">
        <v>2496</v>
      </c>
      <c r="I335">
        <v>86</v>
      </c>
      <c r="J335">
        <v>98</v>
      </c>
      <c r="K335">
        <v>299</v>
      </c>
      <c r="L335">
        <v>1</v>
      </c>
      <c r="M335" t="s">
        <v>51</v>
      </c>
      <c r="N335" t="s">
        <v>52</v>
      </c>
      <c r="O335" s="2">
        <v>659.18216337999991</v>
      </c>
      <c r="P335" s="15">
        <v>45754</v>
      </c>
      <c r="Q335" s="15">
        <v>45777</v>
      </c>
      <c r="R335" s="15">
        <v>45784</v>
      </c>
      <c r="S335" t="s">
        <v>21</v>
      </c>
      <c r="T335">
        <v>7</v>
      </c>
      <c r="U335" s="2">
        <v>471.78924067999998</v>
      </c>
      <c r="V335" s="2">
        <v>6613.8678599999994</v>
      </c>
      <c r="W335" s="2">
        <v>9.0551183999999996</v>
      </c>
      <c r="X335" s="2">
        <v>1.5091863999999999</v>
      </c>
      <c r="Y335" s="2">
        <v>7.7427824000000003</v>
      </c>
      <c r="Z335" s="6">
        <f>Crate_BOMs[[#This Row],[glass weight (lb)]]+Crate_BOMs[[#This Row],[Crate Weight (lb)]]/COUNTIF(Crate_BOMs[crate no.],Crate_BOMs[[#This Row],[crate no.]])</f>
        <v>726.58062633428563</v>
      </c>
      <c r="AA335" s="6" t="str">
        <f>IF(LEFT(Crate_BOMs[[#This Row],[glass code]],4)&lt;&gt;"1116","",IFERROR(MID(Crate_BOMs[[#This Row],[no]],FIND("ECN",Crate_BOMs[[#This Row],[no]]),200),MID(Crate_BOMs[[#This Row],[no]],39,200)))</f>
        <v>2.02 GLZ02</v>
      </c>
      <c r="AB335" s="6" t="str">
        <f>SUBSTITUTE(IF(RIGHT(Crate_BOMs[[#This Row],[PO Sublot-GL]],6)="curved",RIGHT(Crate_BOMs[[#This Row],[PO Sublot-GL]],12),RIGHT(Crate_BOMs[[#This Row],[PO Sublot-GL]],5))," ","")</f>
        <v>GLZ02</v>
      </c>
      <c r="AC335" s="6" t="str">
        <f>SUBSTITUTE(LEFT(Crate_BOMs[[#This Row],[PO Sublot-GL]],LEN(Crate_BOMs[[#This Row],[PO Sublot-GL]])-LEN(Crate_BOMs[[#This Row],[Glass Type]]))," ","")</f>
        <v>2.02</v>
      </c>
      <c r="AD335" s="6" t="str">
        <f>LEFT(Crate_BOMs[[#This Row],[no]],FIND(" ",Crate_BOMs[[#This Row],[no]],5)-1)</f>
        <v>PO 40538</v>
      </c>
      <c r="AE335" s="6" cm="1">
        <f t="array" ref="AE335">COUNTA(_xlfn.UNIQUE(_xlfn._xlws.FILTER(Crate_BOMs[PO],Crate_BOMs[crate no.]=Crate_BOMs[[#This Row],[crate no.]])))</f>
        <v>1</v>
      </c>
      <c r="AF335" s="10" t="str">
        <f>IF(Crate_BOMs[[#This Row],['# POs in Crate]]=1,"",IF(VLOOKUP(Crate_BOMs[[#This Row],[crate no.]],Crates_[[crate no.]:[New Sublot]],3,FALSE)="","",VLOOKUP(Crate_BOMs[[#This Row],[crate no.]],Crates_[[crate no.]:[New Sublot]],3,FALSE)))</f>
        <v/>
      </c>
      <c r="AG335" s="6" t="str">
        <f>IF(VLOOKUP(Crate_BOMs[[#This Row],[crate no.]],Crates_[[crate no.]:[New Sublot]],3,FALSE)="",VLOOKUP(Crate_BOMs[[#This Row],[crate no.]],Crates_[[crate no.]:[New Sublot]],2,FALSE),VLOOKUP(Crate_BOMs[[#This Row],[crate no.]],Crates_[[crate no.]:[New Sublot]],3,FALSE))</f>
        <v>2.02</v>
      </c>
    </row>
    <row r="336" spans="1:33" x14ac:dyDescent="0.25">
      <c r="A336">
        <v>7</v>
      </c>
      <c r="B336">
        <v>300522228</v>
      </c>
      <c r="C336">
        <v>2394179</v>
      </c>
      <c r="D336">
        <v>1</v>
      </c>
      <c r="E336" t="s">
        <v>64</v>
      </c>
      <c r="F336" t="s">
        <v>72</v>
      </c>
      <c r="G336">
        <v>2181</v>
      </c>
      <c r="H336">
        <v>2496</v>
      </c>
      <c r="I336">
        <v>86</v>
      </c>
      <c r="J336">
        <v>98</v>
      </c>
      <c r="K336">
        <v>299</v>
      </c>
      <c r="L336">
        <v>1</v>
      </c>
      <c r="M336" t="s">
        <v>51</v>
      </c>
      <c r="N336" t="s">
        <v>52</v>
      </c>
      <c r="O336" s="2">
        <v>659.18216337999991</v>
      </c>
      <c r="P336" s="15">
        <v>45754</v>
      </c>
      <c r="Q336" s="15">
        <v>45777</v>
      </c>
      <c r="R336" s="15">
        <v>45784</v>
      </c>
      <c r="S336" t="s">
        <v>21</v>
      </c>
      <c r="T336">
        <v>7</v>
      </c>
      <c r="U336" s="2">
        <v>471.78924067999998</v>
      </c>
      <c r="V336" s="2">
        <v>6613.8678599999994</v>
      </c>
      <c r="W336" s="2">
        <v>9.0551183999999996</v>
      </c>
      <c r="X336" s="2">
        <v>1.5091863999999999</v>
      </c>
      <c r="Y336" s="2">
        <v>7.7427824000000003</v>
      </c>
      <c r="Z336" s="6">
        <f>Crate_BOMs[[#This Row],[glass weight (lb)]]+Crate_BOMs[[#This Row],[Crate Weight (lb)]]/COUNTIF(Crate_BOMs[crate no.],Crate_BOMs[[#This Row],[crate no.]])</f>
        <v>726.58062633428563</v>
      </c>
      <c r="AA336" s="6" t="str">
        <f>IF(LEFT(Crate_BOMs[[#This Row],[glass code]],4)&lt;&gt;"1116","",IFERROR(MID(Crate_BOMs[[#This Row],[no]],FIND("ECN",Crate_BOMs[[#This Row],[no]]),200),MID(Crate_BOMs[[#This Row],[no]],39,200)))</f>
        <v>2.02 GLZ02</v>
      </c>
      <c r="AB336" s="6" t="str">
        <f>SUBSTITUTE(IF(RIGHT(Crate_BOMs[[#This Row],[PO Sublot-GL]],6)="curved",RIGHT(Crate_BOMs[[#This Row],[PO Sublot-GL]],12),RIGHT(Crate_BOMs[[#This Row],[PO Sublot-GL]],5))," ","")</f>
        <v>GLZ02</v>
      </c>
      <c r="AC336" s="6" t="str">
        <f>SUBSTITUTE(LEFT(Crate_BOMs[[#This Row],[PO Sublot-GL]],LEN(Crate_BOMs[[#This Row],[PO Sublot-GL]])-LEN(Crate_BOMs[[#This Row],[Glass Type]]))," ","")</f>
        <v>2.02</v>
      </c>
      <c r="AD336" s="6" t="str">
        <f>LEFT(Crate_BOMs[[#This Row],[no]],FIND(" ",Crate_BOMs[[#This Row],[no]],5)-1)</f>
        <v>PO 40538</v>
      </c>
      <c r="AE336" s="6" cm="1">
        <f t="array" ref="AE336">COUNTA(_xlfn.UNIQUE(_xlfn._xlws.FILTER(Crate_BOMs[PO],Crate_BOMs[crate no.]=Crate_BOMs[[#This Row],[crate no.]])))</f>
        <v>1</v>
      </c>
      <c r="AF336" s="10" t="str">
        <f>IF(Crate_BOMs[[#This Row],['# POs in Crate]]=1,"",IF(VLOOKUP(Crate_BOMs[[#This Row],[crate no.]],Crates_[[crate no.]:[New Sublot]],3,FALSE)="","",VLOOKUP(Crate_BOMs[[#This Row],[crate no.]],Crates_[[crate no.]:[New Sublot]],3,FALSE)))</f>
        <v/>
      </c>
      <c r="AG336" s="6" t="str">
        <f>IF(VLOOKUP(Crate_BOMs[[#This Row],[crate no.]],Crates_[[crate no.]:[New Sublot]],3,FALSE)="",VLOOKUP(Crate_BOMs[[#This Row],[crate no.]],Crates_[[crate no.]:[New Sublot]],2,FALSE),VLOOKUP(Crate_BOMs[[#This Row],[crate no.]],Crates_[[crate no.]:[New Sublot]],3,FALSE))</f>
        <v>2.02</v>
      </c>
    </row>
    <row r="337" spans="1:33" x14ac:dyDescent="0.25">
      <c r="A337">
        <v>7</v>
      </c>
      <c r="B337">
        <v>300522228</v>
      </c>
      <c r="C337">
        <v>2394179</v>
      </c>
      <c r="D337">
        <v>1</v>
      </c>
      <c r="E337" t="s">
        <v>64</v>
      </c>
      <c r="F337" t="s">
        <v>72</v>
      </c>
      <c r="G337">
        <v>2181</v>
      </c>
      <c r="H337">
        <v>2496</v>
      </c>
      <c r="I337">
        <v>86</v>
      </c>
      <c r="J337">
        <v>98</v>
      </c>
      <c r="K337">
        <v>299</v>
      </c>
      <c r="L337">
        <v>1</v>
      </c>
      <c r="M337" t="s">
        <v>51</v>
      </c>
      <c r="N337" t="s">
        <v>52</v>
      </c>
      <c r="O337" s="2">
        <v>659.18216337999991</v>
      </c>
      <c r="P337" s="15">
        <v>45754</v>
      </c>
      <c r="Q337" s="15">
        <v>45777</v>
      </c>
      <c r="R337" s="15">
        <v>45784</v>
      </c>
      <c r="S337" t="s">
        <v>21</v>
      </c>
      <c r="T337">
        <v>7</v>
      </c>
      <c r="U337" s="2">
        <v>471.78924067999998</v>
      </c>
      <c r="V337" s="2">
        <v>6613.8678599999994</v>
      </c>
      <c r="W337" s="2">
        <v>9.0551183999999996</v>
      </c>
      <c r="X337" s="2">
        <v>1.5091863999999999</v>
      </c>
      <c r="Y337" s="2">
        <v>7.7427824000000003</v>
      </c>
      <c r="Z337" s="6">
        <f>Crate_BOMs[[#This Row],[glass weight (lb)]]+Crate_BOMs[[#This Row],[Crate Weight (lb)]]/COUNTIF(Crate_BOMs[crate no.],Crate_BOMs[[#This Row],[crate no.]])</f>
        <v>726.58062633428563</v>
      </c>
      <c r="AA337" s="6" t="str">
        <f>IF(LEFT(Crate_BOMs[[#This Row],[glass code]],4)&lt;&gt;"1116","",IFERROR(MID(Crate_BOMs[[#This Row],[no]],FIND("ECN",Crate_BOMs[[#This Row],[no]]),200),MID(Crate_BOMs[[#This Row],[no]],39,200)))</f>
        <v>2.02 GLZ02</v>
      </c>
      <c r="AB337" s="6" t="str">
        <f>SUBSTITUTE(IF(RIGHT(Crate_BOMs[[#This Row],[PO Sublot-GL]],6)="curved",RIGHT(Crate_BOMs[[#This Row],[PO Sublot-GL]],12),RIGHT(Crate_BOMs[[#This Row],[PO Sublot-GL]],5))," ","")</f>
        <v>GLZ02</v>
      </c>
      <c r="AC337" s="6" t="str">
        <f>SUBSTITUTE(LEFT(Crate_BOMs[[#This Row],[PO Sublot-GL]],LEN(Crate_BOMs[[#This Row],[PO Sublot-GL]])-LEN(Crate_BOMs[[#This Row],[Glass Type]]))," ","")</f>
        <v>2.02</v>
      </c>
      <c r="AD337" s="6" t="str">
        <f>LEFT(Crate_BOMs[[#This Row],[no]],FIND(" ",Crate_BOMs[[#This Row],[no]],5)-1)</f>
        <v>PO 40538</v>
      </c>
      <c r="AE337" s="6" cm="1">
        <f t="array" ref="AE337">COUNTA(_xlfn.UNIQUE(_xlfn._xlws.FILTER(Crate_BOMs[PO],Crate_BOMs[crate no.]=Crate_BOMs[[#This Row],[crate no.]])))</f>
        <v>1</v>
      </c>
      <c r="AF337" s="10" t="str">
        <f>IF(Crate_BOMs[[#This Row],['# POs in Crate]]=1,"",IF(VLOOKUP(Crate_BOMs[[#This Row],[crate no.]],Crates_[[crate no.]:[New Sublot]],3,FALSE)="","",VLOOKUP(Crate_BOMs[[#This Row],[crate no.]],Crates_[[crate no.]:[New Sublot]],3,FALSE)))</f>
        <v/>
      </c>
      <c r="AG337" s="6" t="str">
        <f>IF(VLOOKUP(Crate_BOMs[[#This Row],[crate no.]],Crates_[[crate no.]:[New Sublot]],3,FALSE)="",VLOOKUP(Crate_BOMs[[#This Row],[crate no.]],Crates_[[crate no.]:[New Sublot]],2,FALSE),VLOOKUP(Crate_BOMs[[#This Row],[crate no.]],Crates_[[crate no.]:[New Sublot]],3,FALSE))</f>
        <v>2.02</v>
      </c>
    </row>
    <row r="338" spans="1:33" x14ac:dyDescent="0.25">
      <c r="A338">
        <v>7</v>
      </c>
      <c r="B338">
        <v>300522505</v>
      </c>
      <c r="C338">
        <v>2394179</v>
      </c>
      <c r="D338">
        <v>1</v>
      </c>
      <c r="E338" t="s">
        <v>64</v>
      </c>
      <c r="F338" t="s">
        <v>72</v>
      </c>
      <c r="G338">
        <v>2181</v>
      </c>
      <c r="H338">
        <v>2496</v>
      </c>
      <c r="I338">
        <v>86</v>
      </c>
      <c r="J338">
        <v>98</v>
      </c>
      <c r="K338">
        <v>299</v>
      </c>
      <c r="L338">
        <v>1</v>
      </c>
      <c r="M338" t="s">
        <v>51</v>
      </c>
      <c r="N338" t="s">
        <v>52</v>
      </c>
      <c r="O338" s="2">
        <v>659.18216337999991</v>
      </c>
      <c r="P338" s="15">
        <v>45754</v>
      </c>
      <c r="Q338" s="15">
        <v>45777</v>
      </c>
      <c r="R338" s="15">
        <v>45784</v>
      </c>
      <c r="S338" t="s">
        <v>21</v>
      </c>
      <c r="T338">
        <v>7</v>
      </c>
      <c r="U338" s="2">
        <v>471.78924067999998</v>
      </c>
      <c r="V338" s="2">
        <v>6613.8678599999994</v>
      </c>
      <c r="W338" s="2">
        <v>9.0551183999999996</v>
      </c>
      <c r="X338" s="2">
        <v>1.5091863999999999</v>
      </c>
      <c r="Y338" s="2">
        <v>7.7427824000000003</v>
      </c>
      <c r="Z338" s="6">
        <f>Crate_BOMs[[#This Row],[glass weight (lb)]]+Crate_BOMs[[#This Row],[Crate Weight (lb)]]/COUNTIF(Crate_BOMs[crate no.],Crate_BOMs[[#This Row],[crate no.]])</f>
        <v>726.58062633428563</v>
      </c>
      <c r="AA338" s="6" t="str">
        <f>IF(LEFT(Crate_BOMs[[#This Row],[glass code]],4)&lt;&gt;"1116","",IFERROR(MID(Crate_BOMs[[#This Row],[no]],FIND("ECN",Crate_BOMs[[#This Row],[no]]),200),MID(Crate_BOMs[[#This Row],[no]],39,200)))</f>
        <v>2.02 GLZ02</v>
      </c>
      <c r="AB338" s="6" t="str">
        <f>SUBSTITUTE(IF(RIGHT(Crate_BOMs[[#This Row],[PO Sublot-GL]],6)="curved",RIGHT(Crate_BOMs[[#This Row],[PO Sublot-GL]],12),RIGHT(Crate_BOMs[[#This Row],[PO Sublot-GL]],5))," ","")</f>
        <v>GLZ02</v>
      </c>
      <c r="AC338" s="6" t="str">
        <f>SUBSTITUTE(LEFT(Crate_BOMs[[#This Row],[PO Sublot-GL]],LEN(Crate_BOMs[[#This Row],[PO Sublot-GL]])-LEN(Crate_BOMs[[#This Row],[Glass Type]]))," ","")</f>
        <v>2.02</v>
      </c>
      <c r="AD338" s="6" t="str">
        <f>LEFT(Crate_BOMs[[#This Row],[no]],FIND(" ",Crate_BOMs[[#This Row],[no]],5)-1)</f>
        <v>PO 40538</v>
      </c>
      <c r="AE338" s="6" cm="1">
        <f t="array" ref="AE338">COUNTA(_xlfn.UNIQUE(_xlfn._xlws.FILTER(Crate_BOMs[PO],Crate_BOMs[crate no.]=Crate_BOMs[[#This Row],[crate no.]])))</f>
        <v>1</v>
      </c>
      <c r="AF338" s="10" t="str">
        <f>IF(Crate_BOMs[[#This Row],['# POs in Crate]]=1,"",IF(VLOOKUP(Crate_BOMs[[#This Row],[crate no.]],Crates_[[crate no.]:[New Sublot]],3,FALSE)="","",VLOOKUP(Crate_BOMs[[#This Row],[crate no.]],Crates_[[crate no.]:[New Sublot]],3,FALSE)))</f>
        <v/>
      </c>
      <c r="AG338" s="6" t="str">
        <f>IF(VLOOKUP(Crate_BOMs[[#This Row],[crate no.]],Crates_[[crate no.]:[New Sublot]],3,FALSE)="",VLOOKUP(Crate_BOMs[[#This Row],[crate no.]],Crates_[[crate no.]:[New Sublot]],2,FALSE),VLOOKUP(Crate_BOMs[[#This Row],[crate no.]],Crates_[[crate no.]:[New Sublot]],3,FALSE))</f>
        <v>2.02</v>
      </c>
    </row>
    <row r="339" spans="1:33" x14ac:dyDescent="0.25">
      <c r="A339">
        <v>7</v>
      </c>
      <c r="B339">
        <v>300522505</v>
      </c>
      <c r="C339">
        <v>2394179</v>
      </c>
      <c r="D339">
        <v>1</v>
      </c>
      <c r="E339" t="s">
        <v>64</v>
      </c>
      <c r="F339" t="s">
        <v>72</v>
      </c>
      <c r="G339">
        <v>2181</v>
      </c>
      <c r="H339">
        <v>2496</v>
      </c>
      <c r="I339">
        <v>86</v>
      </c>
      <c r="J339">
        <v>98</v>
      </c>
      <c r="K339">
        <v>299</v>
      </c>
      <c r="L339">
        <v>1</v>
      </c>
      <c r="M339" t="s">
        <v>51</v>
      </c>
      <c r="N339" t="s">
        <v>52</v>
      </c>
      <c r="O339" s="2">
        <v>659.18216337999991</v>
      </c>
      <c r="P339" s="15">
        <v>45754</v>
      </c>
      <c r="Q339" s="15">
        <v>45777</v>
      </c>
      <c r="R339" s="15">
        <v>45784</v>
      </c>
      <c r="S339" t="s">
        <v>21</v>
      </c>
      <c r="T339">
        <v>7</v>
      </c>
      <c r="U339" s="2">
        <v>471.78924067999998</v>
      </c>
      <c r="V339" s="2">
        <v>6613.8678599999994</v>
      </c>
      <c r="W339" s="2">
        <v>9.0551183999999996</v>
      </c>
      <c r="X339" s="2">
        <v>1.5091863999999999</v>
      </c>
      <c r="Y339" s="2">
        <v>7.7427824000000003</v>
      </c>
      <c r="Z339" s="6">
        <f>Crate_BOMs[[#This Row],[glass weight (lb)]]+Crate_BOMs[[#This Row],[Crate Weight (lb)]]/COUNTIF(Crate_BOMs[crate no.],Crate_BOMs[[#This Row],[crate no.]])</f>
        <v>726.58062633428563</v>
      </c>
      <c r="AA339" s="6" t="str">
        <f>IF(LEFT(Crate_BOMs[[#This Row],[glass code]],4)&lt;&gt;"1116","",IFERROR(MID(Crate_BOMs[[#This Row],[no]],FIND("ECN",Crate_BOMs[[#This Row],[no]]),200),MID(Crate_BOMs[[#This Row],[no]],39,200)))</f>
        <v>2.02 GLZ02</v>
      </c>
      <c r="AB339" s="6" t="str">
        <f>SUBSTITUTE(IF(RIGHT(Crate_BOMs[[#This Row],[PO Sublot-GL]],6)="curved",RIGHT(Crate_BOMs[[#This Row],[PO Sublot-GL]],12),RIGHT(Crate_BOMs[[#This Row],[PO Sublot-GL]],5))," ","")</f>
        <v>GLZ02</v>
      </c>
      <c r="AC339" s="6" t="str">
        <f>SUBSTITUTE(LEFT(Crate_BOMs[[#This Row],[PO Sublot-GL]],LEN(Crate_BOMs[[#This Row],[PO Sublot-GL]])-LEN(Crate_BOMs[[#This Row],[Glass Type]]))," ","")</f>
        <v>2.02</v>
      </c>
      <c r="AD339" s="6" t="str">
        <f>LEFT(Crate_BOMs[[#This Row],[no]],FIND(" ",Crate_BOMs[[#This Row],[no]],5)-1)</f>
        <v>PO 40538</v>
      </c>
      <c r="AE339" s="6" cm="1">
        <f t="array" ref="AE339">COUNTA(_xlfn.UNIQUE(_xlfn._xlws.FILTER(Crate_BOMs[PO],Crate_BOMs[crate no.]=Crate_BOMs[[#This Row],[crate no.]])))</f>
        <v>1</v>
      </c>
      <c r="AF339" s="10" t="str">
        <f>IF(Crate_BOMs[[#This Row],['# POs in Crate]]=1,"",IF(VLOOKUP(Crate_BOMs[[#This Row],[crate no.]],Crates_[[crate no.]:[New Sublot]],3,FALSE)="","",VLOOKUP(Crate_BOMs[[#This Row],[crate no.]],Crates_[[crate no.]:[New Sublot]],3,FALSE)))</f>
        <v/>
      </c>
      <c r="AG339" s="6" t="str">
        <f>IF(VLOOKUP(Crate_BOMs[[#This Row],[crate no.]],Crates_[[crate no.]:[New Sublot]],3,FALSE)="",VLOOKUP(Crate_BOMs[[#This Row],[crate no.]],Crates_[[crate no.]:[New Sublot]],2,FALSE),VLOOKUP(Crate_BOMs[[#This Row],[crate no.]],Crates_[[crate no.]:[New Sublot]],3,FALSE))</f>
        <v>2.02</v>
      </c>
    </row>
    <row r="340" spans="1:33" x14ac:dyDescent="0.25">
      <c r="A340">
        <v>7</v>
      </c>
      <c r="B340">
        <v>300522505</v>
      </c>
      <c r="C340">
        <v>2394179</v>
      </c>
      <c r="D340">
        <v>1</v>
      </c>
      <c r="E340" t="s">
        <v>64</v>
      </c>
      <c r="F340" t="s">
        <v>72</v>
      </c>
      <c r="G340">
        <v>2181</v>
      </c>
      <c r="H340">
        <v>2496</v>
      </c>
      <c r="I340">
        <v>86</v>
      </c>
      <c r="J340">
        <v>98</v>
      </c>
      <c r="K340">
        <v>299</v>
      </c>
      <c r="L340">
        <v>1</v>
      </c>
      <c r="M340" t="s">
        <v>51</v>
      </c>
      <c r="N340" t="s">
        <v>52</v>
      </c>
      <c r="O340" s="2">
        <v>659.18216337999991</v>
      </c>
      <c r="P340" s="15">
        <v>45754</v>
      </c>
      <c r="Q340" s="15">
        <v>45777</v>
      </c>
      <c r="R340" s="15">
        <v>45784</v>
      </c>
      <c r="S340" t="s">
        <v>21</v>
      </c>
      <c r="T340">
        <v>7</v>
      </c>
      <c r="U340" s="2">
        <v>471.78924067999998</v>
      </c>
      <c r="V340" s="2">
        <v>6613.8678599999994</v>
      </c>
      <c r="W340" s="2">
        <v>9.0551183999999996</v>
      </c>
      <c r="X340" s="2">
        <v>1.5091863999999999</v>
      </c>
      <c r="Y340" s="2">
        <v>7.7427824000000003</v>
      </c>
      <c r="Z340" s="6">
        <f>Crate_BOMs[[#This Row],[glass weight (lb)]]+Crate_BOMs[[#This Row],[Crate Weight (lb)]]/COUNTIF(Crate_BOMs[crate no.],Crate_BOMs[[#This Row],[crate no.]])</f>
        <v>726.58062633428563</v>
      </c>
      <c r="AA340" s="6" t="str">
        <f>IF(LEFT(Crate_BOMs[[#This Row],[glass code]],4)&lt;&gt;"1116","",IFERROR(MID(Crate_BOMs[[#This Row],[no]],FIND("ECN",Crate_BOMs[[#This Row],[no]]),200),MID(Crate_BOMs[[#This Row],[no]],39,200)))</f>
        <v>2.02 GLZ02</v>
      </c>
      <c r="AB340" s="6" t="str">
        <f>SUBSTITUTE(IF(RIGHT(Crate_BOMs[[#This Row],[PO Sublot-GL]],6)="curved",RIGHT(Crate_BOMs[[#This Row],[PO Sublot-GL]],12),RIGHT(Crate_BOMs[[#This Row],[PO Sublot-GL]],5))," ","")</f>
        <v>GLZ02</v>
      </c>
      <c r="AC340" s="6" t="str">
        <f>SUBSTITUTE(LEFT(Crate_BOMs[[#This Row],[PO Sublot-GL]],LEN(Crate_BOMs[[#This Row],[PO Sublot-GL]])-LEN(Crate_BOMs[[#This Row],[Glass Type]]))," ","")</f>
        <v>2.02</v>
      </c>
      <c r="AD340" s="6" t="str">
        <f>LEFT(Crate_BOMs[[#This Row],[no]],FIND(" ",Crate_BOMs[[#This Row],[no]],5)-1)</f>
        <v>PO 40538</v>
      </c>
      <c r="AE340" s="6" cm="1">
        <f t="array" ref="AE340">COUNTA(_xlfn.UNIQUE(_xlfn._xlws.FILTER(Crate_BOMs[PO],Crate_BOMs[crate no.]=Crate_BOMs[[#This Row],[crate no.]])))</f>
        <v>1</v>
      </c>
      <c r="AF340" s="10" t="str">
        <f>IF(Crate_BOMs[[#This Row],['# POs in Crate]]=1,"",IF(VLOOKUP(Crate_BOMs[[#This Row],[crate no.]],Crates_[[crate no.]:[New Sublot]],3,FALSE)="","",VLOOKUP(Crate_BOMs[[#This Row],[crate no.]],Crates_[[crate no.]:[New Sublot]],3,FALSE)))</f>
        <v/>
      </c>
      <c r="AG340" s="6" t="str">
        <f>IF(VLOOKUP(Crate_BOMs[[#This Row],[crate no.]],Crates_[[crate no.]:[New Sublot]],3,FALSE)="",VLOOKUP(Crate_BOMs[[#This Row],[crate no.]],Crates_[[crate no.]:[New Sublot]],2,FALSE),VLOOKUP(Crate_BOMs[[#This Row],[crate no.]],Crates_[[crate no.]:[New Sublot]],3,FALSE))</f>
        <v>2.02</v>
      </c>
    </row>
    <row r="341" spans="1:33" x14ac:dyDescent="0.25">
      <c r="A341">
        <v>7</v>
      </c>
      <c r="B341">
        <v>300522505</v>
      </c>
      <c r="C341">
        <v>2394179</v>
      </c>
      <c r="D341">
        <v>1</v>
      </c>
      <c r="E341" t="s">
        <v>64</v>
      </c>
      <c r="F341" t="s">
        <v>72</v>
      </c>
      <c r="G341">
        <v>2181</v>
      </c>
      <c r="H341">
        <v>2496</v>
      </c>
      <c r="I341">
        <v>86</v>
      </c>
      <c r="J341">
        <v>98</v>
      </c>
      <c r="K341">
        <v>299</v>
      </c>
      <c r="L341">
        <v>1</v>
      </c>
      <c r="M341" t="s">
        <v>51</v>
      </c>
      <c r="N341" t="s">
        <v>52</v>
      </c>
      <c r="O341" s="2">
        <v>659.18216337999991</v>
      </c>
      <c r="P341" s="15">
        <v>45754</v>
      </c>
      <c r="Q341" s="15">
        <v>45777</v>
      </c>
      <c r="R341" s="15">
        <v>45784</v>
      </c>
      <c r="S341" t="s">
        <v>21</v>
      </c>
      <c r="T341">
        <v>7</v>
      </c>
      <c r="U341" s="2">
        <v>471.78924067999998</v>
      </c>
      <c r="V341" s="2">
        <v>6613.8678599999994</v>
      </c>
      <c r="W341" s="2">
        <v>9.0551183999999996</v>
      </c>
      <c r="X341" s="2">
        <v>1.5091863999999999</v>
      </c>
      <c r="Y341" s="2">
        <v>7.7427824000000003</v>
      </c>
      <c r="Z341" s="6">
        <f>Crate_BOMs[[#This Row],[glass weight (lb)]]+Crate_BOMs[[#This Row],[Crate Weight (lb)]]/COUNTIF(Crate_BOMs[crate no.],Crate_BOMs[[#This Row],[crate no.]])</f>
        <v>726.58062633428563</v>
      </c>
      <c r="AA341" s="6" t="str">
        <f>IF(LEFT(Crate_BOMs[[#This Row],[glass code]],4)&lt;&gt;"1116","",IFERROR(MID(Crate_BOMs[[#This Row],[no]],FIND("ECN",Crate_BOMs[[#This Row],[no]]),200),MID(Crate_BOMs[[#This Row],[no]],39,200)))</f>
        <v>2.02 GLZ02</v>
      </c>
      <c r="AB341" s="6" t="str">
        <f>SUBSTITUTE(IF(RIGHT(Crate_BOMs[[#This Row],[PO Sublot-GL]],6)="curved",RIGHT(Crate_BOMs[[#This Row],[PO Sublot-GL]],12),RIGHT(Crate_BOMs[[#This Row],[PO Sublot-GL]],5))," ","")</f>
        <v>GLZ02</v>
      </c>
      <c r="AC341" s="6" t="str">
        <f>SUBSTITUTE(LEFT(Crate_BOMs[[#This Row],[PO Sublot-GL]],LEN(Crate_BOMs[[#This Row],[PO Sublot-GL]])-LEN(Crate_BOMs[[#This Row],[Glass Type]]))," ","")</f>
        <v>2.02</v>
      </c>
      <c r="AD341" s="6" t="str">
        <f>LEFT(Crate_BOMs[[#This Row],[no]],FIND(" ",Crate_BOMs[[#This Row],[no]],5)-1)</f>
        <v>PO 40538</v>
      </c>
      <c r="AE341" s="6" cm="1">
        <f t="array" ref="AE341">COUNTA(_xlfn.UNIQUE(_xlfn._xlws.FILTER(Crate_BOMs[PO],Crate_BOMs[crate no.]=Crate_BOMs[[#This Row],[crate no.]])))</f>
        <v>1</v>
      </c>
      <c r="AF341" s="10" t="str">
        <f>IF(Crate_BOMs[[#This Row],['# POs in Crate]]=1,"",IF(VLOOKUP(Crate_BOMs[[#This Row],[crate no.]],Crates_[[crate no.]:[New Sublot]],3,FALSE)="","",VLOOKUP(Crate_BOMs[[#This Row],[crate no.]],Crates_[[crate no.]:[New Sublot]],3,FALSE)))</f>
        <v/>
      </c>
      <c r="AG341" s="6" t="str">
        <f>IF(VLOOKUP(Crate_BOMs[[#This Row],[crate no.]],Crates_[[crate no.]:[New Sublot]],3,FALSE)="",VLOOKUP(Crate_BOMs[[#This Row],[crate no.]],Crates_[[crate no.]:[New Sublot]],2,FALSE),VLOOKUP(Crate_BOMs[[#This Row],[crate no.]],Crates_[[crate no.]:[New Sublot]],3,FALSE))</f>
        <v>2.02</v>
      </c>
    </row>
    <row r="342" spans="1:33" x14ac:dyDescent="0.25">
      <c r="A342">
        <v>7</v>
      </c>
      <c r="B342">
        <v>300522505</v>
      </c>
      <c r="C342">
        <v>2394179</v>
      </c>
      <c r="D342">
        <v>1</v>
      </c>
      <c r="E342" t="s">
        <v>64</v>
      </c>
      <c r="F342" t="s">
        <v>72</v>
      </c>
      <c r="G342">
        <v>2181</v>
      </c>
      <c r="H342">
        <v>2496</v>
      </c>
      <c r="I342">
        <v>86</v>
      </c>
      <c r="J342">
        <v>98</v>
      </c>
      <c r="K342">
        <v>299</v>
      </c>
      <c r="L342">
        <v>1</v>
      </c>
      <c r="M342" t="s">
        <v>51</v>
      </c>
      <c r="N342" t="s">
        <v>52</v>
      </c>
      <c r="O342" s="2">
        <v>659.18216337999991</v>
      </c>
      <c r="P342" s="15">
        <v>45754</v>
      </c>
      <c r="Q342" s="15">
        <v>45777</v>
      </c>
      <c r="R342" s="15">
        <v>45784</v>
      </c>
      <c r="S342" t="s">
        <v>21</v>
      </c>
      <c r="T342">
        <v>7</v>
      </c>
      <c r="U342" s="2">
        <v>471.78924067999998</v>
      </c>
      <c r="V342" s="2">
        <v>6613.8678599999994</v>
      </c>
      <c r="W342" s="2">
        <v>9.0551183999999996</v>
      </c>
      <c r="X342" s="2">
        <v>1.5091863999999999</v>
      </c>
      <c r="Y342" s="2">
        <v>7.7427824000000003</v>
      </c>
      <c r="Z342" s="6">
        <f>Crate_BOMs[[#This Row],[glass weight (lb)]]+Crate_BOMs[[#This Row],[Crate Weight (lb)]]/COUNTIF(Crate_BOMs[crate no.],Crate_BOMs[[#This Row],[crate no.]])</f>
        <v>726.58062633428563</v>
      </c>
      <c r="AA342" s="6" t="str">
        <f>IF(LEFT(Crate_BOMs[[#This Row],[glass code]],4)&lt;&gt;"1116","",IFERROR(MID(Crate_BOMs[[#This Row],[no]],FIND("ECN",Crate_BOMs[[#This Row],[no]]),200),MID(Crate_BOMs[[#This Row],[no]],39,200)))</f>
        <v>2.02 GLZ02</v>
      </c>
      <c r="AB342" s="6" t="str">
        <f>SUBSTITUTE(IF(RIGHT(Crate_BOMs[[#This Row],[PO Sublot-GL]],6)="curved",RIGHT(Crate_BOMs[[#This Row],[PO Sublot-GL]],12),RIGHT(Crate_BOMs[[#This Row],[PO Sublot-GL]],5))," ","")</f>
        <v>GLZ02</v>
      </c>
      <c r="AC342" s="6" t="str">
        <f>SUBSTITUTE(LEFT(Crate_BOMs[[#This Row],[PO Sublot-GL]],LEN(Crate_BOMs[[#This Row],[PO Sublot-GL]])-LEN(Crate_BOMs[[#This Row],[Glass Type]]))," ","")</f>
        <v>2.02</v>
      </c>
      <c r="AD342" s="6" t="str">
        <f>LEFT(Crate_BOMs[[#This Row],[no]],FIND(" ",Crate_BOMs[[#This Row],[no]],5)-1)</f>
        <v>PO 40538</v>
      </c>
      <c r="AE342" s="6" cm="1">
        <f t="array" ref="AE342">COUNTA(_xlfn.UNIQUE(_xlfn._xlws.FILTER(Crate_BOMs[PO],Crate_BOMs[crate no.]=Crate_BOMs[[#This Row],[crate no.]])))</f>
        <v>1</v>
      </c>
      <c r="AF342" s="10" t="str">
        <f>IF(Crate_BOMs[[#This Row],['# POs in Crate]]=1,"",IF(VLOOKUP(Crate_BOMs[[#This Row],[crate no.]],Crates_[[crate no.]:[New Sublot]],3,FALSE)="","",VLOOKUP(Crate_BOMs[[#This Row],[crate no.]],Crates_[[crate no.]:[New Sublot]],3,FALSE)))</f>
        <v/>
      </c>
      <c r="AG342" s="6" t="str">
        <f>IF(VLOOKUP(Crate_BOMs[[#This Row],[crate no.]],Crates_[[crate no.]:[New Sublot]],3,FALSE)="",VLOOKUP(Crate_BOMs[[#This Row],[crate no.]],Crates_[[crate no.]:[New Sublot]],2,FALSE),VLOOKUP(Crate_BOMs[[#This Row],[crate no.]],Crates_[[crate no.]:[New Sublot]],3,FALSE))</f>
        <v>2.02</v>
      </c>
    </row>
    <row r="343" spans="1:33" x14ac:dyDescent="0.25">
      <c r="A343">
        <v>7</v>
      </c>
      <c r="B343">
        <v>300522505</v>
      </c>
      <c r="C343">
        <v>2394179</v>
      </c>
      <c r="D343">
        <v>1</v>
      </c>
      <c r="E343" t="s">
        <v>64</v>
      </c>
      <c r="F343" t="s">
        <v>72</v>
      </c>
      <c r="G343">
        <v>2181</v>
      </c>
      <c r="H343">
        <v>2496</v>
      </c>
      <c r="I343">
        <v>86</v>
      </c>
      <c r="J343">
        <v>98</v>
      </c>
      <c r="K343">
        <v>299</v>
      </c>
      <c r="L343">
        <v>1</v>
      </c>
      <c r="M343" t="s">
        <v>51</v>
      </c>
      <c r="N343" t="s">
        <v>52</v>
      </c>
      <c r="O343" s="2">
        <v>659.18216337999991</v>
      </c>
      <c r="P343" s="15">
        <v>45754</v>
      </c>
      <c r="Q343" s="15">
        <v>45777</v>
      </c>
      <c r="R343" s="15">
        <v>45784</v>
      </c>
      <c r="S343" t="s">
        <v>21</v>
      </c>
      <c r="T343">
        <v>7</v>
      </c>
      <c r="U343" s="2">
        <v>471.78924067999998</v>
      </c>
      <c r="V343" s="2">
        <v>6613.8678599999994</v>
      </c>
      <c r="W343" s="2">
        <v>9.0551183999999996</v>
      </c>
      <c r="X343" s="2">
        <v>1.5091863999999999</v>
      </c>
      <c r="Y343" s="2">
        <v>7.7427824000000003</v>
      </c>
      <c r="Z343" s="6">
        <f>Crate_BOMs[[#This Row],[glass weight (lb)]]+Crate_BOMs[[#This Row],[Crate Weight (lb)]]/COUNTIF(Crate_BOMs[crate no.],Crate_BOMs[[#This Row],[crate no.]])</f>
        <v>726.58062633428563</v>
      </c>
      <c r="AA343" s="6" t="str">
        <f>IF(LEFT(Crate_BOMs[[#This Row],[glass code]],4)&lt;&gt;"1116","",IFERROR(MID(Crate_BOMs[[#This Row],[no]],FIND("ECN",Crate_BOMs[[#This Row],[no]]),200),MID(Crate_BOMs[[#This Row],[no]],39,200)))</f>
        <v>2.02 GLZ02</v>
      </c>
      <c r="AB343" s="6" t="str">
        <f>SUBSTITUTE(IF(RIGHT(Crate_BOMs[[#This Row],[PO Sublot-GL]],6)="curved",RIGHT(Crate_BOMs[[#This Row],[PO Sublot-GL]],12),RIGHT(Crate_BOMs[[#This Row],[PO Sublot-GL]],5))," ","")</f>
        <v>GLZ02</v>
      </c>
      <c r="AC343" s="6" t="str">
        <f>SUBSTITUTE(LEFT(Crate_BOMs[[#This Row],[PO Sublot-GL]],LEN(Crate_BOMs[[#This Row],[PO Sublot-GL]])-LEN(Crate_BOMs[[#This Row],[Glass Type]]))," ","")</f>
        <v>2.02</v>
      </c>
      <c r="AD343" s="6" t="str">
        <f>LEFT(Crate_BOMs[[#This Row],[no]],FIND(" ",Crate_BOMs[[#This Row],[no]],5)-1)</f>
        <v>PO 40538</v>
      </c>
      <c r="AE343" s="6" cm="1">
        <f t="array" ref="AE343">COUNTA(_xlfn.UNIQUE(_xlfn._xlws.FILTER(Crate_BOMs[PO],Crate_BOMs[crate no.]=Crate_BOMs[[#This Row],[crate no.]])))</f>
        <v>1</v>
      </c>
      <c r="AF343" s="10" t="str">
        <f>IF(Crate_BOMs[[#This Row],['# POs in Crate]]=1,"",IF(VLOOKUP(Crate_BOMs[[#This Row],[crate no.]],Crates_[[crate no.]:[New Sublot]],3,FALSE)="","",VLOOKUP(Crate_BOMs[[#This Row],[crate no.]],Crates_[[crate no.]:[New Sublot]],3,FALSE)))</f>
        <v/>
      </c>
      <c r="AG343" s="6" t="str">
        <f>IF(VLOOKUP(Crate_BOMs[[#This Row],[crate no.]],Crates_[[crate no.]:[New Sublot]],3,FALSE)="",VLOOKUP(Crate_BOMs[[#This Row],[crate no.]],Crates_[[crate no.]:[New Sublot]],2,FALSE),VLOOKUP(Crate_BOMs[[#This Row],[crate no.]],Crates_[[crate no.]:[New Sublot]],3,FALSE))</f>
        <v>2.02</v>
      </c>
    </row>
    <row r="344" spans="1:33" x14ac:dyDescent="0.25">
      <c r="A344">
        <v>7</v>
      </c>
      <c r="B344">
        <v>300522505</v>
      </c>
      <c r="C344">
        <v>2394179</v>
      </c>
      <c r="D344">
        <v>1</v>
      </c>
      <c r="E344" t="s">
        <v>64</v>
      </c>
      <c r="F344" t="s">
        <v>72</v>
      </c>
      <c r="G344">
        <v>2181</v>
      </c>
      <c r="H344">
        <v>2496</v>
      </c>
      <c r="I344">
        <v>86</v>
      </c>
      <c r="J344">
        <v>98</v>
      </c>
      <c r="K344">
        <v>299</v>
      </c>
      <c r="L344">
        <v>1</v>
      </c>
      <c r="M344" t="s">
        <v>51</v>
      </c>
      <c r="N344" t="s">
        <v>52</v>
      </c>
      <c r="O344" s="2">
        <v>659.18216337999991</v>
      </c>
      <c r="P344" s="15">
        <v>45754</v>
      </c>
      <c r="Q344" s="15">
        <v>45777</v>
      </c>
      <c r="R344" s="15">
        <v>45784</v>
      </c>
      <c r="S344" t="s">
        <v>21</v>
      </c>
      <c r="T344">
        <v>7</v>
      </c>
      <c r="U344" s="2">
        <v>471.78924067999998</v>
      </c>
      <c r="V344" s="2">
        <v>6613.8678599999994</v>
      </c>
      <c r="W344" s="2">
        <v>9.0551183999999996</v>
      </c>
      <c r="X344" s="2">
        <v>1.5091863999999999</v>
      </c>
      <c r="Y344" s="2">
        <v>7.7427824000000003</v>
      </c>
      <c r="Z344" s="6">
        <f>Crate_BOMs[[#This Row],[glass weight (lb)]]+Crate_BOMs[[#This Row],[Crate Weight (lb)]]/COUNTIF(Crate_BOMs[crate no.],Crate_BOMs[[#This Row],[crate no.]])</f>
        <v>726.58062633428563</v>
      </c>
      <c r="AA344" s="6" t="str">
        <f>IF(LEFT(Crate_BOMs[[#This Row],[glass code]],4)&lt;&gt;"1116","",IFERROR(MID(Crate_BOMs[[#This Row],[no]],FIND("ECN",Crate_BOMs[[#This Row],[no]]),200),MID(Crate_BOMs[[#This Row],[no]],39,200)))</f>
        <v>2.02 GLZ02</v>
      </c>
      <c r="AB344" s="6" t="str">
        <f>SUBSTITUTE(IF(RIGHT(Crate_BOMs[[#This Row],[PO Sublot-GL]],6)="curved",RIGHT(Crate_BOMs[[#This Row],[PO Sublot-GL]],12),RIGHT(Crate_BOMs[[#This Row],[PO Sublot-GL]],5))," ","")</f>
        <v>GLZ02</v>
      </c>
      <c r="AC344" s="6" t="str">
        <f>SUBSTITUTE(LEFT(Crate_BOMs[[#This Row],[PO Sublot-GL]],LEN(Crate_BOMs[[#This Row],[PO Sublot-GL]])-LEN(Crate_BOMs[[#This Row],[Glass Type]]))," ","")</f>
        <v>2.02</v>
      </c>
      <c r="AD344" s="6" t="str">
        <f>LEFT(Crate_BOMs[[#This Row],[no]],FIND(" ",Crate_BOMs[[#This Row],[no]],5)-1)</f>
        <v>PO 40538</v>
      </c>
      <c r="AE344" s="6" cm="1">
        <f t="array" ref="AE344">COUNTA(_xlfn.UNIQUE(_xlfn._xlws.FILTER(Crate_BOMs[PO],Crate_BOMs[crate no.]=Crate_BOMs[[#This Row],[crate no.]])))</f>
        <v>1</v>
      </c>
      <c r="AF344" s="10" t="str">
        <f>IF(Crate_BOMs[[#This Row],['# POs in Crate]]=1,"",IF(VLOOKUP(Crate_BOMs[[#This Row],[crate no.]],Crates_[[crate no.]:[New Sublot]],3,FALSE)="","",VLOOKUP(Crate_BOMs[[#This Row],[crate no.]],Crates_[[crate no.]:[New Sublot]],3,FALSE)))</f>
        <v/>
      </c>
      <c r="AG344" s="6" t="str">
        <f>IF(VLOOKUP(Crate_BOMs[[#This Row],[crate no.]],Crates_[[crate no.]:[New Sublot]],3,FALSE)="",VLOOKUP(Crate_BOMs[[#This Row],[crate no.]],Crates_[[crate no.]:[New Sublot]],2,FALSE),VLOOKUP(Crate_BOMs[[#This Row],[crate no.]],Crates_[[crate no.]:[New Sublot]],3,FALSE))</f>
        <v>2.02</v>
      </c>
    </row>
    <row r="345" spans="1:33" x14ac:dyDescent="0.25">
      <c r="A345">
        <v>7</v>
      </c>
      <c r="B345">
        <v>300522778</v>
      </c>
      <c r="C345">
        <v>2394179</v>
      </c>
      <c r="D345">
        <v>1</v>
      </c>
      <c r="E345" t="s">
        <v>64</v>
      </c>
      <c r="F345" t="s">
        <v>72</v>
      </c>
      <c r="G345">
        <v>2181</v>
      </c>
      <c r="H345">
        <v>2496</v>
      </c>
      <c r="I345">
        <v>86</v>
      </c>
      <c r="J345">
        <v>98</v>
      </c>
      <c r="K345">
        <v>299</v>
      </c>
      <c r="L345">
        <v>1</v>
      </c>
      <c r="M345" t="s">
        <v>51</v>
      </c>
      <c r="N345" t="s">
        <v>52</v>
      </c>
      <c r="O345" s="2">
        <v>659.18216337999991</v>
      </c>
      <c r="P345" s="15">
        <v>45754</v>
      </c>
      <c r="Q345" s="15">
        <v>45777</v>
      </c>
      <c r="R345" s="15">
        <v>45784</v>
      </c>
      <c r="S345" t="s">
        <v>21</v>
      </c>
      <c r="T345">
        <v>7</v>
      </c>
      <c r="U345" s="2">
        <v>471.78924067999998</v>
      </c>
      <c r="V345" s="2">
        <v>6613.8678599999994</v>
      </c>
      <c r="W345" s="2">
        <v>9.0551183999999996</v>
      </c>
      <c r="X345" s="2">
        <v>1.5091863999999999</v>
      </c>
      <c r="Y345" s="2">
        <v>7.7427824000000003</v>
      </c>
      <c r="Z345" s="6">
        <f>Crate_BOMs[[#This Row],[glass weight (lb)]]+Crate_BOMs[[#This Row],[Crate Weight (lb)]]/COUNTIF(Crate_BOMs[crate no.],Crate_BOMs[[#This Row],[crate no.]])</f>
        <v>726.58062633428563</v>
      </c>
      <c r="AA345" s="6" t="str">
        <f>IF(LEFT(Crate_BOMs[[#This Row],[glass code]],4)&lt;&gt;"1116","",IFERROR(MID(Crate_BOMs[[#This Row],[no]],FIND("ECN",Crate_BOMs[[#This Row],[no]]),200),MID(Crate_BOMs[[#This Row],[no]],39,200)))</f>
        <v>2.02 GLZ02</v>
      </c>
      <c r="AB345" s="6" t="str">
        <f>SUBSTITUTE(IF(RIGHT(Crate_BOMs[[#This Row],[PO Sublot-GL]],6)="curved",RIGHT(Crate_BOMs[[#This Row],[PO Sublot-GL]],12),RIGHT(Crate_BOMs[[#This Row],[PO Sublot-GL]],5))," ","")</f>
        <v>GLZ02</v>
      </c>
      <c r="AC345" s="6" t="str">
        <f>SUBSTITUTE(LEFT(Crate_BOMs[[#This Row],[PO Sublot-GL]],LEN(Crate_BOMs[[#This Row],[PO Sublot-GL]])-LEN(Crate_BOMs[[#This Row],[Glass Type]]))," ","")</f>
        <v>2.02</v>
      </c>
      <c r="AD345" s="6" t="str">
        <f>LEFT(Crate_BOMs[[#This Row],[no]],FIND(" ",Crate_BOMs[[#This Row],[no]],5)-1)</f>
        <v>PO 40538</v>
      </c>
      <c r="AE345" s="6" cm="1">
        <f t="array" ref="AE345">COUNTA(_xlfn.UNIQUE(_xlfn._xlws.FILTER(Crate_BOMs[PO],Crate_BOMs[crate no.]=Crate_BOMs[[#This Row],[crate no.]])))</f>
        <v>1</v>
      </c>
      <c r="AF345" s="10" t="str">
        <f>IF(Crate_BOMs[[#This Row],['# POs in Crate]]=1,"",IF(VLOOKUP(Crate_BOMs[[#This Row],[crate no.]],Crates_[[crate no.]:[New Sublot]],3,FALSE)="","",VLOOKUP(Crate_BOMs[[#This Row],[crate no.]],Crates_[[crate no.]:[New Sublot]],3,FALSE)))</f>
        <v/>
      </c>
      <c r="AG345" s="6" t="str">
        <f>IF(VLOOKUP(Crate_BOMs[[#This Row],[crate no.]],Crates_[[crate no.]:[New Sublot]],3,FALSE)="",VLOOKUP(Crate_BOMs[[#This Row],[crate no.]],Crates_[[crate no.]:[New Sublot]],2,FALSE),VLOOKUP(Crate_BOMs[[#This Row],[crate no.]],Crates_[[crate no.]:[New Sublot]],3,FALSE))</f>
        <v>2.02</v>
      </c>
    </row>
    <row r="346" spans="1:33" x14ac:dyDescent="0.25">
      <c r="A346">
        <v>7</v>
      </c>
      <c r="B346">
        <v>300522778</v>
      </c>
      <c r="C346">
        <v>2394179</v>
      </c>
      <c r="D346">
        <v>1</v>
      </c>
      <c r="E346" t="s">
        <v>64</v>
      </c>
      <c r="F346" t="s">
        <v>72</v>
      </c>
      <c r="G346">
        <v>2181</v>
      </c>
      <c r="H346">
        <v>2496</v>
      </c>
      <c r="I346">
        <v>86</v>
      </c>
      <c r="J346">
        <v>98</v>
      </c>
      <c r="K346">
        <v>299</v>
      </c>
      <c r="L346">
        <v>1</v>
      </c>
      <c r="M346" t="s">
        <v>51</v>
      </c>
      <c r="N346" t="s">
        <v>52</v>
      </c>
      <c r="O346" s="2">
        <v>659.18216337999991</v>
      </c>
      <c r="P346" s="15">
        <v>45754</v>
      </c>
      <c r="Q346" s="15">
        <v>45777</v>
      </c>
      <c r="R346" s="15">
        <v>45784</v>
      </c>
      <c r="S346" t="s">
        <v>21</v>
      </c>
      <c r="T346">
        <v>7</v>
      </c>
      <c r="U346" s="2">
        <v>471.78924067999998</v>
      </c>
      <c r="V346" s="2">
        <v>6613.8678599999994</v>
      </c>
      <c r="W346" s="2">
        <v>9.0551183999999996</v>
      </c>
      <c r="X346" s="2">
        <v>1.5091863999999999</v>
      </c>
      <c r="Y346" s="2">
        <v>7.7427824000000003</v>
      </c>
      <c r="Z346" s="6">
        <f>Crate_BOMs[[#This Row],[glass weight (lb)]]+Crate_BOMs[[#This Row],[Crate Weight (lb)]]/COUNTIF(Crate_BOMs[crate no.],Crate_BOMs[[#This Row],[crate no.]])</f>
        <v>726.58062633428563</v>
      </c>
      <c r="AA346" s="6" t="str">
        <f>IF(LEFT(Crate_BOMs[[#This Row],[glass code]],4)&lt;&gt;"1116","",IFERROR(MID(Crate_BOMs[[#This Row],[no]],FIND("ECN",Crate_BOMs[[#This Row],[no]]),200),MID(Crate_BOMs[[#This Row],[no]],39,200)))</f>
        <v>2.02 GLZ02</v>
      </c>
      <c r="AB346" s="6" t="str">
        <f>SUBSTITUTE(IF(RIGHT(Crate_BOMs[[#This Row],[PO Sublot-GL]],6)="curved",RIGHT(Crate_BOMs[[#This Row],[PO Sublot-GL]],12),RIGHT(Crate_BOMs[[#This Row],[PO Sublot-GL]],5))," ","")</f>
        <v>GLZ02</v>
      </c>
      <c r="AC346" s="6" t="str">
        <f>SUBSTITUTE(LEFT(Crate_BOMs[[#This Row],[PO Sublot-GL]],LEN(Crate_BOMs[[#This Row],[PO Sublot-GL]])-LEN(Crate_BOMs[[#This Row],[Glass Type]]))," ","")</f>
        <v>2.02</v>
      </c>
      <c r="AD346" s="6" t="str">
        <f>LEFT(Crate_BOMs[[#This Row],[no]],FIND(" ",Crate_BOMs[[#This Row],[no]],5)-1)</f>
        <v>PO 40538</v>
      </c>
      <c r="AE346" s="6" cm="1">
        <f t="array" ref="AE346">COUNTA(_xlfn.UNIQUE(_xlfn._xlws.FILTER(Crate_BOMs[PO],Crate_BOMs[crate no.]=Crate_BOMs[[#This Row],[crate no.]])))</f>
        <v>1</v>
      </c>
      <c r="AF346" s="10" t="str">
        <f>IF(Crate_BOMs[[#This Row],['# POs in Crate]]=1,"",IF(VLOOKUP(Crate_BOMs[[#This Row],[crate no.]],Crates_[[crate no.]:[New Sublot]],3,FALSE)="","",VLOOKUP(Crate_BOMs[[#This Row],[crate no.]],Crates_[[crate no.]:[New Sublot]],3,FALSE)))</f>
        <v/>
      </c>
      <c r="AG346" s="6" t="str">
        <f>IF(VLOOKUP(Crate_BOMs[[#This Row],[crate no.]],Crates_[[crate no.]:[New Sublot]],3,FALSE)="",VLOOKUP(Crate_BOMs[[#This Row],[crate no.]],Crates_[[crate no.]:[New Sublot]],2,FALSE),VLOOKUP(Crate_BOMs[[#This Row],[crate no.]],Crates_[[crate no.]:[New Sublot]],3,FALSE))</f>
        <v>2.02</v>
      </c>
    </row>
    <row r="347" spans="1:33" x14ac:dyDescent="0.25">
      <c r="A347">
        <v>7</v>
      </c>
      <c r="B347">
        <v>300522778</v>
      </c>
      <c r="C347">
        <v>2394179</v>
      </c>
      <c r="D347">
        <v>1</v>
      </c>
      <c r="E347" t="s">
        <v>64</v>
      </c>
      <c r="F347" t="s">
        <v>72</v>
      </c>
      <c r="G347">
        <v>2181</v>
      </c>
      <c r="H347">
        <v>2496</v>
      </c>
      <c r="I347">
        <v>86</v>
      </c>
      <c r="J347">
        <v>98</v>
      </c>
      <c r="K347">
        <v>299</v>
      </c>
      <c r="L347">
        <v>1</v>
      </c>
      <c r="M347" t="s">
        <v>51</v>
      </c>
      <c r="N347" t="s">
        <v>52</v>
      </c>
      <c r="O347" s="2">
        <v>659.18216337999991</v>
      </c>
      <c r="P347" s="15">
        <v>45754</v>
      </c>
      <c r="Q347" s="15">
        <v>45777</v>
      </c>
      <c r="R347" s="15">
        <v>45784</v>
      </c>
      <c r="S347" t="s">
        <v>21</v>
      </c>
      <c r="T347">
        <v>7</v>
      </c>
      <c r="U347" s="2">
        <v>471.78924067999998</v>
      </c>
      <c r="V347" s="2">
        <v>6613.8678599999994</v>
      </c>
      <c r="W347" s="2">
        <v>9.0551183999999996</v>
      </c>
      <c r="X347" s="2">
        <v>1.5091863999999999</v>
      </c>
      <c r="Y347" s="2">
        <v>7.7427824000000003</v>
      </c>
      <c r="Z347" s="6">
        <f>Crate_BOMs[[#This Row],[glass weight (lb)]]+Crate_BOMs[[#This Row],[Crate Weight (lb)]]/COUNTIF(Crate_BOMs[crate no.],Crate_BOMs[[#This Row],[crate no.]])</f>
        <v>726.58062633428563</v>
      </c>
      <c r="AA347" s="6" t="str">
        <f>IF(LEFT(Crate_BOMs[[#This Row],[glass code]],4)&lt;&gt;"1116","",IFERROR(MID(Crate_BOMs[[#This Row],[no]],FIND("ECN",Crate_BOMs[[#This Row],[no]]),200),MID(Crate_BOMs[[#This Row],[no]],39,200)))</f>
        <v>2.02 GLZ02</v>
      </c>
      <c r="AB347" s="6" t="str">
        <f>SUBSTITUTE(IF(RIGHT(Crate_BOMs[[#This Row],[PO Sublot-GL]],6)="curved",RIGHT(Crate_BOMs[[#This Row],[PO Sublot-GL]],12),RIGHT(Crate_BOMs[[#This Row],[PO Sublot-GL]],5))," ","")</f>
        <v>GLZ02</v>
      </c>
      <c r="AC347" s="6" t="str">
        <f>SUBSTITUTE(LEFT(Crate_BOMs[[#This Row],[PO Sublot-GL]],LEN(Crate_BOMs[[#This Row],[PO Sublot-GL]])-LEN(Crate_BOMs[[#This Row],[Glass Type]]))," ","")</f>
        <v>2.02</v>
      </c>
      <c r="AD347" s="6" t="str">
        <f>LEFT(Crate_BOMs[[#This Row],[no]],FIND(" ",Crate_BOMs[[#This Row],[no]],5)-1)</f>
        <v>PO 40538</v>
      </c>
      <c r="AE347" s="6" cm="1">
        <f t="array" ref="AE347">COUNTA(_xlfn.UNIQUE(_xlfn._xlws.FILTER(Crate_BOMs[PO],Crate_BOMs[crate no.]=Crate_BOMs[[#This Row],[crate no.]])))</f>
        <v>1</v>
      </c>
      <c r="AF347" s="10" t="str">
        <f>IF(Crate_BOMs[[#This Row],['# POs in Crate]]=1,"",IF(VLOOKUP(Crate_BOMs[[#This Row],[crate no.]],Crates_[[crate no.]:[New Sublot]],3,FALSE)="","",VLOOKUP(Crate_BOMs[[#This Row],[crate no.]],Crates_[[crate no.]:[New Sublot]],3,FALSE)))</f>
        <v/>
      </c>
      <c r="AG347" s="6" t="str">
        <f>IF(VLOOKUP(Crate_BOMs[[#This Row],[crate no.]],Crates_[[crate no.]:[New Sublot]],3,FALSE)="",VLOOKUP(Crate_BOMs[[#This Row],[crate no.]],Crates_[[crate no.]:[New Sublot]],2,FALSE),VLOOKUP(Crate_BOMs[[#This Row],[crate no.]],Crates_[[crate no.]:[New Sublot]],3,FALSE))</f>
        <v>2.02</v>
      </c>
    </row>
    <row r="348" spans="1:33" x14ac:dyDescent="0.25">
      <c r="A348">
        <v>7</v>
      </c>
      <c r="B348">
        <v>300522778</v>
      </c>
      <c r="C348">
        <v>2394179</v>
      </c>
      <c r="D348">
        <v>1</v>
      </c>
      <c r="E348" t="s">
        <v>64</v>
      </c>
      <c r="F348" t="s">
        <v>72</v>
      </c>
      <c r="G348">
        <v>2181</v>
      </c>
      <c r="H348">
        <v>2496</v>
      </c>
      <c r="I348">
        <v>86</v>
      </c>
      <c r="J348">
        <v>98</v>
      </c>
      <c r="K348">
        <v>299</v>
      </c>
      <c r="L348">
        <v>1</v>
      </c>
      <c r="M348" t="s">
        <v>51</v>
      </c>
      <c r="N348" t="s">
        <v>52</v>
      </c>
      <c r="O348" s="2">
        <v>659.18216337999991</v>
      </c>
      <c r="P348" s="15">
        <v>45754</v>
      </c>
      <c r="Q348" s="15">
        <v>45777</v>
      </c>
      <c r="R348" s="15">
        <v>45784</v>
      </c>
      <c r="S348" t="s">
        <v>21</v>
      </c>
      <c r="T348">
        <v>7</v>
      </c>
      <c r="U348" s="2">
        <v>471.78924067999998</v>
      </c>
      <c r="V348" s="2">
        <v>6613.8678599999994</v>
      </c>
      <c r="W348" s="2">
        <v>9.0551183999999996</v>
      </c>
      <c r="X348" s="2">
        <v>1.5091863999999999</v>
      </c>
      <c r="Y348" s="2">
        <v>7.7427824000000003</v>
      </c>
      <c r="Z348" s="6">
        <f>Crate_BOMs[[#This Row],[glass weight (lb)]]+Crate_BOMs[[#This Row],[Crate Weight (lb)]]/COUNTIF(Crate_BOMs[crate no.],Crate_BOMs[[#This Row],[crate no.]])</f>
        <v>726.58062633428563</v>
      </c>
      <c r="AA348" s="6" t="str">
        <f>IF(LEFT(Crate_BOMs[[#This Row],[glass code]],4)&lt;&gt;"1116","",IFERROR(MID(Crate_BOMs[[#This Row],[no]],FIND("ECN",Crate_BOMs[[#This Row],[no]]),200),MID(Crate_BOMs[[#This Row],[no]],39,200)))</f>
        <v>2.02 GLZ02</v>
      </c>
      <c r="AB348" s="6" t="str">
        <f>SUBSTITUTE(IF(RIGHT(Crate_BOMs[[#This Row],[PO Sublot-GL]],6)="curved",RIGHT(Crate_BOMs[[#This Row],[PO Sublot-GL]],12),RIGHT(Crate_BOMs[[#This Row],[PO Sublot-GL]],5))," ","")</f>
        <v>GLZ02</v>
      </c>
      <c r="AC348" s="6" t="str">
        <f>SUBSTITUTE(LEFT(Crate_BOMs[[#This Row],[PO Sublot-GL]],LEN(Crate_BOMs[[#This Row],[PO Sublot-GL]])-LEN(Crate_BOMs[[#This Row],[Glass Type]]))," ","")</f>
        <v>2.02</v>
      </c>
      <c r="AD348" s="6" t="str">
        <f>LEFT(Crate_BOMs[[#This Row],[no]],FIND(" ",Crate_BOMs[[#This Row],[no]],5)-1)</f>
        <v>PO 40538</v>
      </c>
      <c r="AE348" s="6" cm="1">
        <f t="array" ref="AE348">COUNTA(_xlfn.UNIQUE(_xlfn._xlws.FILTER(Crate_BOMs[PO],Crate_BOMs[crate no.]=Crate_BOMs[[#This Row],[crate no.]])))</f>
        <v>1</v>
      </c>
      <c r="AF348" s="10" t="str">
        <f>IF(Crate_BOMs[[#This Row],['# POs in Crate]]=1,"",IF(VLOOKUP(Crate_BOMs[[#This Row],[crate no.]],Crates_[[crate no.]:[New Sublot]],3,FALSE)="","",VLOOKUP(Crate_BOMs[[#This Row],[crate no.]],Crates_[[crate no.]:[New Sublot]],3,FALSE)))</f>
        <v/>
      </c>
      <c r="AG348" s="6" t="str">
        <f>IF(VLOOKUP(Crate_BOMs[[#This Row],[crate no.]],Crates_[[crate no.]:[New Sublot]],3,FALSE)="",VLOOKUP(Crate_BOMs[[#This Row],[crate no.]],Crates_[[crate no.]:[New Sublot]],2,FALSE),VLOOKUP(Crate_BOMs[[#This Row],[crate no.]],Crates_[[crate no.]:[New Sublot]],3,FALSE))</f>
        <v>2.02</v>
      </c>
    </row>
    <row r="349" spans="1:33" x14ac:dyDescent="0.25">
      <c r="A349">
        <v>7</v>
      </c>
      <c r="B349">
        <v>300522778</v>
      </c>
      <c r="C349">
        <v>2394179</v>
      </c>
      <c r="D349">
        <v>1</v>
      </c>
      <c r="E349" t="s">
        <v>64</v>
      </c>
      <c r="F349" t="s">
        <v>72</v>
      </c>
      <c r="G349">
        <v>2181</v>
      </c>
      <c r="H349">
        <v>2496</v>
      </c>
      <c r="I349">
        <v>86</v>
      </c>
      <c r="J349">
        <v>98</v>
      </c>
      <c r="K349">
        <v>299</v>
      </c>
      <c r="L349">
        <v>1</v>
      </c>
      <c r="M349" t="s">
        <v>51</v>
      </c>
      <c r="N349" t="s">
        <v>52</v>
      </c>
      <c r="O349" s="2">
        <v>659.18216337999991</v>
      </c>
      <c r="P349" s="15">
        <v>45754</v>
      </c>
      <c r="Q349" s="15">
        <v>45777</v>
      </c>
      <c r="R349" s="15">
        <v>45784</v>
      </c>
      <c r="S349" t="s">
        <v>21</v>
      </c>
      <c r="T349">
        <v>7</v>
      </c>
      <c r="U349" s="2">
        <v>471.78924067999998</v>
      </c>
      <c r="V349" s="2">
        <v>6613.8678599999994</v>
      </c>
      <c r="W349" s="2">
        <v>9.0551183999999996</v>
      </c>
      <c r="X349" s="2">
        <v>1.5091863999999999</v>
      </c>
      <c r="Y349" s="2">
        <v>7.7427824000000003</v>
      </c>
      <c r="Z349" s="6">
        <f>Crate_BOMs[[#This Row],[glass weight (lb)]]+Crate_BOMs[[#This Row],[Crate Weight (lb)]]/COUNTIF(Crate_BOMs[crate no.],Crate_BOMs[[#This Row],[crate no.]])</f>
        <v>726.58062633428563</v>
      </c>
      <c r="AA349" s="6" t="str">
        <f>IF(LEFT(Crate_BOMs[[#This Row],[glass code]],4)&lt;&gt;"1116","",IFERROR(MID(Crate_BOMs[[#This Row],[no]],FIND("ECN",Crate_BOMs[[#This Row],[no]]),200),MID(Crate_BOMs[[#This Row],[no]],39,200)))</f>
        <v>2.02 GLZ02</v>
      </c>
      <c r="AB349" s="6" t="str">
        <f>SUBSTITUTE(IF(RIGHT(Crate_BOMs[[#This Row],[PO Sublot-GL]],6)="curved",RIGHT(Crate_BOMs[[#This Row],[PO Sublot-GL]],12),RIGHT(Crate_BOMs[[#This Row],[PO Sublot-GL]],5))," ","")</f>
        <v>GLZ02</v>
      </c>
      <c r="AC349" s="6" t="str">
        <f>SUBSTITUTE(LEFT(Crate_BOMs[[#This Row],[PO Sublot-GL]],LEN(Crate_BOMs[[#This Row],[PO Sublot-GL]])-LEN(Crate_BOMs[[#This Row],[Glass Type]]))," ","")</f>
        <v>2.02</v>
      </c>
      <c r="AD349" s="6" t="str">
        <f>LEFT(Crate_BOMs[[#This Row],[no]],FIND(" ",Crate_BOMs[[#This Row],[no]],5)-1)</f>
        <v>PO 40538</v>
      </c>
      <c r="AE349" s="6" cm="1">
        <f t="array" ref="AE349">COUNTA(_xlfn.UNIQUE(_xlfn._xlws.FILTER(Crate_BOMs[PO],Crate_BOMs[crate no.]=Crate_BOMs[[#This Row],[crate no.]])))</f>
        <v>1</v>
      </c>
      <c r="AF349" s="10" t="str">
        <f>IF(Crate_BOMs[[#This Row],['# POs in Crate]]=1,"",IF(VLOOKUP(Crate_BOMs[[#This Row],[crate no.]],Crates_[[crate no.]:[New Sublot]],3,FALSE)="","",VLOOKUP(Crate_BOMs[[#This Row],[crate no.]],Crates_[[crate no.]:[New Sublot]],3,FALSE)))</f>
        <v/>
      </c>
      <c r="AG349" s="6" t="str">
        <f>IF(VLOOKUP(Crate_BOMs[[#This Row],[crate no.]],Crates_[[crate no.]:[New Sublot]],3,FALSE)="",VLOOKUP(Crate_BOMs[[#This Row],[crate no.]],Crates_[[crate no.]:[New Sublot]],2,FALSE),VLOOKUP(Crate_BOMs[[#This Row],[crate no.]],Crates_[[crate no.]:[New Sublot]],3,FALSE))</f>
        <v>2.02</v>
      </c>
    </row>
    <row r="350" spans="1:33" x14ac:dyDescent="0.25">
      <c r="A350">
        <v>7</v>
      </c>
      <c r="B350">
        <v>300522778</v>
      </c>
      <c r="C350">
        <v>2394179</v>
      </c>
      <c r="D350">
        <v>1</v>
      </c>
      <c r="E350" t="s">
        <v>64</v>
      </c>
      <c r="F350" t="s">
        <v>72</v>
      </c>
      <c r="G350">
        <v>2181</v>
      </c>
      <c r="H350">
        <v>2496</v>
      </c>
      <c r="I350">
        <v>86</v>
      </c>
      <c r="J350">
        <v>98</v>
      </c>
      <c r="K350">
        <v>299</v>
      </c>
      <c r="L350">
        <v>1</v>
      </c>
      <c r="M350" t="s">
        <v>51</v>
      </c>
      <c r="N350" t="s">
        <v>52</v>
      </c>
      <c r="O350" s="2">
        <v>659.18216337999991</v>
      </c>
      <c r="P350" s="15">
        <v>45754</v>
      </c>
      <c r="Q350" s="15">
        <v>45777</v>
      </c>
      <c r="R350" s="15">
        <v>45784</v>
      </c>
      <c r="S350" t="s">
        <v>21</v>
      </c>
      <c r="T350">
        <v>7</v>
      </c>
      <c r="U350" s="2">
        <v>471.78924067999998</v>
      </c>
      <c r="V350" s="2">
        <v>6613.8678599999994</v>
      </c>
      <c r="W350" s="2">
        <v>9.0551183999999996</v>
      </c>
      <c r="X350" s="2">
        <v>1.5091863999999999</v>
      </c>
      <c r="Y350" s="2">
        <v>7.7427824000000003</v>
      </c>
      <c r="Z350" s="6">
        <f>Crate_BOMs[[#This Row],[glass weight (lb)]]+Crate_BOMs[[#This Row],[Crate Weight (lb)]]/COUNTIF(Crate_BOMs[crate no.],Crate_BOMs[[#This Row],[crate no.]])</f>
        <v>726.58062633428563</v>
      </c>
      <c r="AA350" s="6" t="str">
        <f>IF(LEFT(Crate_BOMs[[#This Row],[glass code]],4)&lt;&gt;"1116","",IFERROR(MID(Crate_BOMs[[#This Row],[no]],FIND("ECN",Crate_BOMs[[#This Row],[no]]),200),MID(Crate_BOMs[[#This Row],[no]],39,200)))</f>
        <v>2.02 GLZ02</v>
      </c>
      <c r="AB350" s="6" t="str">
        <f>SUBSTITUTE(IF(RIGHT(Crate_BOMs[[#This Row],[PO Sublot-GL]],6)="curved",RIGHT(Crate_BOMs[[#This Row],[PO Sublot-GL]],12),RIGHT(Crate_BOMs[[#This Row],[PO Sublot-GL]],5))," ","")</f>
        <v>GLZ02</v>
      </c>
      <c r="AC350" s="6" t="str">
        <f>SUBSTITUTE(LEFT(Crate_BOMs[[#This Row],[PO Sublot-GL]],LEN(Crate_BOMs[[#This Row],[PO Sublot-GL]])-LEN(Crate_BOMs[[#This Row],[Glass Type]]))," ","")</f>
        <v>2.02</v>
      </c>
      <c r="AD350" s="6" t="str">
        <f>LEFT(Crate_BOMs[[#This Row],[no]],FIND(" ",Crate_BOMs[[#This Row],[no]],5)-1)</f>
        <v>PO 40538</v>
      </c>
      <c r="AE350" s="6" cm="1">
        <f t="array" ref="AE350">COUNTA(_xlfn.UNIQUE(_xlfn._xlws.FILTER(Crate_BOMs[PO],Crate_BOMs[crate no.]=Crate_BOMs[[#This Row],[crate no.]])))</f>
        <v>1</v>
      </c>
      <c r="AF350" s="10" t="str">
        <f>IF(Crate_BOMs[[#This Row],['# POs in Crate]]=1,"",IF(VLOOKUP(Crate_BOMs[[#This Row],[crate no.]],Crates_[[crate no.]:[New Sublot]],3,FALSE)="","",VLOOKUP(Crate_BOMs[[#This Row],[crate no.]],Crates_[[crate no.]:[New Sublot]],3,FALSE)))</f>
        <v/>
      </c>
      <c r="AG350" s="6" t="str">
        <f>IF(VLOOKUP(Crate_BOMs[[#This Row],[crate no.]],Crates_[[crate no.]:[New Sublot]],3,FALSE)="",VLOOKUP(Crate_BOMs[[#This Row],[crate no.]],Crates_[[crate no.]:[New Sublot]],2,FALSE),VLOOKUP(Crate_BOMs[[#This Row],[crate no.]],Crates_[[crate no.]:[New Sublot]],3,FALSE))</f>
        <v>2.02</v>
      </c>
    </row>
    <row r="351" spans="1:33" x14ac:dyDescent="0.25">
      <c r="A351">
        <v>7</v>
      </c>
      <c r="B351">
        <v>300522778</v>
      </c>
      <c r="C351">
        <v>2394179</v>
      </c>
      <c r="D351">
        <v>1</v>
      </c>
      <c r="E351" t="s">
        <v>64</v>
      </c>
      <c r="F351" t="s">
        <v>72</v>
      </c>
      <c r="G351">
        <v>2181</v>
      </c>
      <c r="H351">
        <v>2496</v>
      </c>
      <c r="I351">
        <v>86</v>
      </c>
      <c r="J351">
        <v>98</v>
      </c>
      <c r="K351">
        <v>299</v>
      </c>
      <c r="L351">
        <v>1</v>
      </c>
      <c r="M351" t="s">
        <v>51</v>
      </c>
      <c r="N351" t="s">
        <v>52</v>
      </c>
      <c r="O351" s="2">
        <v>659.18216337999991</v>
      </c>
      <c r="P351" s="15">
        <v>45754</v>
      </c>
      <c r="Q351" s="15">
        <v>45777</v>
      </c>
      <c r="R351" s="15">
        <v>45784</v>
      </c>
      <c r="S351" t="s">
        <v>21</v>
      </c>
      <c r="T351">
        <v>7</v>
      </c>
      <c r="U351" s="2">
        <v>471.78924067999998</v>
      </c>
      <c r="V351" s="2">
        <v>6613.8678599999994</v>
      </c>
      <c r="W351" s="2">
        <v>9.0551183999999996</v>
      </c>
      <c r="X351" s="2">
        <v>1.5091863999999999</v>
      </c>
      <c r="Y351" s="2">
        <v>7.7427824000000003</v>
      </c>
      <c r="Z351" s="6">
        <f>Crate_BOMs[[#This Row],[glass weight (lb)]]+Crate_BOMs[[#This Row],[Crate Weight (lb)]]/COUNTIF(Crate_BOMs[crate no.],Crate_BOMs[[#This Row],[crate no.]])</f>
        <v>726.58062633428563</v>
      </c>
      <c r="AA351" s="6" t="str">
        <f>IF(LEFT(Crate_BOMs[[#This Row],[glass code]],4)&lt;&gt;"1116","",IFERROR(MID(Crate_BOMs[[#This Row],[no]],FIND("ECN",Crate_BOMs[[#This Row],[no]]),200),MID(Crate_BOMs[[#This Row],[no]],39,200)))</f>
        <v>2.02 GLZ02</v>
      </c>
      <c r="AB351" s="6" t="str">
        <f>SUBSTITUTE(IF(RIGHT(Crate_BOMs[[#This Row],[PO Sublot-GL]],6)="curved",RIGHT(Crate_BOMs[[#This Row],[PO Sublot-GL]],12),RIGHT(Crate_BOMs[[#This Row],[PO Sublot-GL]],5))," ","")</f>
        <v>GLZ02</v>
      </c>
      <c r="AC351" s="6" t="str">
        <f>SUBSTITUTE(LEFT(Crate_BOMs[[#This Row],[PO Sublot-GL]],LEN(Crate_BOMs[[#This Row],[PO Sublot-GL]])-LEN(Crate_BOMs[[#This Row],[Glass Type]]))," ","")</f>
        <v>2.02</v>
      </c>
      <c r="AD351" s="6" t="str">
        <f>LEFT(Crate_BOMs[[#This Row],[no]],FIND(" ",Crate_BOMs[[#This Row],[no]],5)-1)</f>
        <v>PO 40538</v>
      </c>
      <c r="AE351" s="6" cm="1">
        <f t="array" ref="AE351">COUNTA(_xlfn.UNIQUE(_xlfn._xlws.FILTER(Crate_BOMs[PO],Crate_BOMs[crate no.]=Crate_BOMs[[#This Row],[crate no.]])))</f>
        <v>1</v>
      </c>
      <c r="AF351" s="10" t="str">
        <f>IF(Crate_BOMs[[#This Row],['# POs in Crate]]=1,"",IF(VLOOKUP(Crate_BOMs[[#This Row],[crate no.]],Crates_[[crate no.]:[New Sublot]],3,FALSE)="","",VLOOKUP(Crate_BOMs[[#This Row],[crate no.]],Crates_[[crate no.]:[New Sublot]],3,FALSE)))</f>
        <v/>
      </c>
      <c r="AG351" s="6" t="str">
        <f>IF(VLOOKUP(Crate_BOMs[[#This Row],[crate no.]],Crates_[[crate no.]:[New Sublot]],3,FALSE)="",VLOOKUP(Crate_BOMs[[#This Row],[crate no.]],Crates_[[crate no.]:[New Sublot]],2,FALSE),VLOOKUP(Crate_BOMs[[#This Row],[crate no.]],Crates_[[crate no.]:[New Sublot]],3,FALSE))</f>
        <v>2.02</v>
      </c>
    </row>
    <row r="352" spans="1:33" x14ac:dyDescent="0.25">
      <c r="A352">
        <v>8</v>
      </c>
      <c r="B352">
        <v>300521290</v>
      </c>
      <c r="C352">
        <v>2394737</v>
      </c>
      <c r="D352">
        <v>1</v>
      </c>
      <c r="E352" t="s">
        <v>148</v>
      </c>
      <c r="F352" t="s">
        <v>150</v>
      </c>
      <c r="G352">
        <v>2892</v>
      </c>
      <c r="H352">
        <v>2496</v>
      </c>
      <c r="I352">
        <v>114</v>
      </c>
      <c r="J352">
        <v>98</v>
      </c>
      <c r="K352">
        <v>397</v>
      </c>
      <c r="L352">
        <v>1</v>
      </c>
      <c r="M352" t="s">
        <v>55</v>
      </c>
      <c r="N352" t="s">
        <v>56</v>
      </c>
      <c r="O352" s="2">
        <v>875.2351801399999</v>
      </c>
      <c r="P352" s="15">
        <v>45754</v>
      </c>
      <c r="Q352" s="15">
        <v>45777</v>
      </c>
      <c r="R352" s="15">
        <v>45784</v>
      </c>
      <c r="S352" t="s">
        <v>21</v>
      </c>
      <c r="T352">
        <v>5</v>
      </c>
      <c r="U352" s="2">
        <v>500.44933473999998</v>
      </c>
      <c r="V352" s="2">
        <v>6613.8678599999994</v>
      </c>
      <c r="W352" s="2">
        <v>10.367454400000002</v>
      </c>
      <c r="X352" s="2">
        <v>1.2139108000000001</v>
      </c>
      <c r="Y352" s="2">
        <v>8.7926511999999999</v>
      </c>
      <c r="Z352" s="6">
        <f>Crate_BOMs[[#This Row],[glass weight (lb)]]+Crate_BOMs[[#This Row],[Crate Weight (lb)]]/COUNTIF(Crate_BOMs[crate no.],Crate_BOMs[[#This Row],[crate no.]])</f>
        <v>975.32504708799991</v>
      </c>
      <c r="AA352" s="6" t="str">
        <f>IF(LEFT(Crate_BOMs[[#This Row],[glass code]],4)&lt;&gt;"1116","",IFERROR(MID(Crate_BOMs[[#This Row],[no]],FIND("ECN",Crate_BOMs[[#This Row],[no]]),200),MID(Crate_BOMs[[#This Row],[no]],39,200)))</f>
        <v>2.02 GLA01</v>
      </c>
      <c r="AB352" s="6" t="str">
        <f>SUBSTITUTE(IF(RIGHT(Crate_BOMs[[#This Row],[PO Sublot-GL]],6)="curved",RIGHT(Crate_BOMs[[#This Row],[PO Sublot-GL]],12),RIGHT(Crate_BOMs[[#This Row],[PO Sublot-GL]],5))," ","")</f>
        <v>GLA01</v>
      </c>
      <c r="AC352" s="6" t="str">
        <f>SUBSTITUTE(LEFT(Crate_BOMs[[#This Row],[PO Sublot-GL]],LEN(Crate_BOMs[[#This Row],[PO Sublot-GL]])-LEN(Crate_BOMs[[#This Row],[Glass Type]]))," ","")</f>
        <v>2.02</v>
      </c>
      <c r="AD352" s="6" t="str">
        <f>LEFT(Crate_BOMs[[#This Row],[no]],FIND(" ",Crate_BOMs[[#This Row],[no]],5)-1)</f>
        <v>PO 40538</v>
      </c>
      <c r="AE352" s="6" cm="1">
        <f t="array" ref="AE352">COUNTA(_xlfn.UNIQUE(_xlfn._xlws.FILTER(Crate_BOMs[PO],Crate_BOMs[crate no.]=Crate_BOMs[[#This Row],[crate no.]])))</f>
        <v>1</v>
      </c>
      <c r="AF352" s="10" t="str">
        <f>IF(Crate_BOMs[[#This Row],['# POs in Crate]]=1,"",IF(VLOOKUP(Crate_BOMs[[#This Row],[crate no.]],Crates_[[crate no.]:[New Sublot]],3,FALSE)="","",VLOOKUP(Crate_BOMs[[#This Row],[crate no.]],Crates_[[crate no.]:[New Sublot]],3,FALSE)))</f>
        <v/>
      </c>
      <c r="AG352" s="6" t="str">
        <f>IF(VLOOKUP(Crate_BOMs[[#This Row],[crate no.]],Crates_[[crate no.]:[New Sublot]],3,FALSE)="",VLOOKUP(Crate_BOMs[[#This Row],[crate no.]],Crates_[[crate no.]:[New Sublot]],2,FALSE),VLOOKUP(Crate_BOMs[[#This Row],[crate no.]],Crates_[[crate no.]:[New Sublot]],3,FALSE))</f>
        <v>2.02</v>
      </c>
    </row>
    <row r="353" spans="1:33" x14ac:dyDescent="0.25">
      <c r="A353">
        <v>8</v>
      </c>
      <c r="B353">
        <v>300521290</v>
      </c>
      <c r="C353">
        <v>2394737</v>
      </c>
      <c r="D353">
        <v>1</v>
      </c>
      <c r="E353" t="s">
        <v>148</v>
      </c>
      <c r="F353" t="s">
        <v>150</v>
      </c>
      <c r="G353">
        <v>2892</v>
      </c>
      <c r="H353">
        <v>2496</v>
      </c>
      <c r="I353">
        <v>114</v>
      </c>
      <c r="J353">
        <v>98</v>
      </c>
      <c r="K353">
        <v>397</v>
      </c>
      <c r="L353">
        <v>1</v>
      </c>
      <c r="M353" t="s">
        <v>55</v>
      </c>
      <c r="N353" t="s">
        <v>56</v>
      </c>
      <c r="O353" s="2">
        <v>875.2351801399999</v>
      </c>
      <c r="P353" s="15">
        <v>45754</v>
      </c>
      <c r="Q353" s="15">
        <v>45777</v>
      </c>
      <c r="R353" s="15">
        <v>45784</v>
      </c>
      <c r="S353" t="s">
        <v>21</v>
      </c>
      <c r="T353">
        <v>5</v>
      </c>
      <c r="U353" s="2">
        <v>500.44933473999998</v>
      </c>
      <c r="V353" s="2">
        <v>6613.8678599999994</v>
      </c>
      <c r="W353" s="2">
        <v>10.367454400000002</v>
      </c>
      <c r="X353" s="2">
        <v>1.2139108000000001</v>
      </c>
      <c r="Y353" s="2">
        <v>8.7926511999999999</v>
      </c>
      <c r="Z353" s="6">
        <f>Crate_BOMs[[#This Row],[glass weight (lb)]]+Crate_BOMs[[#This Row],[Crate Weight (lb)]]/COUNTIF(Crate_BOMs[crate no.],Crate_BOMs[[#This Row],[crate no.]])</f>
        <v>975.32504708799991</v>
      </c>
      <c r="AA353" s="6" t="str">
        <f>IF(LEFT(Crate_BOMs[[#This Row],[glass code]],4)&lt;&gt;"1116","",IFERROR(MID(Crate_BOMs[[#This Row],[no]],FIND("ECN",Crate_BOMs[[#This Row],[no]]),200),MID(Crate_BOMs[[#This Row],[no]],39,200)))</f>
        <v>2.02 GLA01</v>
      </c>
      <c r="AB353" s="6" t="str">
        <f>SUBSTITUTE(IF(RIGHT(Crate_BOMs[[#This Row],[PO Sublot-GL]],6)="curved",RIGHT(Crate_BOMs[[#This Row],[PO Sublot-GL]],12),RIGHT(Crate_BOMs[[#This Row],[PO Sublot-GL]],5))," ","")</f>
        <v>GLA01</v>
      </c>
      <c r="AC353" s="6" t="str">
        <f>SUBSTITUTE(LEFT(Crate_BOMs[[#This Row],[PO Sublot-GL]],LEN(Crate_BOMs[[#This Row],[PO Sublot-GL]])-LEN(Crate_BOMs[[#This Row],[Glass Type]]))," ","")</f>
        <v>2.02</v>
      </c>
      <c r="AD353" s="6" t="str">
        <f>LEFT(Crate_BOMs[[#This Row],[no]],FIND(" ",Crate_BOMs[[#This Row],[no]],5)-1)</f>
        <v>PO 40538</v>
      </c>
      <c r="AE353" s="6" cm="1">
        <f t="array" ref="AE353">COUNTA(_xlfn.UNIQUE(_xlfn._xlws.FILTER(Crate_BOMs[PO],Crate_BOMs[crate no.]=Crate_BOMs[[#This Row],[crate no.]])))</f>
        <v>1</v>
      </c>
      <c r="AF353" s="10" t="str">
        <f>IF(Crate_BOMs[[#This Row],['# POs in Crate]]=1,"",IF(VLOOKUP(Crate_BOMs[[#This Row],[crate no.]],Crates_[[crate no.]:[New Sublot]],3,FALSE)="","",VLOOKUP(Crate_BOMs[[#This Row],[crate no.]],Crates_[[crate no.]:[New Sublot]],3,FALSE)))</f>
        <v/>
      </c>
      <c r="AG353" s="6" t="str">
        <f>IF(VLOOKUP(Crate_BOMs[[#This Row],[crate no.]],Crates_[[crate no.]:[New Sublot]],3,FALSE)="",VLOOKUP(Crate_BOMs[[#This Row],[crate no.]],Crates_[[crate no.]:[New Sublot]],2,FALSE),VLOOKUP(Crate_BOMs[[#This Row],[crate no.]],Crates_[[crate no.]:[New Sublot]],3,FALSE))</f>
        <v>2.02</v>
      </c>
    </row>
    <row r="354" spans="1:33" x14ac:dyDescent="0.25">
      <c r="A354">
        <v>8</v>
      </c>
      <c r="B354">
        <v>300521290</v>
      </c>
      <c r="C354">
        <v>2394737</v>
      </c>
      <c r="D354">
        <v>1</v>
      </c>
      <c r="E354" t="s">
        <v>148</v>
      </c>
      <c r="F354" t="s">
        <v>150</v>
      </c>
      <c r="G354">
        <v>2892</v>
      </c>
      <c r="H354">
        <v>2496</v>
      </c>
      <c r="I354">
        <v>114</v>
      </c>
      <c r="J354">
        <v>98</v>
      </c>
      <c r="K354">
        <v>397</v>
      </c>
      <c r="L354">
        <v>1</v>
      </c>
      <c r="M354" t="s">
        <v>55</v>
      </c>
      <c r="N354" t="s">
        <v>56</v>
      </c>
      <c r="O354" s="2">
        <v>875.2351801399999</v>
      </c>
      <c r="P354" s="15">
        <v>45754</v>
      </c>
      <c r="Q354" s="15">
        <v>45777</v>
      </c>
      <c r="R354" s="15">
        <v>45784</v>
      </c>
      <c r="S354" t="s">
        <v>21</v>
      </c>
      <c r="T354">
        <v>5</v>
      </c>
      <c r="U354" s="2">
        <v>500.44933473999998</v>
      </c>
      <c r="V354" s="2">
        <v>6613.8678599999994</v>
      </c>
      <c r="W354" s="2">
        <v>10.367454400000002</v>
      </c>
      <c r="X354" s="2">
        <v>1.2139108000000001</v>
      </c>
      <c r="Y354" s="2">
        <v>8.7926511999999999</v>
      </c>
      <c r="Z354" s="6">
        <f>Crate_BOMs[[#This Row],[glass weight (lb)]]+Crate_BOMs[[#This Row],[Crate Weight (lb)]]/COUNTIF(Crate_BOMs[crate no.],Crate_BOMs[[#This Row],[crate no.]])</f>
        <v>975.32504708799991</v>
      </c>
      <c r="AA354" s="6" t="str">
        <f>IF(LEFT(Crate_BOMs[[#This Row],[glass code]],4)&lt;&gt;"1116","",IFERROR(MID(Crate_BOMs[[#This Row],[no]],FIND("ECN",Crate_BOMs[[#This Row],[no]]),200),MID(Crate_BOMs[[#This Row],[no]],39,200)))</f>
        <v>2.02 GLA01</v>
      </c>
      <c r="AB354" s="6" t="str">
        <f>SUBSTITUTE(IF(RIGHT(Crate_BOMs[[#This Row],[PO Sublot-GL]],6)="curved",RIGHT(Crate_BOMs[[#This Row],[PO Sublot-GL]],12),RIGHT(Crate_BOMs[[#This Row],[PO Sublot-GL]],5))," ","")</f>
        <v>GLA01</v>
      </c>
      <c r="AC354" s="6" t="str">
        <f>SUBSTITUTE(LEFT(Crate_BOMs[[#This Row],[PO Sublot-GL]],LEN(Crate_BOMs[[#This Row],[PO Sublot-GL]])-LEN(Crate_BOMs[[#This Row],[Glass Type]]))," ","")</f>
        <v>2.02</v>
      </c>
      <c r="AD354" s="6" t="str">
        <f>LEFT(Crate_BOMs[[#This Row],[no]],FIND(" ",Crate_BOMs[[#This Row],[no]],5)-1)</f>
        <v>PO 40538</v>
      </c>
      <c r="AE354" s="6" cm="1">
        <f t="array" ref="AE354">COUNTA(_xlfn.UNIQUE(_xlfn._xlws.FILTER(Crate_BOMs[PO],Crate_BOMs[crate no.]=Crate_BOMs[[#This Row],[crate no.]])))</f>
        <v>1</v>
      </c>
      <c r="AF354" s="10" t="str">
        <f>IF(Crate_BOMs[[#This Row],['# POs in Crate]]=1,"",IF(VLOOKUP(Crate_BOMs[[#This Row],[crate no.]],Crates_[[crate no.]:[New Sublot]],3,FALSE)="","",VLOOKUP(Crate_BOMs[[#This Row],[crate no.]],Crates_[[crate no.]:[New Sublot]],3,FALSE)))</f>
        <v/>
      </c>
      <c r="AG354" s="6" t="str">
        <f>IF(VLOOKUP(Crate_BOMs[[#This Row],[crate no.]],Crates_[[crate no.]:[New Sublot]],3,FALSE)="",VLOOKUP(Crate_BOMs[[#This Row],[crate no.]],Crates_[[crate no.]:[New Sublot]],2,FALSE),VLOOKUP(Crate_BOMs[[#This Row],[crate no.]],Crates_[[crate no.]:[New Sublot]],3,FALSE))</f>
        <v>2.02</v>
      </c>
    </row>
    <row r="355" spans="1:33" x14ac:dyDescent="0.25">
      <c r="A355">
        <v>8</v>
      </c>
      <c r="B355">
        <v>300521290</v>
      </c>
      <c r="C355">
        <v>2394737</v>
      </c>
      <c r="D355">
        <v>1</v>
      </c>
      <c r="E355" t="s">
        <v>148</v>
      </c>
      <c r="F355" t="s">
        <v>150</v>
      </c>
      <c r="G355">
        <v>2892</v>
      </c>
      <c r="H355">
        <v>2496</v>
      </c>
      <c r="I355">
        <v>114</v>
      </c>
      <c r="J355">
        <v>98</v>
      </c>
      <c r="K355">
        <v>397</v>
      </c>
      <c r="L355">
        <v>1</v>
      </c>
      <c r="M355" t="s">
        <v>55</v>
      </c>
      <c r="N355" t="s">
        <v>56</v>
      </c>
      <c r="O355" s="2">
        <v>875.2351801399999</v>
      </c>
      <c r="P355" s="15">
        <v>45754</v>
      </c>
      <c r="Q355" s="15">
        <v>45777</v>
      </c>
      <c r="R355" s="15">
        <v>45784</v>
      </c>
      <c r="S355" t="s">
        <v>21</v>
      </c>
      <c r="T355">
        <v>5</v>
      </c>
      <c r="U355" s="2">
        <v>500.44933473999998</v>
      </c>
      <c r="V355" s="2">
        <v>6613.8678599999994</v>
      </c>
      <c r="W355" s="2">
        <v>10.367454400000002</v>
      </c>
      <c r="X355" s="2">
        <v>1.2139108000000001</v>
      </c>
      <c r="Y355" s="2">
        <v>8.7926511999999999</v>
      </c>
      <c r="Z355" s="6">
        <f>Crate_BOMs[[#This Row],[glass weight (lb)]]+Crate_BOMs[[#This Row],[Crate Weight (lb)]]/COUNTIF(Crate_BOMs[crate no.],Crate_BOMs[[#This Row],[crate no.]])</f>
        <v>975.32504708799991</v>
      </c>
      <c r="AA355" s="6" t="str">
        <f>IF(LEFT(Crate_BOMs[[#This Row],[glass code]],4)&lt;&gt;"1116","",IFERROR(MID(Crate_BOMs[[#This Row],[no]],FIND("ECN",Crate_BOMs[[#This Row],[no]]),200),MID(Crate_BOMs[[#This Row],[no]],39,200)))</f>
        <v>2.02 GLA01</v>
      </c>
      <c r="AB355" s="6" t="str">
        <f>SUBSTITUTE(IF(RIGHT(Crate_BOMs[[#This Row],[PO Sublot-GL]],6)="curved",RIGHT(Crate_BOMs[[#This Row],[PO Sublot-GL]],12),RIGHT(Crate_BOMs[[#This Row],[PO Sublot-GL]],5))," ","")</f>
        <v>GLA01</v>
      </c>
      <c r="AC355" s="6" t="str">
        <f>SUBSTITUTE(LEFT(Crate_BOMs[[#This Row],[PO Sublot-GL]],LEN(Crate_BOMs[[#This Row],[PO Sublot-GL]])-LEN(Crate_BOMs[[#This Row],[Glass Type]]))," ","")</f>
        <v>2.02</v>
      </c>
      <c r="AD355" s="6" t="str">
        <f>LEFT(Crate_BOMs[[#This Row],[no]],FIND(" ",Crate_BOMs[[#This Row],[no]],5)-1)</f>
        <v>PO 40538</v>
      </c>
      <c r="AE355" s="6" cm="1">
        <f t="array" ref="AE355">COUNTA(_xlfn.UNIQUE(_xlfn._xlws.FILTER(Crate_BOMs[PO],Crate_BOMs[crate no.]=Crate_BOMs[[#This Row],[crate no.]])))</f>
        <v>1</v>
      </c>
      <c r="AF355" s="10" t="str">
        <f>IF(Crate_BOMs[[#This Row],['# POs in Crate]]=1,"",IF(VLOOKUP(Crate_BOMs[[#This Row],[crate no.]],Crates_[[crate no.]:[New Sublot]],3,FALSE)="","",VLOOKUP(Crate_BOMs[[#This Row],[crate no.]],Crates_[[crate no.]:[New Sublot]],3,FALSE)))</f>
        <v/>
      </c>
      <c r="AG355" s="6" t="str">
        <f>IF(VLOOKUP(Crate_BOMs[[#This Row],[crate no.]],Crates_[[crate no.]:[New Sublot]],3,FALSE)="",VLOOKUP(Crate_BOMs[[#This Row],[crate no.]],Crates_[[crate no.]:[New Sublot]],2,FALSE),VLOOKUP(Crate_BOMs[[#This Row],[crate no.]],Crates_[[crate no.]:[New Sublot]],3,FALSE))</f>
        <v>2.02</v>
      </c>
    </row>
    <row r="356" spans="1:33" x14ac:dyDescent="0.25">
      <c r="A356">
        <v>8</v>
      </c>
      <c r="B356">
        <v>300521290</v>
      </c>
      <c r="C356">
        <v>2394737</v>
      </c>
      <c r="D356">
        <v>1</v>
      </c>
      <c r="E356" t="s">
        <v>148</v>
      </c>
      <c r="F356" t="s">
        <v>150</v>
      </c>
      <c r="G356">
        <v>2892</v>
      </c>
      <c r="H356">
        <v>2496</v>
      </c>
      <c r="I356">
        <v>114</v>
      </c>
      <c r="J356">
        <v>98</v>
      </c>
      <c r="K356">
        <v>397</v>
      </c>
      <c r="L356">
        <v>1</v>
      </c>
      <c r="M356" t="s">
        <v>55</v>
      </c>
      <c r="N356" t="s">
        <v>56</v>
      </c>
      <c r="O356" s="2">
        <v>875.2351801399999</v>
      </c>
      <c r="P356" s="15">
        <v>45754</v>
      </c>
      <c r="Q356" s="15">
        <v>45777</v>
      </c>
      <c r="R356" s="15">
        <v>45784</v>
      </c>
      <c r="S356" t="s">
        <v>21</v>
      </c>
      <c r="T356">
        <v>5</v>
      </c>
      <c r="U356" s="2">
        <v>500.44933473999998</v>
      </c>
      <c r="V356" s="2">
        <v>6613.8678599999994</v>
      </c>
      <c r="W356" s="2">
        <v>10.367454400000002</v>
      </c>
      <c r="X356" s="2">
        <v>1.2139108000000001</v>
      </c>
      <c r="Y356" s="2">
        <v>8.7926511999999999</v>
      </c>
      <c r="Z356" s="6">
        <f>Crate_BOMs[[#This Row],[glass weight (lb)]]+Crate_BOMs[[#This Row],[Crate Weight (lb)]]/COUNTIF(Crate_BOMs[crate no.],Crate_BOMs[[#This Row],[crate no.]])</f>
        <v>975.32504708799991</v>
      </c>
      <c r="AA356" s="6" t="str">
        <f>IF(LEFT(Crate_BOMs[[#This Row],[glass code]],4)&lt;&gt;"1116","",IFERROR(MID(Crate_BOMs[[#This Row],[no]],FIND("ECN",Crate_BOMs[[#This Row],[no]]),200),MID(Crate_BOMs[[#This Row],[no]],39,200)))</f>
        <v>2.02 GLA01</v>
      </c>
      <c r="AB356" s="6" t="str">
        <f>SUBSTITUTE(IF(RIGHT(Crate_BOMs[[#This Row],[PO Sublot-GL]],6)="curved",RIGHT(Crate_BOMs[[#This Row],[PO Sublot-GL]],12),RIGHT(Crate_BOMs[[#This Row],[PO Sublot-GL]],5))," ","")</f>
        <v>GLA01</v>
      </c>
      <c r="AC356" s="6" t="str">
        <f>SUBSTITUTE(LEFT(Crate_BOMs[[#This Row],[PO Sublot-GL]],LEN(Crate_BOMs[[#This Row],[PO Sublot-GL]])-LEN(Crate_BOMs[[#This Row],[Glass Type]]))," ","")</f>
        <v>2.02</v>
      </c>
      <c r="AD356" s="6" t="str">
        <f>LEFT(Crate_BOMs[[#This Row],[no]],FIND(" ",Crate_BOMs[[#This Row],[no]],5)-1)</f>
        <v>PO 40538</v>
      </c>
      <c r="AE356" s="6" cm="1">
        <f t="array" ref="AE356">COUNTA(_xlfn.UNIQUE(_xlfn._xlws.FILTER(Crate_BOMs[PO],Crate_BOMs[crate no.]=Crate_BOMs[[#This Row],[crate no.]])))</f>
        <v>1</v>
      </c>
      <c r="AF356" s="10" t="str">
        <f>IF(Crate_BOMs[[#This Row],['# POs in Crate]]=1,"",IF(VLOOKUP(Crate_BOMs[[#This Row],[crate no.]],Crates_[[crate no.]:[New Sublot]],3,FALSE)="","",VLOOKUP(Crate_BOMs[[#This Row],[crate no.]],Crates_[[crate no.]:[New Sublot]],3,FALSE)))</f>
        <v/>
      </c>
      <c r="AG356" s="6" t="str">
        <f>IF(VLOOKUP(Crate_BOMs[[#This Row],[crate no.]],Crates_[[crate no.]:[New Sublot]],3,FALSE)="",VLOOKUP(Crate_BOMs[[#This Row],[crate no.]],Crates_[[crate no.]:[New Sublot]],2,FALSE),VLOOKUP(Crate_BOMs[[#This Row],[crate no.]],Crates_[[crate no.]:[New Sublot]],3,FALSE))</f>
        <v>2.02</v>
      </c>
    </row>
    <row r="357" spans="1:33" x14ac:dyDescent="0.25">
      <c r="A357">
        <v>8</v>
      </c>
      <c r="B357">
        <v>300522621</v>
      </c>
      <c r="C357">
        <v>2394737</v>
      </c>
      <c r="D357">
        <v>1</v>
      </c>
      <c r="E357" t="s">
        <v>148</v>
      </c>
      <c r="F357" t="s">
        <v>150</v>
      </c>
      <c r="G357">
        <v>2892</v>
      </c>
      <c r="H357">
        <v>2496</v>
      </c>
      <c r="I357">
        <v>114</v>
      </c>
      <c r="J357">
        <v>98</v>
      </c>
      <c r="K357">
        <v>397</v>
      </c>
      <c r="L357">
        <v>1</v>
      </c>
      <c r="M357" t="s">
        <v>55</v>
      </c>
      <c r="N357" t="s">
        <v>56</v>
      </c>
      <c r="O357" s="2">
        <v>875.2351801399999</v>
      </c>
      <c r="P357" s="15">
        <v>45754</v>
      </c>
      <c r="Q357" s="15">
        <v>45777</v>
      </c>
      <c r="R357" s="15">
        <v>45784</v>
      </c>
      <c r="S357" t="s">
        <v>21</v>
      </c>
      <c r="T357">
        <v>5</v>
      </c>
      <c r="U357" s="2">
        <v>500.44933473999998</v>
      </c>
      <c r="V357" s="2">
        <v>6613.8678599999994</v>
      </c>
      <c r="W357" s="2">
        <v>10.367454400000002</v>
      </c>
      <c r="X357" s="2">
        <v>1.2139108000000001</v>
      </c>
      <c r="Y357" s="2">
        <v>8.7926511999999999</v>
      </c>
      <c r="Z357" s="6">
        <f>Crate_BOMs[[#This Row],[glass weight (lb)]]+Crate_BOMs[[#This Row],[Crate Weight (lb)]]/COUNTIF(Crate_BOMs[crate no.],Crate_BOMs[[#This Row],[crate no.]])</f>
        <v>975.32504708799991</v>
      </c>
      <c r="AA357" s="6" t="str">
        <f>IF(LEFT(Crate_BOMs[[#This Row],[glass code]],4)&lt;&gt;"1116","",IFERROR(MID(Crate_BOMs[[#This Row],[no]],FIND("ECN",Crate_BOMs[[#This Row],[no]]),200),MID(Crate_BOMs[[#This Row],[no]],39,200)))</f>
        <v>2.02 GLA01</v>
      </c>
      <c r="AB357" s="6" t="str">
        <f>SUBSTITUTE(IF(RIGHT(Crate_BOMs[[#This Row],[PO Sublot-GL]],6)="curved",RIGHT(Crate_BOMs[[#This Row],[PO Sublot-GL]],12),RIGHT(Crate_BOMs[[#This Row],[PO Sublot-GL]],5))," ","")</f>
        <v>GLA01</v>
      </c>
      <c r="AC357" s="6" t="str">
        <f>SUBSTITUTE(LEFT(Crate_BOMs[[#This Row],[PO Sublot-GL]],LEN(Crate_BOMs[[#This Row],[PO Sublot-GL]])-LEN(Crate_BOMs[[#This Row],[Glass Type]]))," ","")</f>
        <v>2.02</v>
      </c>
      <c r="AD357" s="6" t="str">
        <f>LEFT(Crate_BOMs[[#This Row],[no]],FIND(" ",Crate_BOMs[[#This Row],[no]],5)-1)</f>
        <v>PO 40538</v>
      </c>
      <c r="AE357" s="6" cm="1">
        <f t="array" ref="AE357">COUNTA(_xlfn.UNIQUE(_xlfn._xlws.FILTER(Crate_BOMs[PO],Crate_BOMs[crate no.]=Crate_BOMs[[#This Row],[crate no.]])))</f>
        <v>1</v>
      </c>
      <c r="AF357" s="10" t="str">
        <f>IF(Crate_BOMs[[#This Row],['# POs in Crate]]=1,"",IF(VLOOKUP(Crate_BOMs[[#This Row],[crate no.]],Crates_[[crate no.]:[New Sublot]],3,FALSE)="","",VLOOKUP(Crate_BOMs[[#This Row],[crate no.]],Crates_[[crate no.]:[New Sublot]],3,FALSE)))</f>
        <v/>
      </c>
      <c r="AG357" s="6" t="str">
        <f>IF(VLOOKUP(Crate_BOMs[[#This Row],[crate no.]],Crates_[[crate no.]:[New Sublot]],3,FALSE)="",VLOOKUP(Crate_BOMs[[#This Row],[crate no.]],Crates_[[crate no.]:[New Sublot]],2,FALSE),VLOOKUP(Crate_BOMs[[#This Row],[crate no.]],Crates_[[crate no.]:[New Sublot]],3,FALSE))</f>
        <v>2.02</v>
      </c>
    </row>
    <row r="358" spans="1:33" x14ac:dyDescent="0.25">
      <c r="A358">
        <v>8</v>
      </c>
      <c r="B358">
        <v>300522621</v>
      </c>
      <c r="C358">
        <v>2394737</v>
      </c>
      <c r="D358">
        <v>1</v>
      </c>
      <c r="E358" t="s">
        <v>148</v>
      </c>
      <c r="F358" t="s">
        <v>150</v>
      </c>
      <c r="G358">
        <v>2892</v>
      </c>
      <c r="H358">
        <v>2496</v>
      </c>
      <c r="I358">
        <v>114</v>
      </c>
      <c r="J358">
        <v>98</v>
      </c>
      <c r="K358">
        <v>397</v>
      </c>
      <c r="L358">
        <v>1</v>
      </c>
      <c r="M358" t="s">
        <v>55</v>
      </c>
      <c r="N358" t="s">
        <v>56</v>
      </c>
      <c r="O358" s="2">
        <v>875.2351801399999</v>
      </c>
      <c r="P358" s="15">
        <v>45754</v>
      </c>
      <c r="Q358" s="15">
        <v>45777</v>
      </c>
      <c r="R358" s="15">
        <v>45784</v>
      </c>
      <c r="S358" t="s">
        <v>21</v>
      </c>
      <c r="T358">
        <v>5</v>
      </c>
      <c r="U358" s="2">
        <v>500.44933473999998</v>
      </c>
      <c r="V358" s="2">
        <v>6613.8678599999994</v>
      </c>
      <c r="W358" s="2">
        <v>10.367454400000002</v>
      </c>
      <c r="X358" s="2">
        <v>1.2139108000000001</v>
      </c>
      <c r="Y358" s="2">
        <v>8.7926511999999999</v>
      </c>
      <c r="Z358" s="6">
        <f>Crate_BOMs[[#This Row],[glass weight (lb)]]+Crate_BOMs[[#This Row],[Crate Weight (lb)]]/COUNTIF(Crate_BOMs[crate no.],Crate_BOMs[[#This Row],[crate no.]])</f>
        <v>975.32504708799991</v>
      </c>
      <c r="AA358" s="6" t="str">
        <f>IF(LEFT(Crate_BOMs[[#This Row],[glass code]],4)&lt;&gt;"1116","",IFERROR(MID(Crate_BOMs[[#This Row],[no]],FIND("ECN",Crate_BOMs[[#This Row],[no]]),200),MID(Crate_BOMs[[#This Row],[no]],39,200)))</f>
        <v>2.02 GLA01</v>
      </c>
      <c r="AB358" s="6" t="str">
        <f>SUBSTITUTE(IF(RIGHT(Crate_BOMs[[#This Row],[PO Sublot-GL]],6)="curved",RIGHT(Crate_BOMs[[#This Row],[PO Sublot-GL]],12),RIGHT(Crate_BOMs[[#This Row],[PO Sublot-GL]],5))," ","")</f>
        <v>GLA01</v>
      </c>
      <c r="AC358" s="6" t="str">
        <f>SUBSTITUTE(LEFT(Crate_BOMs[[#This Row],[PO Sublot-GL]],LEN(Crate_BOMs[[#This Row],[PO Sublot-GL]])-LEN(Crate_BOMs[[#This Row],[Glass Type]]))," ","")</f>
        <v>2.02</v>
      </c>
      <c r="AD358" s="6" t="str">
        <f>LEFT(Crate_BOMs[[#This Row],[no]],FIND(" ",Crate_BOMs[[#This Row],[no]],5)-1)</f>
        <v>PO 40538</v>
      </c>
      <c r="AE358" s="6" cm="1">
        <f t="array" ref="AE358">COUNTA(_xlfn.UNIQUE(_xlfn._xlws.FILTER(Crate_BOMs[PO],Crate_BOMs[crate no.]=Crate_BOMs[[#This Row],[crate no.]])))</f>
        <v>1</v>
      </c>
      <c r="AF358" s="10" t="str">
        <f>IF(Crate_BOMs[[#This Row],['# POs in Crate]]=1,"",IF(VLOOKUP(Crate_BOMs[[#This Row],[crate no.]],Crates_[[crate no.]:[New Sublot]],3,FALSE)="","",VLOOKUP(Crate_BOMs[[#This Row],[crate no.]],Crates_[[crate no.]:[New Sublot]],3,FALSE)))</f>
        <v/>
      </c>
      <c r="AG358" s="6" t="str">
        <f>IF(VLOOKUP(Crate_BOMs[[#This Row],[crate no.]],Crates_[[crate no.]:[New Sublot]],3,FALSE)="",VLOOKUP(Crate_BOMs[[#This Row],[crate no.]],Crates_[[crate no.]:[New Sublot]],2,FALSE),VLOOKUP(Crate_BOMs[[#This Row],[crate no.]],Crates_[[crate no.]:[New Sublot]],3,FALSE))</f>
        <v>2.02</v>
      </c>
    </row>
    <row r="359" spans="1:33" x14ac:dyDescent="0.25">
      <c r="A359">
        <v>8</v>
      </c>
      <c r="B359">
        <v>300522621</v>
      </c>
      <c r="C359">
        <v>2394737</v>
      </c>
      <c r="D359">
        <v>1</v>
      </c>
      <c r="E359" t="s">
        <v>148</v>
      </c>
      <c r="F359" t="s">
        <v>150</v>
      </c>
      <c r="G359">
        <v>2892</v>
      </c>
      <c r="H359">
        <v>2496</v>
      </c>
      <c r="I359">
        <v>114</v>
      </c>
      <c r="J359">
        <v>98</v>
      </c>
      <c r="K359">
        <v>397</v>
      </c>
      <c r="L359">
        <v>1</v>
      </c>
      <c r="M359" t="s">
        <v>55</v>
      </c>
      <c r="N359" t="s">
        <v>56</v>
      </c>
      <c r="O359" s="2">
        <v>875.2351801399999</v>
      </c>
      <c r="P359" s="15">
        <v>45754</v>
      </c>
      <c r="Q359" s="15">
        <v>45777</v>
      </c>
      <c r="R359" s="15">
        <v>45784</v>
      </c>
      <c r="S359" t="s">
        <v>21</v>
      </c>
      <c r="T359">
        <v>5</v>
      </c>
      <c r="U359" s="2">
        <v>500.44933473999998</v>
      </c>
      <c r="V359" s="2">
        <v>6613.8678599999994</v>
      </c>
      <c r="W359" s="2">
        <v>10.367454400000002</v>
      </c>
      <c r="X359" s="2">
        <v>1.2139108000000001</v>
      </c>
      <c r="Y359" s="2">
        <v>8.7926511999999999</v>
      </c>
      <c r="Z359" s="6">
        <f>Crate_BOMs[[#This Row],[glass weight (lb)]]+Crate_BOMs[[#This Row],[Crate Weight (lb)]]/COUNTIF(Crate_BOMs[crate no.],Crate_BOMs[[#This Row],[crate no.]])</f>
        <v>975.32504708799991</v>
      </c>
      <c r="AA359" s="6" t="str">
        <f>IF(LEFT(Crate_BOMs[[#This Row],[glass code]],4)&lt;&gt;"1116","",IFERROR(MID(Crate_BOMs[[#This Row],[no]],FIND("ECN",Crate_BOMs[[#This Row],[no]]),200),MID(Crate_BOMs[[#This Row],[no]],39,200)))</f>
        <v>2.02 GLA01</v>
      </c>
      <c r="AB359" s="6" t="str">
        <f>SUBSTITUTE(IF(RIGHT(Crate_BOMs[[#This Row],[PO Sublot-GL]],6)="curved",RIGHT(Crate_BOMs[[#This Row],[PO Sublot-GL]],12),RIGHT(Crate_BOMs[[#This Row],[PO Sublot-GL]],5))," ","")</f>
        <v>GLA01</v>
      </c>
      <c r="AC359" s="6" t="str">
        <f>SUBSTITUTE(LEFT(Crate_BOMs[[#This Row],[PO Sublot-GL]],LEN(Crate_BOMs[[#This Row],[PO Sublot-GL]])-LEN(Crate_BOMs[[#This Row],[Glass Type]]))," ","")</f>
        <v>2.02</v>
      </c>
      <c r="AD359" s="6" t="str">
        <f>LEFT(Crate_BOMs[[#This Row],[no]],FIND(" ",Crate_BOMs[[#This Row],[no]],5)-1)</f>
        <v>PO 40538</v>
      </c>
      <c r="AE359" s="6" cm="1">
        <f t="array" ref="AE359">COUNTA(_xlfn.UNIQUE(_xlfn._xlws.FILTER(Crate_BOMs[PO],Crate_BOMs[crate no.]=Crate_BOMs[[#This Row],[crate no.]])))</f>
        <v>1</v>
      </c>
      <c r="AF359" s="10" t="str">
        <f>IF(Crate_BOMs[[#This Row],['# POs in Crate]]=1,"",IF(VLOOKUP(Crate_BOMs[[#This Row],[crate no.]],Crates_[[crate no.]:[New Sublot]],3,FALSE)="","",VLOOKUP(Crate_BOMs[[#This Row],[crate no.]],Crates_[[crate no.]:[New Sublot]],3,FALSE)))</f>
        <v/>
      </c>
      <c r="AG359" s="6" t="str">
        <f>IF(VLOOKUP(Crate_BOMs[[#This Row],[crate no.]],Crates_[[crate no.]:[New Sublot]],3,FALSE)="",VLOOKUP(Crate_BOMs[[#This Row],[crate no.]],Crates_[[crate no.]:[New Sublot]],2,FALSE),VLOOKUP(Crate_BOMs[[#This Row],[crate no.]],Crates_[[crate no.]:[New Sublot]],3,FALSE))</f>
        <v>2.02</v>
      </c>
    </row>
    <row r="360" spans="1:33" x14ac:dyDescent="0.25">
      <c r="A360">
        <v>8</v>
      </c>
      <c r="B360">
        <v>300522621</v>
      </c>
      <c r="C360">
        <v>2394737</v>
      </c>
      <c r="D360">
        <v>1</v>
      </c>
      <c r="E360" t="s">
        <v>148</v>
      </c>
      <c r="F360" t="s">
        <v>150</v>
      </c>
      <c r="G360">
        <v>2892</v>
      </c>
      <c r="H360">
        <v>2496</v>
      </c>
      <c r="I360">
        <v>114</v>
      </c>
      <c r="J360">
        <v>98</v>
      </c>
      <c r="K360">
        <v>397</v>
      </c>
      <c r="L360">
        <v>1</v>
      </c>
      <c r="M360" t="s">
        <v>55</v>
      </c>
      <c r="N360" t="s">
        <v>56</v>
      </c>
      <c r="O360" s="2">
        <v>875.2351801399999</v>
      </c>
      <c r="P360" s="15">
        <v>45754</v>
      </c>
      <c r="Q360" s="15">
        <v>45777</v>
      </c>
      <c r="R360" s="15">
        <v>45784</v>
      </c>
      <c r="S360" t="s">
        <v>21</v>
      </c>
      <c r="T360">
        <v>5</v>
      </c>
      <c r="U360" s="2">
        <v>500.44933473999998</v>
      </c>
      <c r="V360" s="2">
        <v>6613.8678599999994</v>
      </c>
      <c r="W360" s="2">
        <v>10.367454400000002</v>
      </c>
      <c r="X360" s="2">
        <v>1.2139108000000001</v>
      </c>
      <c r="Y360" s="2">
        <v>8.7926511999999999</v>
      </c>
      <c r="Z360" s="6">
        <f>Crate_BOMs[[#This Row],[glass weight (lb)]]+Crate_BOMs[[#This Row],[Crate Weight (lb)]]/COUNTIF(Crate_BOMs[crate no.],Crate_BOMs[[#This Row],[crate no.]])</f>
        <v>975.32504708799991</v>
      </c>
      <c r="AA360" s="6" t="str">
        <f>IF(LEFT(Crate_BOMs[[#This Row],[glass code]],4)&lt;&gt;"1116","",IFERROR(MID(Crate_BOMs[[#This Row],[no]],FIND("ECN",Crate_BOMs[[#This Row],[no]]),200),MID(Crate_BOMs[[#This Row],[no]],39,200)))</f>
        <v>2.02 GLA01</v>
      </c>
      <c r="AB360" s="6" t="str">
        <f>SUBSTITUTE(IF(RIGHT(Crate_BOMs[[#This Row],[PO Sublot-GL]],6)="curved",RIGHT(Crate_BOMs[[#This Row],[PO Sublot-GL]],12),RIGHT(Crate_BOMs[[#This Row],[PO Sublot-GL]],5))," ","")</f>
        <v>GLA01</v>
      </c>
      <c r="AC360" s="6" t="str">
        <f>SUBSTITUTE(LEFT(Crate_BOMs[[#This Row],[PO Sublot-GL]],LEN(Crate_BOMs[[#This Row],[PO Sublot-GL]])-LEN(Crate_BOMs[[#This Row],[Glass Type]]))," ","")</f>
        <v>2.02</v>
      </c>
      <c r="AD360" s="6" t="str">
        <f>LEFT(Crate_BOMs[[#This Row],[no]],FIND(" ",Crate_BOMs[[#This Row],[no]],5)-1)</f>
        <v>PO 40538</v>
      </c>
      <c r="AE360" s="6" cm="1">
        <f t="array" ref="AE360">COUNTA(_xlfn.UNIQUE(_xlfn._xlws.FILTER(Crate_BOMs[PO],Crate_BOMs[crate no.]=Crate_BOMs[[#This Row],[crate no.]])))</f>
        <v>1</v>
      </c>
      <c r="AF360" s="10" t="str">
        <f>IF(Crate_BOMs[[#This Row],['# POs in Crate]]=1,"",IF(VLOOKUP(Crate_BOMs[[#This Row],[crate no.]],Crates_[[crate no.]:[New Sublot]],3,FALSE)="","",VLOOKUP(Crate_BOMs[[#This Row],[crate no.]],Crates_[[crate no.]:[New Sublot]],3,FALSE)))</f>
        <v/>
      </c>
      <c r="AG360" s="6" t="str">
        <f>IF(VLOOKUP(Crate_BOMs[[#This Row],[crate no.]],Crates_[[crate no.]:[New Sublot]],3,FALSE)="",VLOOKUP(Crate_BOMs[[#This Row],[crate no.]],Crates_[[crate no.]:[New Sublot]],2,FALSE),VLOOKUP(Crate_BOMs[[#This Row],[crate no.]],Crates_[[crate no.]:[New Sublot]],3,FALSE))</f>
        <v>2.02</v>
      </c>
    </row>
    <row r="361" spans="1:33" x14ac:dyDescent="0.25">
      <c r="A361">
        <v>8</v>
      </c>
      <c r="B361">
        <v>300522621</v>
      </c>
      <c r="C361">
        <v>2394737</v>
      </c>
      <c r="D361">
        <v>1</v>
      </c>
      <c r="E361" t="s">
        <v>148</v>
      </c>
      <c r="F361" t="s">
        <v>150</v>
      </c>
      <c r="G361">
        <v>2892</v>
      </c>
      <c r="H361">
        <v>2496</v>
      </c>
      <c r="I361">
        <v>114</v>
      </c>
      <c r="J361">
        <v>98</v>
      </c>
      <c r="K361">
        <v>397</v>
      </c>
      <c r="L361">
        <v>1</v>
      </c>
      <c r="M361" t="s">
        <v>55</v>
      </c>
      <c r="N361" t="s">
        <v>56</v>
      </c>
      <c r="O361" s="2">
        <v>875.2351801399999</v>
      </c>
      <c r="P361" s="15">
        <v>45754</v>
      </c>
      <c r="Q361" s="15">
        <v>45777</v>
      </c>
      <c r="R361" s="15">
        <v>45784</v>
      </c>
      <c r="S361" t="s">
        <v>21</v>
      </c>
      <c r="T361">
        <v>5</v>
      </c>
      <c r="U361" s="2">
        <v>500.44933473999998</v>
      </c>
      <c r="V361" s="2">
        <v>6613.8678599999994</v>
      </c>
      <c r="W361" s="2">
        <v>10.367454400000002</v>
      </c>
      <c r="X361" s="2">
        <v>1.2139108000000001</v>
      </c>
      <c r="Y361" s="2">
        <v>8.7926511999999999</v>
      </c>
      <c r="Z361" s="6">
        <f>Crate_BOMs[[#This Row],[glass weight (lb)]]+Crate_BOMs[[#This Row],[Crate Weight (lb)]]/COUNTIF(Crate_BOMs[crate no.],Crate_BOMs[[#This Row],[crate no.]])</f>
        <v>975.32504708799991</v>
      </c>
      <c r="AA361" s="6" t="str">
        <f>IF(LEFT(Crate_BOMs[[#This Row],[glass code]],4)&lt;&gt;"1116","",IFERROR(MID(Crate_BOMs[[#This Row],[no]],FIND("ECN",Crate_BOMs[[#This Row],[no]]),200),MID(Crate_BOMs[[#This Row],[no]],39,200)))</f>
        <v>2.02 GLA01</v>
      </c>
      <c r="AB361" s="6" t="str">
        <f>SUBSTITUTE(IF(RIGHT(Crate_BOMs[[#This Row],[PO Sublot-GL]],6)="curved",RIGHT(Crate_BOMs[[#This Row],[PO Sublot-GL]],12),RIGHT(Crate_BOMs[[#This Row],[PO Sublot-GL]],5))," ","")</f>
        <v>GLA01</v>
      </c>
      <c r="AC361" s="6" t="str">
        <f>SUBSTITUTE(LEFT(Crate_BOMs[[#This Row],[PO Sublot-GL]],LEN(Crate_BOMs[[#This Row],[PO Sublot-GL]])-LEN(Crate_BOMs[[#This Row],[Glass Type]]))," ","")</f>
        <v>2.02</v>
      </c>
      <c r="AD361" s="6" t="str">
        <f>LEFT(Crate_BOMs[[#This Row],[no]],FIND(" ",Crate_BOMs[[#This Row],[no]],5)-1)</f>
        <v>PO 40538</v>
      </c>
      <c r="AE361" s="6" cm="1">
        <f t="array" ref="AE361">COUNTA(_xlfn.UNIQUE(_xlfn._xlws.FILTER(Crate_BOMs[PO],Crate_BOMs[crate no.]=Crate_BOMs[[#This Row],[crate no.]])))</f>
        <v>1</v>
      </c>
      <c r="AF361" s="10" t="str">
        <f>IF(Crate_BOMs[[#This Row],['# POs in Crate]]=1,"",IF(VLOOKUP(Crate_BOMs[[#This Row],[crate no.]],Crates_[[crate no.]:[New Sublot]],3,FALSE)="","",VLOOKUP(Crate_BOMs[[#This Row],[crate no.]],Crates_[[crate no.]:[New Sublot]],3,FALSE)))</f>
        <v/>
      </c>
      <c r="AG361" s="6" t="str">
        <f>IF(VLOOKUP(Crate_BOMs[[#This Row],[crate no.]],Crates_[[crate no.]:[New Sublot]],3,FALSE)="",VLOOKUP(Crate_BOMs[[#This Row],[crate no.]],Crates_[[crate no.]:[New Sublot]],2,FALSE),VLOOKUP(Crate_BOMs[[#This Row],[crate no.]],Crates_[[crate no.]:[New Sublot]],3,FALSE))</f>
        <v>2.02</v>
      </c>
    </row>
    <row r="362" spans="1:33" x14ac:dyDescent="0.25">
      <c r="A362">
        <v>8</v>
      </c>
      <c r="B362">
        <v>300522348</v>
      </c>
      <c r="C362">
        <v>2394737</v>
      </c>
      <c r="D362">
        <v>1</v>
      </c>
      <c r="E362" t="s">
        <v>148</v>
      </c>
      <c r="F362" t="s">
        <v>150</v>
      </c>
      <c r="G362">
        <v>2892</v>
      </c>
      <c r="H362">
        <v>2496</v>
      </c>
      <c r="I362">
        <v>114</v>
      </c>
      <c r="J362">
        <v>98</v>
      </c>
      <c r="K362">
        <v>397</v>
      </c>
      <c r="L362">
        <v>1</v>
      </c>
      <c r="M362" t="s">
        <v>55</v>
      </c>
      <c r="N362" t="s">
        <v>56</v>
      </c>
      <c r="O362" s="2">
        <v>875.2351801399999</v>
      </c>
      <c r="P362" s="15">
        <v>45754</v>
      </c>
      <c r="Q362" s="15">
        <v>45777</v>
      </c>
      <c r="R362" s="15">
        <v>45784</v>
      </c>
      <c r="S362" t="s">
        <v>21</v>
      </c>
      <c r="T362">
        <v>5</v>
      </c>
      <c r="U362" s="2">
        <v>500.44933473999998</v>
      </c>
      <c r="V362" s="2">
        <v>6613.8678599999994</v>
      </c>
      <c r="W362" s="2">
        <v>10.367454400000002</v>
      </c>
      <c r="X362" s="2">
        <v>1.2139108000000001</v>
      </c>
      <c r="Y362" s="2">
        <v>8.7926511999999999</v>
      </c>
      <c r="Z362" s="6">
        <f>Crate_BOMs[[#This Row],[glass weight (lb)]]+Crate_BOMs[[#This Row],[Crate Weight (lb)]]/COUNTIF(Crate_BOMs[crate no.],Crate_BOMs[[#This Row],[crate no.]])</f>
        <v>975.32504708799991</v>
      </c>
      <c r="AA362" s="6" t="str">
        <f>IF(LEFT(Crate_BOMs[[#This Row],[glass code]],4)&lt;&gt;"1116","",IFERROR(MID(Crate_BOMs[[#This Row],[no]],FIND("ECN",Crate_BOMs[[#This Row],[no]]),200),MID(Crate_BOMs[[#This Row],[no]],39,200)))</f>
        <v>2.02 GLA01</v>
      </c>
      <c r="AB362" s="6" t="str">
        <f>SUBSTITUTE(IF(RIGHT(Crate_BOMs[[#This Row],[PO Sublot-GL]],6)="curved",RIGHT(Crate_BOMs[[#This Row],[PO Sublot-GL]],12),RIGHT(Crate_BOMs[[#This Row],[PO Sublot-GL]],5))," ","")</f>
        <v>GLA01</v>
      </c>
      <c r="AC362" s="6" t="str">
        <f>SUBSTITUTE(LEFT(Crate_BOMs[[#This Row],[PO Sublot-GL]],LEN(Crate_BOMs[[#This Row],[PO Sublot-GL]])-LEN(Crate_BOMs[[#This Row],[Glass Type]]))," ","")</f>
        <v>2.02</v>
      </c>
      <c r="AD362" s="6" t="str">
        <f>LEFT(Crate_BOMs[[#This Row],[no]],FIND(" ",Crate_BOMs[[#This Row],[no]],5)-1)</f>
        <v>PO 40538</v>
      </c>
      <c r="AE362" s="6" cm="1">
        <f t="array" ref="AE362">COUNTA(_xlfn.UNIQUE(_xlfn._xlws.FILTER(Crate_BOMs[PO],Crate_BOMs[crate no.]=Crate_BOMs[[#This Row],[crate no.]])))</f>
        <v>1</v>
      </c>
      <c r="AF362" s="10" t="str">
        <f>IF(Crate_BOMs[[#This Row],['# POs in Crate]]=1,"",IF(VLOOKUP(Crate_BOMs[[#This Row],[crate no.]],Crates_[[crate no.]:[New Sublot]],3,FALSE)="","",VLOOKUP(Crate_BOMs[[#This Row],[crate no.]],Crates_[[crate no.]:[New Sublot]],3,FALSE)))</f>
        <v/>
      </c>
      <c r="AG362" s="6" t="str">
        <f>IF(VLOOKUP(Crate_BOMs[[#This Row],[crate no.]],Crates_[[crate no.]:[New Sublot]],3,FALSE)="",VLOOKUP(Crate_BOMs[[#This Row],[crate no.]],Crates_[[crate no.]:[New Sublot]],2,FALSE),VLOOKUP(Crate_BOMs[[#This Row],[crate no.]],Crates_[[crate no.]:[New Sublot]],3,FALSE))</f>
        <v>2.02</v>
      </c>
    </row>
    <row r="363" spans="1:33" x14ac:dyDescent="0.25">
      <c r="A363">
        <v>8</v>
      </c>
      <c r="B363">
        <v>300522348</v>
      </c>
      <c r="C363">
        <v>2394737</v>
      </c>
      <c r="D363">
        <v>1</v>
      </c>
      <c r="E363" t="s">
        <v>148</v>
      </c>
      <c r="F363" t="s">
        <v>150</v>
      </c>
      <c r="G363">
        <v>2892</v>
      </c>
      <c r="H363">
        <v>2496</v>
      </c>
      <c r="I363">
        <v>114</v>
      </c>
      <c r="J363">
        <v>98</v>
      </c>
      <c r="K363">
        <v>397</v>
      </c>
      <c r="L363">
        <v>1</v>
      </c>
      <c r="M363" t="s">
        <v>55</v>
      </c>
      <c r="N363" t="s">
        <v>56</v>
      </c>
      <c r="O363" s="2">
        <v>875.2351801399999</v>
      </c>
      <c r="P363" s="15">
        <v>45754</v>
      </c>
      <c r="Q363" s="15">
        <v>45777</v>
      </c>
      <c r="R363" s="15">
        <v>45784</v>
      </c>
      <c r="S363" t="s">
        <v>21</v>
      </c>
      <c r="T363">
        <v>5</v>
      </c>
      <c r="U363" s="2">
        <v>500.44933473999998</v>
      </c>
      <c r="V363" s="2">
        <v>6613.8678599999994</v>
      </c>
      <c r="W363" s="2">
        <v>10.367454400000002</v>
      </c>
      <c r="X363" s="2">
        <v>1.2139108000000001</v>
      </c>
      <c r="Y363" s="2">
        <v>8.7926511999999999</v>
      </c>
      <c r="Z363" s="6">
        <f>Crate_BOMs[[#This Row],[glass weight (lb)]]+Crate_BOMs[[#This Row],[Crate Weight (lb)]]/COUNTIF(Crate_BOMs[crate no.],Crate_BOMs[[#This Row],[crate no.]])</f>
        <v>975.32504708799991</v>
      </c>
      <c r="AA363" s="6" t="str">
        <f>IF(LEFT(Crate_BOMs[[#This Row],[glass code]],4)&lt;&gt;"1116","",IFERROR(MID(Crate_BOMs[[#This Row],[no]],FIND("ECN",Crate_BOMs[[#This Row],[no]]),200),MID(Crate_BOMs[[#This Row],[no]],39,200)))</f>
        <v>2.02 GLA01</v>
      </c>
      <c r="AB363" s="6" t="str">
        <f>SUBSTITUTE(IF(RIGHT(Crate_BOMs[[#This Row],[PO Sublot-GL]],6)="curved",RIGHT(Crate_BOMs[[#This Row],[PO Sublot-GL]],12),RIGHT(Crate_BOMs[[#This Row],[PO Sublot-GL]],5))," ","")</f>
        <v>GLA01</v>
      </c>
      <c r="AC363" s="6" t="str">
        <f>SUBSTITUTE(LEFT(Crate_BOMs[[#This Row],[PO Sublot-GL]],LEN(Crate_BOMs[[#This Row],[PO Sublot-GL]])-LEN(Crate_BOMs[[#This Row],[Glass Type]]))," ","")</f>
        <v>2.02</v>
      </c>
      <c r="AD363" s="6" t="str">
        <f>LEFT(Crate_BOMs[[#This Row],[no]],FIND(" ",Crate_BOMs[[#This Row],[no]],5)-1)</f>
        <v>PO 40538</v>
      </c>
      <c r="AE363" s="6" cm="1">
        <f t="array" ref="AE363">COUNTA(_xlfn.UNIQUE(_xlfn._xlws.FILTER(Crate_BOMs[PO],Crate_BOMs[crate no.]=Crate_BOMs[[#This Row],[crate no.]])))</f>
        <v>1</v>
      </c>
      <c r="AF363" s="10" t="str">
        <f>IF(Crate_BOMs[[#This Row],['# POs in Crate]]=1,"",IF(VLOOKUP(Crate_BOMs[[#This Row],[crate no.]],Crates_[[crate no.]:[New Sublot]],3,FALSE)="","",VLOOKUP(Crate_BOMs[[#This Row],[crate no.]],Crates_[[crate no.]:[New Sublot]],3,FALSE)))</f>
        <v/>
      </c>
      <c r="AG363" s="6" t="str">
        <f>IF(VLOOKUP(Crate_BOMs[[#This Row],[crate no.]],Crates_[[crate no.]:[New Sublot]],3,FALSE)="",VLOOKUP(Crate_BOMs[[#This Row],[crate no.]],Crates_[[crate no.]:[New Sublot]],2,FALSE),VLOOKUP(Crate_BOMs[[#This Row],[crate no.]],Crates_[[crate no.]:[New Sublot]],3,FALSE))</f>
        <v>2.02</v>
      </c>
    </row>
    <row r="364" spans="1:33" x14ac:dyDescent="0.25">
      <c r="A364">
        <v>8</v>
      </c>
      <c r="B364">
        <v>300522348</v>
      </c>
      <c r="C364">
        <v>2394737</v>
      </c>
      <c r="D364">
        <v>1</v>
      </c>
      <c r="E364" t="s">
        <v>148</v>
      </c>
      <c r="F364" t="s">
        <v>150</v>
      </c>
      <c r="G364">
        <v>2892</v>
      </c>
      <c r="H364">
        <v>2496</v>
      </c>
      <c r="I364">
        <v>114</v>
      </c>
      <c r="J364">
        <v>98</v>
      </c>
      <c r="K364">
        <v>397</v>
      </c>
      <c r="L364">
        <v>1</v>
      </c>
      <c r="M364" t="s">
        <v>55</v>
      </c>
      <c r="N364" t="s">
        <v>56</v>
      </c>
      <c r="O364" s="2">
        <v>875.2351801399999</v>
      </c>
      <c r="P364" s="15">
        <v>45754</v>
      </c>
      <c r="Q364" s="15">
        <v>45777</v>
      </c>
      <c r="R364" s="15">
        <v>45784</v>
      </c>
      <c r="S364" t="s">
        <v>21</v>
      </c>
      <c r="T364">
        <v>5</v>
      </c>
      <c r="U364" s="2">
        <v>500.44933473999998</v>
      </c>
      <c r="V364" s="2">
        <v>6613.8678599999994</v>
      </c>
      <c r="W364" s="2">
        <v>10.367454400000002</v>
      </c>
      <c r="X364" s="2">
        <v>1.2139108000000001</v>
      </c>
      <c r="Y364" s="2">
        <v>8.7926511999999999</v>
      </c>
      <c r="Z364" s="6">
        <f>Crate_BOMs[[#This Row],[glass weight (lb)]]+Crate_BOMs[[#This Row],[Crate Weight (lb)]]/COUNTIF(Crate_BOMs[crate no.],Crate_BOMs[[#This Row],[crate no.]])</f>
        <v>975.32504708799991</v>
      </c>
      <c r="AA364" s="6" t="str">
        <f>IF(LEFT(Crate_BOMs[[#This Row],[glass code]],4)&lt;&gt;"1116","",IFERROR(MID(Crate_BOMs[[#This Row],[no]],FIND("ECN",Crate_BOMs[[#This Row],[no]]),200),MID(Crate_BOMs[[#This Row],[no]],39,200)))</f>
        <v>2.02 GLA01</v>
      </c>
      <c r="AB364" s="6" t="str">
        <f>SUBSTITUTE(IF(RIGHT(Crate_BOMs[[#This Row],[PO Sublot-GL]],6)="curved",RIGHT(Crate_BOMs[[#This Row],[PO Sublot-GL]],12),RIGHT(Crate_BOMs[[#This Row],[PO Sublot-GL]],5))," ","")</f>
        <v>GLA01</v>
      </c>
      <c r="AC364" s="6" t="str">
        <f>SUBSTITUTE(LEFT(Crate_BOMs[[#This Row],[PO Sublot-GL]],LEN(Crate_BOMs[[#This Row],[PO Sublot-GL]])-LEN(Crate_BOMs[[#This Row],[Glass Type]]))," ","")</f>
        <v>2.02</v>
      </c>
      <c r="AD364" s="6" t="str">
        <f>LEFT(Crate_BOMs[[#This Row],[no]],FIND(" ",Crate_BOMs[[#This Row],[no]],5)-1)</f>
        <v>PO 40538</v>
      </c>
      <c r="AE364" s="6" cm="1">
        <f t="array" ref="AE364">COUNTA(_xlfn.UNIQUE(_xlfn._xlws.FILTER(Crate_BOMs[PO],Crate_BOMs[crate no.]=Crate_BOMs[[#This Row],[crate no.]])))</f>
        <v>1</v>
      </c>
      <c r="AF364" s="10" t="str">
        <f>IF(Crate_BOMs[[#This Row],['# POs in Crate]]=1,"",IF(VLOOKUP(Crate_BOMs[[#This Row],[crate no.]],Crates_[[crate no.]:[New Sublot]],3,FALSE)="","",VLOOKUP(Crate_BOMs[[#This Row],[crate no.]],Crates_[[crate no.]:[New Sublot]],3,FALSE)))</f>
        <v/>
      </c>
      <c r="AG364" s="6" t="str">
        <f>IF(VLOOKUP(Crate_BOMs[[#This Row],[crate no.]],Crates_[[crate no.]:[New Sublot]],3,FALSE)="",VLOOKUP(Crate_BOMs[[#This Row],[crate no.]],Crates_[[crate no.]:[New Sublot]],2,FALSE),VLOOKUP(Crate_BOMs[[#This Row],[crate no.]],Crates_[[crate no.]:[New Sublot]],3,FALSE))</f>
        <v>2.02</v>
      </c>
    </row>
    <row r="365" spans="1:33" x14ac:dyDescent="0.25">
      <c r="A365">
        <v>8</v>
      </c>
      <c r="B365">
        <v>300522348</v>
      </c>
      <c r="C365">
        <v>2394737</v>
      </c>
      <c r="D365">
        <v>1</v>
      </c>
      <c r="E365" t="s">
        <v>148</v>
      </c>
      <c r="F365" t="s">
        <v>150</v>
      </c>
      <c r="G365">
        <v>2892</v>
      </c>
      <c r="H365">
        <v>2496</v>
      </c>
      <c r="I365">
        <v>114</v>
      </c>
      <c r="J365">
        <v>98</v>
      </c>
      <c r="K365">
        <v>397</v>
      </c>
      <c r="L365">
        <v>1</v>
      </c>
      <c r="M365" t="s">
        <v>55</v>
      </c>
      <c r="N365" t="s">
        <v>56</v>
      </c>
      <c r="O365" s="2">
        <v>875.2351801399999</v>
      </c>
      <c r="P365" s="15">
        <v>45754</v>
      </c>
      <c r="Q365" s="15">
        <v>45777</v>
      </c>
      <c r="R365" s="15">
        <v>45784</v>
      </c>
      <c r="S365" t="s">
        <v>21</v>
      </c>
      <c r="T365">
        <v>5</v>
      </c>
      <c r="U365" s="2">
        <v>500.44933473999998</v>
      </c>
      <c r="V365" s="2">
        <v>6613.8678599999994</v>
      </c>
      <c r="W365" s="2">
        <v>10.367454400000002</v>
      </c>
      <c r="X365" s="2">
        <v>1.2139108000000001</v>
      </c>
      <c r="Y365" s="2">
        <v>8.7926511999999999</v>
      </c>
      <c r="Z365" s="6">
        <f>Crate_BOMs[[#This Row],[glass weight (lb)]]+Crate_BOMs[[#This Row],[Crate Weight (lb)]]/COUNTIF(Crate_BOMs[crate no.],Crate_BOMs[[#This Row],[crate no.]])</f>
        <v>975.32504708799991</v>
      </c>
      <c r="AA365" s="6" t="str">
        <f>IF(LEFT(Crate_BOMs[[#This Row],[glass code]],4)&lt;&gt;"1116","",IFERROR(MID(Crate_BOMs[[#This Row],[no]],FIND("ECN",Crate_BOMs[[#This Row],[no]]),200),MID(Crate_BOMs[[#This Row],[no]],39,200)))</f>
        <v>2.02 GLA01</v>
      </c>
      <c r="AB365" s="6" t="str">
        <f>SUBSTITUTE(IF(RIGHT(Crate_BOMs[[#This Row],[PO Sublot-GL]],6)="curved",RIGHT(Crate_BOMs[[#This Row],[PO Sublot-GL]],12),RIGHT(Crate_BOMs[[#This Row],[PO Sublot-GL]],5))," ","")</f>
        <v>GLA01</v>
      </c>
      <c r="AC365" s="6" t="str">
        <f>SUBSTITUTE(LEFT(Crate_BOMs[[#This Row],[PO Sublot-GL]],LEN(Crate_BOMs[[#This Row],[PO Sublot-GL]])-LEN(Crate_BOMs[[#This Row],[Glass Type]]))," ","")</f>
        <v>2.02</v>
      </c>
      <c r="AD365" s="6" t="str">
        <f>LEFT(Crate_BOMs[[#This Row],[no]],FIND(" ",Crate_BOMs[[#This Row],[no]],5)-1)</f>
        <v>PO 40538</v>
      </c>
      <c r="AE365" s="6" cm="1">
        <f t="array" ref="AE365">COUNTA(_xlfn.UNIQUE(_xlfn._xlws.FILTER(Crate_BOMs[PO],Crate_BOMs[crate no.]=Crate_BOMs[[#This Row],[crate no.]])))</f>
        <v>1</v>
      </c>
      <c r="AF365" s="10" t="str">
        <f>IF(Crate_BOMs[[#This Row],['# POs in Crate]]=1,"",IF(VLOOKUP(Crate_BOMs[[#This Row],[crate no.]],Crates_[[crate no.]:[New Sublot]],3,FALSE)="","",VLOOKUP(Crate_BOMs[[#This Row],[crate no.]],Crates_[[crate no.]:[New Sublot]],3,FALSE)))</f>
        <v/>
      </c>
      <c r="AG365" s="6" t="str">
        <f>IF(VLOOKUP(Crate_BOMs[[#This Row],[crate no.]],Crates_[[crate no.]:[New Sublot]],3,FALSE)="",VLOOKUP(Crate_BOMs[[#This Row],[crate no.]],Crates_[[crate no.]:[New Sublot]],2,FALSE),VLOOKUP(Crate_BOMs[[#This Row],[crate no.]],Crates_[[crate no.]:[New Sublot]],3,FALSE))</f>
        <v>2.02</v>
      </c>
    </row>
    <row r="366" spans="1:33" x14ac:dyDescent="0.25">
      <c r="A366">
        <v>8</v>
      </c>
      <c r="B366">
        <v>300522348</v>
      </c>
      <c r="C366">
        <v>2394737</v>
      </c>
      <c r="D366">
        <v>1</v>
      </c>
      <c r="E366" t="s">
        <v>148</v>
      </c>
      <c r="F366" t="s">
        <v>150</v>
      </c>
      <c r="G366">
        <v>2892</v>
      </c>
      <c r="H366">
        <v>2496</v>
      </c>
      <c r="I366">
        <v>114</v>
      </c>
      <c r="J366">
        <v>98</v>
      </c>
      <c r="K366">
        <v>397</v>
      </c>
      <c r="L366">
        <v>1</v>
      </c>
      <c r="M366" t="s">
        <v>55</v>
      </c>
      <c r="N366" t="s">
        <v>56</v>
      </c>
      <c r="O366" s="2">
        <v>875.2351801399999</v>
      </c>
      <c r="P366" s="15">
        <v>45754</v>
      </c>
      <c r="Q366" s="15">
        <v>45777</v>
      </c>
      <c r="R366" s="15">
        <v>45784</v>
      </c>
      <c r="S366" t="s">
        <v>21</v>
      </c>
      <c r="T366">
        <v>5</v>
      </c>
      <c r="U366" s="2">
        <v>500.44933473999998</v>
      </c>
      <c r="V366" s="2">
        <v>6613.8678599999994</v>
      </c>
      <c r="W366" s="2">
        <v>10.367454400000002</v>
      </c>
      <c r="X366" s="2">
        <v>1.2139108000000001</v>
      </c>
      <c r="Y366" s="2">
        <v>8.7926511999999999</v>
      </c>
      <c r="Z366" s="6">
        <f>Crate_BOMs[[#This Row],[glass weight (lb)]]+Crate_BOMs[[#This Row],[Crate Weight (lb)]]/COUNTIF(Crate_BOMs[crate no.],Crate_BOMs[[#This Row],[crate no.]])</f>
        <v>975.32504708799991</v>
      </c>
      <c r="AA366" s="6" t="str">
        <f>IF(LEFT(Crate_BOMs[[#This Row],[glass code]],4)&lt;&gt;"1116","",IFERROR(MID(Crate_BOMs[[#This Row],[no]],FIND("ECN",Crate_BOMs[[#This Row],[no]]),200),MID(Crate_BOMs[[#This Row],[no]],39,200)))</f>
        <v>2.02 GLA01</v>
      </c>
      <c r="AB366" s="6" t="str">
        <f>SUBSTITUTE(IF(RIGHT(Crate_BOMs[[#This Row],[PO Sublot-GL]],6)="curved",RIGHT(Crate_BOMs[[#This Row],[PO Sublot-GL]],12),RIGHT(Crate_BOMs[[#This Row],[PO Sublot-GL]],5))," ","")</f>
        <v>GLA01</v>
      </c>
      <c r="AC366" s="6" t="str">
        <f>SUBSTITUTE(LEFT(Crate_BOMs[[#This Row],[PO Sublot-GL]],LEN(Crate_BOMs[[#This Row],[PO Sublot-GL]])-LEN(Crate_BOMs[[#This Row],[Glass Type]]))," ","")</f>
        <v>2.02</v>
      </c>
      <c r="AD366" s="6" t="str">
        <f>LEFT(Crate_BOMs[[#This Row],[no]],FIND(" ",Crate_BOMs[[#This Row],[no]],5)-1)</f>
        <v>PO 40538</v>
      </c>
      <c r="AE366" s="6" cm="1">
        <f t="array" ref="AE366">COUNTA(_xlfn.UNIQUE(_xlfn._xlws.FILTER(Crate_BOMs[PO],Crate_BOMs[crate no.]=Crate_BOMs[[#This Row],[crate no.]])))</f>
        <v>1</v>
      </c>
      <c r="AF366" s="10" t="str">
        <f>IF(Crate_BOMs[[#This Row],['# POs in Crate]]=1,"",IF(VLOOKUP(Crate_BOMs[[#This Row],[crate no.]],Crates_[[crate no.]:[New Sublot]],3,FALSE)="","",VLOOKUP(Crate_BOMs[[#This Row],[crate no.]],Crates_[[crate no.]:[New Sublot]],3,FALSE)))</f>
        <v/>
      </c>
      <c r="AG366" s="6" t="str">
        <f>IF(VLOOKUP(Crate_BOMs[[#This Row],[crate no.]],Crates_[[crate no.]:[New Sublot]],3,FALSE)="",VLOOKUP(Crate_BOMs[[#This Row],[crate no.]],Crates_[[crate no.]:[New Sublot]],2,FALSE),VLOOKUP(Crate_BOMs[[#This Row],[crate no.]],Crates_[[crate no.]:[New Sublot]],3,FALSE))</f>
        <v>2.02</v>
      </c>
    </row>
    <row r="367" spans="1:33" x14ac:dyDescent="0.25">
      <c r="A367">
        <v>8</v>
      </c>
      <c r="B367">
        <v>300521604</v>
      </c>
      <c r="C367">
        <v>2394737</v>
      </c>
      <c r="D367">
        <v>1</v>
      </c>
      <c r="E367" t="s">
        <v>148</v>
      </c>
      <c r="F367" t="s">
        <v>150</v>
      </c>
      <c r="G367">
        <v>2892</v>
      </c>
      <c r="H367">
        <v>2496</v>
      </c>
      <c r="I367">
        <v>114</v>
      </c>
      <c r="J367">
        <v>98</v>
      </c>
      <c r="K367">
        <v>397</v>
      </c>
      <c r="L367">
        <v>1</v>
      </c>
      <c r="M367" t="s">
        <v>55</v>
      </c>
      <c r="N367" t="s">
        <v>56</v>
      </c>
      <c r="O367" s="2">
        <v>875.2351801399999</v>
      </c>
      <c r="P367" s="15">
        <v>45754</v>
      </c>
      <c r="Q367" s="15">
        <v>45777</v>
      </c>
      <c r="R367" s="15">
        <v>45784</v>
      </c>
      <c r="S367" t="s">
        <v>21</v>
      </c>
      <c r="T367">
        <v>5</v>
      </c>
      <c r="U367" s="2">
        <v>500.44933473999998</v>
      </c>
      <c r="V367" s="2">
        <v>6613.8678599999994</v>
      </c>
      <c r="W367" s="2">
        <v>10.367454400000002</v>
      </c>
      <c r="X367" s="2">
        <v>1.2139108000000001</v>
      </c>
      <c r="Y367" s="2">
        <v>8.7926511999999999</v>
      </c>
      <c r="Z367" s="6">
        <f>Crate_BOMs[[#This Row],[glass weight (lb)]]+Crate_BOMs[[#This Row],[Crate Weight (lb)]]/COUNTIF(Crate_BOMs[crate no.],Crate_BOMs[[#This Row],[crate no.]])</f>
        <v>975.32504708799991</v>
      </c>
      <c r="AA367" s="6" t="str">
        <f>IF(LEFT(Crate_BOMs[[#This Row],[glass code]],4)&lt;&gt;"1116","",IFERROR(MID(Crate_BOMs[[#This Row],[no]],FIND("ECN",Crate_BOMs[[#This Row],[no]]),200),MID(Crate_BOMs[[#This Row],[no]],39,200)))</f>
        <v>2.02 GLA01</v>
      </c>
      <c r="AB367" s="6" t="str">
        <f>SUBSTITUTE(IF(RIGHT(Crate_BOMs[[#This Row],[PO Sublot-GL]],6)="curved",RIGHT(Crate_BOMs[[#This Row],[PO Sublot-GL]],12),RIGHT(Crate_BOMs[[#This Row],[PO Sublot-GL]],5))," ","")</f>
        <v>GLA01</v>
      </c>
      <c r="AC367" s="6" t="str">
        <f>SUBSTITUTE(LEFT(Crate_BOMs[[#This Row],[PO Sublot-GL]],LEN(Crate_BOMs[[#This Row],[PO Sublot-GL]])-LEN(Crate_BOMs[[#This Row],[Glass Type]]))," ","")</f>
        <v>2.02</v>
      </c>
      <c r="AD367" s="6" t="str">
        <f>LEFT(Crate_BOMs[[#This Row],[no]],FIND(" ",Crate_BOMs[[#This Row],[no]],5)-1)</f>
        <v>PO 40538</v>
      </c>
      <c r="AE367" s="6" cm="1">
        <f t="array" ref="AE367">COUNTA(_xlfn.UNIQUE(_xlfn._xlws.FILTER(Crate_BOMs[PO],Crate_BOMs[crate no.]=Crate_BOMs[[#This Row],[crate no.]])))</f>
        <v>1</v>
      </c>
      <c r="AF367" s="10" t="str">
        <f>IF(Crate_BOMs[[#This Row],['# POs in Crate]]=1,"",IF(VLOOKUP(Crate_BOMs[[#This Row],[crate no.]],Crates_[[crate no.]:[New Sublot]],3,FALSE)="","",VLOOKUP(Crate_BOMs[[#This Row],[crate no.]],Crates_[[crate no.]:[New Sublot]],3,FALSE)))</f>
        <v/>
      </c>
      <c r="AG367" s="6" t="str">
        <f>IF(VLOOKUP(Crate_BOMs[[#This Row],[crate no.]],Crates_[[crate no.]:[New Sublot]],3,FALSE)="",VLOOKUP(Crate_BOMs[[#This Row],[crate no.]],Crates_[[crate no.]:[New Sublot]],2,FALSE),VLOOKUP(Crate_BOMs[[#This Row],[crate no.]],Crates_[[crate no.]:[New Sublot]],3,FALSE))</f>
        <v>2.02</v>
      </c>
    </row>
    <row r="368" spans="1:33" x14ac:dyDescent="0.25">
      <c r="A368">
        <v>8</v>
      </c>
      <c r="B368">
        <v>300521604</v>
      </c>
      <c r="C368">
        <v>2394737</v>
      </c>
      <c r="D368">
        <v>1</v>
      </c>
      <c r="E368" t="s">
        <v>148</v>
      </c>
      <c r="F368" t="s">
        <v>150</v>
      </c>
      <c r="G368">
        <v>2892</v>
      </c>
      <c r="H368">
        <v>2496</v>
      </c>
      <c r="I368">
        <v>114</v>
      </c>
      <c r="J368">
        <v>98</v>
      </c>
      <c r="K368">
        <v>397</v>
      </c>
      <c r="L368">
        <v>1</v>
      </c>
      <c r="M368" t="s">
        <v>55</v>
      </c>
      <c r="N368" t="s">
        <v>56</v>
      </c>
      <c r="O368" s="2">
        <v>875.2351801399999</v>
      </c>
      <c r="P368" s="15">
        <v>45754</v>
      </c>
      <c r="Q368" s="15">
        <v>45777</v>
      </c>
      <c r="R368" s="15">
        <v>45784</v>
      </c>
      <c r="S368" t="s">
        <v>21</v>
      </c>
      <c r="T368">
        <v>5</v>
      </c>
      <c r="U368" s="2">
        <v>500.44933473999998</v>
      </c>
      <c r="V368" s="2">
        <v>6613.8678599999994</v>
      </c>
      <c r="W368" s="2">
        <v>10.367454400000002</v>
      </c>
      <c r="X368" s="2">
        <v>1.2139108000000001</v>
      </c>
      <c r="Y368" s="2">
        <v>8.7926511999999999</v>
      </c>
      <c r="Z368" s="6">
        <f>Crate_BOMs[[#This Row],[glass weight (lb)]]+Crate_BOMs[[#This Row],[Crate Weight (lb)]]/COUNTIF(Crate_BOMs[crate no.],Crate_BOMs[[#This Row],[crate no.]])</f>
        <v>975.32504708799991</v>
      </c>
      <c r="AA368" s="6" t="str">
        <f>IF(LEFT(Crate_BOMs[[#This Row],[glass code]],4)&lt;&gt;"1116","",IFERROR(MID(Crate_BOMs[[#This Row],[no]],FIND("ECN",Crate_BOMs[[#This Row],[no]]),200),MID(Crate_BOMs[[#This Row],[no]],39,200)))</f>
        <v>2.02 GLA01</v>
      </c>
      <c r="AB368" s="6" t="str">
        <f>SUBSTITUTE(IF(RIGHT(Crate_BOMs[[#This Row],[PO Sublot-GL]],6)="curved",RIGHT(Crate_BOMs[[#This Row],[PO Sublot-GL]],12),RIGHT(Crate_BOMs[[#This Row],[PO Sublot-GL]],5))," ","")</f>
        <v>GLA01</v>
      </c>
      <c r="AC368" s="6" t="str">
        <f>SUBSTITUTE(LEFT(Crate_BOMs[[#This Row],[PO Sublot-GL]],LEN(Crate_BOMs[[#This Row],[PO Sublot-GL]])-LEN(Crate_BOMs[[#This Row],[Glass Type]]))," ","")</f>
        <v>2.02</v>
      </c>
      <c r="AD368" s="6" t="str">
        <f>LEFT(Crate_BOMs[[#This Row],[no]],FIND(" ",Crate_BOMs[[#This Row],[no]],5)-1)</f>
        <v>PO 40538</v>
      </c>
      <c r="AE368" s="6" cm="1">
        <f t="array" ref="AE368">COUNTA(_xlfn.UNIQUE(_xlfn._xlws.FILTER(Crate_BOMs[PO],Crate_BOMs[crate no.]=Crate_BOMs[[#This Row],[crate no.]])))</f>
        <v>1</v>
      </c>
      <c r="AF368" s="10" t="str">
        <f>IF(Crate_BOMs[[#This Row],['# POs in Crate]]=1,"",IF(VLOOKUP(Crate_BOMs[[#This Row],[crate no.]],Crates_[[crate no.]:[New Sublot]],3,FALSE)="","",VLOOKUP(Crate_BOMs[[#This Row],[crate no.]],Crates_[[crate no.]:[New Sublot]],3,FALSE)))</f>
        <v/>
      </c>
      <c r="AG368" s="6" t="str">
        <f>IF(VLOOKUP(Crate_BOMs[[#This Row],[crate no.]],Crates_[[crate no.]:[New Sublot]],3,FALSE)="",VLOOKUP(Crate_BOMs[[#This Row],[crate no.]],Crates_[[crate no.]:[New Sublot]],2,FALSE),VLOOKUP(Crate_BOMs[[#This Row],[crate no.]],Crates_[[crate no.]:[New Sublot]],3,FALSE))</f>
        <v>2.02</v>
      </c>
    </row>
    <row r="369" spans="1:33" x14ac:dyDescent="0.25">
      <c r="A369">
        <v>8</v>
      </c>
      <c r="B369">
        <v>300521604</v>
      </c>
      <c r="C369">
        <v>2394737</v>
      </c>
      <c r="D369">
        <v>1</v>
      </c>
      <c r="E369" t="s">
        <v>148</v>
      </c>
      <c r="F369" t="s">
        <v>150</v>
      </c>
      <c r="G369">
        <v>2892</v>
      </c>
      <c r="H369">
        <v>2496</v>
      </c>
      <c r="I369">
        <v>114</v>
      </c>
      <c r="J369">
        <v>98</v>
      </c>
      <c r="K369">
        <v>397</v>
      </c>
      <c r="L369">
        <v>1</v>
      </c>
      <c r="M369" t="s">
        <v>55</v>
      </c>
      <c r="N369" t="s">
        <v>56</v>
      </c>
      <c r="O369" s="2">
        <v>875.2351801399999</v>
      </c>
      <c r="P369" s="15">
        <v>45754</v>
      </c>
      <c r="Q369" s="15">
        <v>45777</v>
      </c>
      <c r="R369" s="15">
        <v>45784</v>
      </c>
      <c r="S369" t="s">
        <v>21</v>
      </c>
      <c r="T369">
        <v>5</v>
      </c>
      <c r="U369" s="2">
        <v>500.44933473999998</v>
      </c>
      <c r="V369" s="2">
        <v>6613.8678599999994</v>
      </c>
      <c r="W369" s="2">
        <v>10.367454400000002</v>
      </c>
      <c r="X369" s="2">
        <v>1.2139108000000001</v>
      </c>
      <c r="Y369" s="2">
        <v>8.7926511999999999</v>
      </c>
      <c r="Z369" s="6">
        <f>Crate_BOMs[[#This Row],[glass weight (lb)]]+Crate_BOMs[[#This Row],[Crate Weight (lb)]]/COUNTIF(Crate_BOMs[crate no.],Crate_BOMs[[#This Row],[crate no.]])</f>
        <v>975.32504708799991</v>
      </c>
      <c r="AA369" s="6" t="str">
        <f>IF(LEFT(Crate_BOMs[[#This Row],[glass code]],4)&lt;&gt;"1116","",IFERROR(MID(Crate_BOMs[[#This Row],[no]],FIND("ECN",Crate_BOMs[[#This Row],[no]]),200),MID(Crate_BOMs[[#This Row],[no]],39,200)))</f>
        <v>2.02 GLA01</v>
      </c>
      <c r="AB369" s="6" t="str">
        <f>SUBSTITUTE(IF(RIGHT(Crate_BOMs[[#This Row],[PO Sublot-GL]],6)="curved",RIGHT(Crate_BOMs[[#This Row],[PO Sublot-GL]],12),RIGHT(Crate_BOMs[[#This Row],[PO Sublot-GL]],5))," ","")</f>
        <v>GLA01</v>
      </c>
      <c r="AC369" s="6" t="str">
        <f>SUBSTITUTE(LEFT(Crate_BOMs[[#This Row],[PO Sublot-GL]],LEN(Crate_BOMs[[#This Row],[PO Sublot-GL]])-LEN(Crate_BOMs[[#This Row],[Glass Type]]))," ","")</f>
        <v>2.02</v>
      </c>
      <c r="AD369" s="6" t="str">
        <f>LEFT(Crate_BOMs[[#This Row],[no]],FIND(" ",Crate_BOMs[[#This Row],[no]],5)-1)</f>
        <v>PO 40538</v>
      </c>
      <c r="AE369" s="6" cm="1">
        <f t="array" ref="AE369">COUNTA(_xlfn.UNIQUE(_xlfn._xlws.FILTER(Crate_BOMs[PO],Crate_BOMs[crate no.]=Crate_BOMs[[#This Row],[crate no.]])))</f>
        <v>1</v>
      </c>
      <c r="AF369" s="10" t="str">
        <f>IF(Crate_BOMs[[#This Row],['# POs in Crate]]=1,"",IF(VLOOKUP(Crate_BOMs[[#This Row],[crate no.]],Crates_[[crate no.]:[New Sublot]],3,FALSE)="","",VLOOKUP(Crate_BOMs[[#This Row],[crate no.]],Crates_[[crate no.]:[New Sublot]],3,FALSE)))</f>
        <v/>
      </c>
      <c r="AG369" s="6" t="str">
        <f>IF(VLOOKUP(Crate_BOMs[[#This Row],[crate no.]],Crates_[[crate no.]:[New Sublot]],3,FALSE)="",VLOOKUP(Crate_BOMs[[#This Row],[crate no.]],Crates_[[crate no.]:[New Sublot]],2,FALSE),VLOOKUP(Crate_BOMs[[#This Row],[crate no.]],Crates_[[crate no.]:[New Sublot]],3,FALSE))</f>
        <v>2.02</v>
      </c>
    </row>
    <row r="370" spans="1:33" x14ac:dyDescent="0.25">
      <c r="A370">
        <v>8</v>
      </c>
      <c r="B370">
        <v>300521604</v>
      </c>
      <c r="C370">
        <v>2394737</v>
      </c>
      <c r="D370">
        <v>1</v>
      </c>
      <c r="E370" t="s">
        <v>148</v>
      </c>
      <c r="F370" t="s">
        <v>150</v>
      </c>
      <c r="G370">
        <v>2892</v>
      </c>
      <c r="H370">
        <v>2496</v>
      </c>
      <c r="I370">
        <v>114</v>
      </c>
      <c r="J370">
        <v>98</v>
      </c>
      <c r="K370">
        <v>397</v>
      </c>
      <c r="L370">
        <v>1</v>
      </c>
      <c r="M370" t="s">
        <v>55</v>
      </c>
      <c r="N370" t="s">
        <v>56</v>
      </c>
      <c r="O370" s="2">
        <v>875.2351801399999</v>
      </c>
      <c r="P370" s="15">
        <v>45754</v>
      </c>
      <c r="Q370" s="15">
        <v>45777</v>
      </c>
      <c r="R370" s="15">
        <v>45784</v>
      </c>
      <c r="S370" t="s">
        <v>21</v>
      </c>
      <c r="T370">
        <v>5</v>
      </c>
      <c r="U370" s="2">
        <v>500.44933473999998</v>
      </c>
      <c r="V370" s="2">
        <v>6613.8678599999994</v>
      </c>
      <c r="W370" s="2">
        <v>10.367454400000002</v>
      </c>
      <c r="X370" s="2">
        <v>1.2139108000000001</v>
      </c>
      <c r="Y370" s="2">
        <v>8.7926511999999999</v>
      </c>
      <c r="Z370" s="6">
        <f>Crate_BOMs[[#This Row],[glass weight (lb)]]+Crate_BOMs[[#This Row],[Crate Weight (lb)]]/COUNTIF(Crate_BOMs[crate no.],Crate_BOMs[[#This Row],[crate no.]])</f>
        <v>975.32504708799991</v>
      </c>
      <c r="AA370" s="6" t="str">
        <f>IF(LEFT(Crate_BOMs[[#This Row],[glass code]],4)&lt;&gt;"1116","",IFERROR(MID(Crate_BOMs[[#This Row],[no]],FIND("ECN",Crate_BOMs[[#This Row],[no]]),200),MID(Crate_BOMs[[#This Row],[no]],39,200)))</f>
        <v>2.02 GLA01</v>
      </c>
      <c r="AB370" s="6" t="str">
        <f>SUBSTITUTE(IF(RIGHT(Crate_BOMs[[#This Row],[PO Sublot-GL]],6)="curved",RIGHT(Crate_BOMs[[#This Row],[PO Sublot-GL]],12),RIGHT(Crate_BOMs[[#This Row],[PO Sublot-GL]],5))," ","")</f>
        <v>GLA01</v>
      </c>
      <c r="AC370" s="6" t="str">
        <f>SUBSTITUTE(LEFT(Crate_BOMs[[#This Row],[PO Sublot-GL]],LEN(Crate_BOMs[[#This Row],[PO Sublot-GL]])-LEN(Crate_BOMs[[#This Row],[Glass Type]]))," ","")</f>
        <v>2.02</v>
      </c>
      <c r="AD370" s="6" t="str">
        <f>LEFT(Crate_BOMs[[#This Row],[no]],FIND(" ",Crate_BOMs[[#This Row],[no]],5)-1)</f>
        <v>PO 40538</v>
      </c>
      <c r="AE370" s="6" cm="1">
        <f t="array" ref="AE370">COUNTA(_xlfn.UNIQUE(_xlfn._xlws.FILTER(Crate_BOMs[PO],Crate_BOMs[crate no.]=Crate_BOMs[[#This Row],[crate no.]])))</f>
        <v>1</v>
      </c>
      <c r="AF370" s="10" t="str">
        <f>IF(Crate_BOMs[[#This Row],['# POs in Crate]]=1,"",IF(VLOOKUP(Crate_BOMs[[#This Row],[crate no.]],Crates_[[crate no.]:[New Sublot]],3,FALSE)="","",VLOOKUP(Crate_BOMs[[#This Row],[crate no.]],Crates_[[crate no.]:[New Sublot]],3,FALSE)))</f>
        <v/>
      </c>
      <c r="AG370" s="6" t="str">
        <f>IF(VLOOKUP(Crate_BOMs[[#This Row],[crate no.]],Crates_[[crate no.]:[New Sublot]],3,FALSE)="",VLOOKUP(Crate_BOMs[[#This Row],[crate no.]],Crates_[[crate no.]:[New Sublot]],2,FALSE),VLOOKUP(Crate_BOMs[[#This Row],[crate no.]],Crates_[[crate no.]:[New Sublot]],3,FALSE))</f>
        <v>2.02</v>
      </c>
    </row>
    <row r="371" spans="1:33" x14ac:dyDescent="0.25">
      <c r="A371">
        <v>8</v>
      </c>
      <c r="B371">
        <v>300521604</v>
      </c>
      <c r="C371">
        <v>2394737</v>
      </c>
      <c r="D371">
        <v>1</v>
      </c>
      <c r="E371" t="s">
        <v>148</v>
      </c>
      <c r="F371" t="s">
        <v>150</v>
      </c>
      <c r="G371">
        <v>2892</v>
      </c>
      <c r="H371">
        <v>2496</v>
      </c>
      <c r="I371">
        <v>114</v>
      </c>
      <c r="J371">
        <v>98</v>
      </c>
      <c r="K371">
        <v>397</v>
      </c>
      <c r="L371">
        <v>1</v>
      </c>
      <c r="M371" t="s">
        <v>55</v>
      </c>
      <c r="N371" t="s">
        <v>56</v>
      </c>
      <c r="O371" s="2">
        <v>875.2351801399999</v>
      </c>
      <c r="P371" s="15">
        <v>45754</v>
      </c>
      <c r="Q371" s="15">
        <v>45777</v>
      </c>
      <c r="R371" s="15">
        <v>45784</v>
      </c>
      <c r="S371" t="s">
        <v>21</v>
      </c>
      <c r="T371">
        <v>5</v>
      </c>
      <c r="U371" s="2">
        <v>500.44933473999998</v>
      </c>
      <c r="V371" s="2">
        <v>6613.8678599999994</v>
      </c>
      <c r="W371" s="2">
        <v>10.367454400000002</v>
      </c>
      <c r="X371" s="2">
        <v>1.2139108000000001</v>
      </c>
      <c r="Y371" s="2">
        <v>8.7926511999999999</v>
      </c>
      <c r="Z371" s="6">
        <f>Crate_BOMs[[#This Row],[glass weight (lb)]]+Crate_BOMs[[#This Row],[Crate Weight (lb)]]/COUNTIF(Crate_BOMs[crate no.],Crate_BOMs[[#This Row],[crate no.]])</f>
        <v>975.32504708799991</v>
      </c>
      <c r="AA371" s="6" t="str">
        <f>IF(LEFT(Crate_BOMs[[#This Row],[glass code]],4)&lt;&gt;"1116","",IFERROR(MID(Crate_BOMs[[#This Row],[no]],FIND("ECN",Crate_BOMs[[#This Row],[no]]),200),MID(Crate_BOMs[[#This Row],[no]],39,200)))</f>
        <v>2.02 GLA01</v>
      </c>
      <c r="AB371" s="6" t="str">
        <f>SUBSTITUTE(IF(RIGHT(Crate_BOMs[[#This Row],[PO Sublot-GL]],6)="curved",RIGHT(Crate_BOMs[[#This Row],[PO Sublot-GL]],12),RIGHT(Crate_BOMs[[#This Row],[PO Sublot-GL]],5))," ","")</f>
        <v>GLA01</v>
      </c>
      <c r="AC371" s="6" t="str">
        <f>SUBSTITUTE(LEFT(Crate_BOMs[[#This Row],[PO Sublot-GL]],LEN(Crate_BOMs[[#This Row],[PO Sublot-GL]])-LEN(Crate_BOMs[[#This Row],[Glass Type]]))," ","")</f>
        <v>2.02</v>
      </c>
      <c r="AD371" s="6" t="str">
        <f>LEFT(Crate_BOMs[[#This Row],[no]],FIND(" ",Crate_BOMs[[#This Row],[no]],5)-1)</f>
        <v>PO 40538</v>
      </c>
      <c r="AE371" s="6" cm="1">
        <f t="array" ref="AE371">COUNTA(_xlfn.UNIQUE(_xlfn._xlws.FILTER(Crate_BOMs[PO],Crate_BOMs[crate no.]=Crate_BOMs[[#This Row],[crate no.]])))</f>
        <v>1</v>
      </c>
      <c r="AF371" s="10" t="str">
        <f>IF(Crate_BOMs[[#This Row],['# POs in Crate]]=1,"",IF(VLOOKUP(Crate_BOMs[[#This Row],[crate no.]],Crates_[[crate no.]:[New Sublot]],3,FALSE)="","",VLOOKUP(Crate_BOMs[[#This Row],[crate no.]],Crates_[[crate no.]:[New Sublot]],3,FALSE)))</f>
        <v/>
      </c>
      <c r="AG371" s="6" t="str">
        <f>IF(VLOOKUP(Crate_BOMs[[#This Row],[crate no.]],Crates_[[crate no.]:[New Sublot]],3,FALSE)="",VLOOKUP(Crate_BOMs[[#This Row],[crate no.]],Crates_[[crate no.]:[New Sublot]],2,FALSE),VLOOKUP(Crate_BOMs[[#This Row],[crate no.]],Crates_[[crate no.]:[New Sublot]],3,FALSE))</f>
        <v>2.02</v>
      </c>
    </row>
    <row r="372" spans="1:33" x14ac:dyDescent="0.25">
      <c r="A372">
        <v>8</v>
      </c>
      <c r="B372">
        <v>300521421</v>
      </c>
      <c r="C372">
        <v>2394737</v>
      </c>
      <c r="D372">
        <v>1</v>
      </c>
      <c r="E372" t="s">
        <v>148</v>
      </c>
      <c r="F372" t="s">
        <v>150</v>
      </c>
      <c r="G372">
        <v>2892</v>
      </c>
      <c r="H372">
        <v>2496</v>
      </c>
      <c r="I372">
        <v>114</v>
      </c>
      <c r="J372">
        <v>98</v>
      </c>
      <c r="K372">
        <v>397</v>
      </c>
      <c r="L372">
        <v>1</v>
      </c>
      <c r="M372" t="s">
        <v>55</v>
      </c>
      <c r="N372" t="s">
        <v>56</v>
      </c>
      <c r="O372" s="2">
        <v>875.2351801399999</v>
      </c>
      <c r="P372" s="15">
        <v>45754</v>
      </c>
      <c r="Q372" s="15">
        <v>45777</v>
      </c>
      <c r="R372" s="15">
        <v>45784</v>
      </c>
      <c r="S372" t="s">
        <v>21</v>
      </c>
      <c r="T372">
        <v>5</v>
      </c>
      <c r="U372" s="2">
        <v>500.44933473999998</v>
      </c>
      <c r="V372" s="2">
        <v>6613.8678599999994</v>
      </c>
      <c r="W372" s="2">
        <v>10.367454400000002</v>
      </c>
      <c r="X372" s="2">
        <v>1.2139108000000001</v>
      </c>
      <c r="Y372" s="2">
        <v>8.7926511999999999</v>
      </c>
      <c r="Z372" s="6">
        <f>Crate_BOMs[[#This Row],[glass weight (lb)]]+Crate_BOMs[[#This Row],[Crate Weight (lb)]]/COUNTIF(Crate_BOMs[crate no.],Crate_BOMs[[#This Row],[crate no.]])</f>
        <v>975.32504708799991</v>
      </c>
      <c r="AA372" s="6" t="str">
        <f>IF(LEFT(Crate_BOMs[[#This Row],[glass code]],4)&lt;&gt;"1116","",IFERROR(MID(Crate_BOMs[[#This Row],[no]],FIND("ECN",Crate_BOMs[[#This Row],[no]]),200),MID(Crate_BOMs[[#This Row],[no]],39,200)))</f>
        <v>2.02 GLA01</v>
      </c>
      <c r="AB372" s="6" t="str">
        <f>SUBSTITUTE(IF(RIGHT(Crate_BOMs[[#This Row],[PO Sublot-GL]],6)="curved",RIGHT(Crate_BOMs[[#This Row],[PO Sublot-GL]],12),RIGHT(Crate_BOMs[[#This Row],[PO Sublot-GL]],5))," ","")</f>
        <v>GLA01</v>
      </c>
      <c r="AC372" s="6" t="str">
        <f>SUBSTITUTE(LEFT(Crate_BOMs[[#This Row],[PO Sublot-GL]],LEN(Crate_BOMs[[#This Row],[PO Sublot-GL]])-LEN(Crate_BOMs[[#This Row],[Glass Type]]))," ","")</f>
        <v>2.02</v>
      </c>
      <c r="AD372" s="6" t="str">
        <f>LEFT(Crate_BOMs[[#This Row],[no]],FIND(" ",Crate_BOMs[[#This Row],[no]],5)-1)</f>
        <v>PO 40538</v>
      </c>
      <c r="AE372" s="6" cm="1">
        <f t="array" ref="AE372">COUNTA(_xlfn.UNIQUE(_xlfn._xlws.FILTER(Crate_BOMs[PO],Crate_BOMs[crate no.]=Crate_BOMs[[#This Row],[crate no.]])))</f>
        <v>1</v>
      </c>
      <c r="AF372" s="10" t="str">
        <f>IF(Crate_BOMs[[#This Row],['# POs in Crate]]=1,"",IF(VLOOKUP(Crate_BOMs[[#This Row],[crate no.]],Crates_[[crate no.]:[New Sublot]],3,FALSE)="","",VLOOKUP(Crate_BOMs[[#This Row],[crate no.]],Crates_[[crate no.]:[New Sublot]],3,FALSE)))</f>
        <v/>
      </c>
      <c r="AG372" s="6" t="str">
        <f>IF(VLOOKUP(Crate_BOMs[[#This Row],[crate no.]],Crates_[[crate no.]:[New Sublot]],3,FALSE)="",VLOOKUP(Crate_BOMs[[#This Row],[crate no.]],Crates_[[crate no.]:[New Sublot]],2,FALSE),VLOOKUP(Crate_BOMs[[#This Row],[crate no.]],Crates_[[crate no.]:[New Sublot]],3,FALSE))</f>
        <v>2.02</v>
      </c>
    </row>
    <row r="373" spans="1:33" x14ac:dyDescent="0.25">
      <c r="A373">
        <v>8</v>
      </c>
      <c r="B373">
        <v>300521421</v>
      </c>
      <c r="C373">
        <v>2394737</v>
      </c>
      <c r="D373">
        <v>1</v>
      </c>
      <c r="E373" t="s">
        <v>148</v>
      </c>
      <c r="F373" t="s">
        <v>150</v>
      </c>
      <c r="G373">
        <v>2892</v>
      </c>
      <c r="H373">
        <v>2496</v>
      </c>
      <c r="I373">
        <v>114</v>
      </c>
      <c r="J373">
        <v>98</v>
      </c>
      <c r="K373">
        <v>397</v>
      </c>
      <c r="L373">
        <v>1</v>
      </c>
      <c r="M373" t="s">
        <v>55</v>
      </c>
      <c r="N373" t="s">
        <v>56</v>
      </c>
      <c r="O373" s="2">
        <v>875.2351801399999</v>
      </c>
      <c r="P373" s="15">
        <v>45754</v>
      </c>
      <c r="Q373" s="15">
        <v>45777</v>
      </c>
      <c r="R373" s="15">
        <v>45784</v>
      </c>
      <c r="S373" t="s">
        <v>21</v>
      </c>
      <c r="T373">
        <v>5</v>
      </c>
      <c r="U373" s="2">
        <v>500.44933473999998</v>
      </c>
      <c r="V373" s="2">
        <v>6613.8678599999994</v>
      </c>
      <c r="W373" s="2">
        <v>10.367454400000002</v>
      </c>
      <c r="X373" s="2">
        <v>1.2139108000000001</v>
      </c>
      <c r="Y373" s="2">
        <v>8.7926511999999999</v>
      </c>
      <c r="Z373" s="6">
        <f>Crate_BOMs[[#This Row],[glass weight (lb)]]+Crate_BOMs[[#This Row],[Crate Weight (lb)]]/COUNTIF(Crate_BOMs[crate no.],Crate_BOMs[[#This Row],[crate no.]])</f>
        <v>975.32504708799991</v>
      </c>
      <c r="AA373" s="6" t="str">
        <f>IF(LEFT(Crate_BOMs[[#This Row],[glass code]],4)&lt;&gt;"1116","",IFERROR(MID(Crate_BOMs[[#This Row],[no]],FIND("ECN",Crate_BOMs[[#This Row],[no]]),200),MID(Crate_BOMs[[#This Row],[no]],39,200)))</f>
        <v>2.02 GLA01</v>
      </c>
      <c r="AB373" s="6" t="str">
        <f>SUBSTITUTE(IF(RIGHT(Crate_BOMs[[#This Row],[PO Sublot-GL]],6)="curved",RIGHT(Crate_BOMs[[#This Row],[PO Sublot-GL]],12),RIGHT(Crate_BOMs[[#This Row],[PO Sublot-GL]],5))," ","")</f>
        <v>GLA01</v>
      </c>
      <c r="AC373" s="6" t="str">
        <f>SUBSTITUTE(LEFT(Crate_BOMs[[#This Row],[PO Sublot-GL]],LEN(Crate_BOMs[[#This Row],[PO Sublot-GL]])-LEN(Crate_BOMs[[#This Row],[Glass Type]]))," ","")</f>
        <v>2.02</v>
      </c>
      <c r="AD373" s="6" t="str">
        <f>LEFT(Crate_BOMs[[#This Row],[no]],FIND(" ",Crate_BOMs[[#This Row],[no]],5)-1)</f>
        <v>PO 40538</v>
      </c>
      <c r="AE373" s="6" cm="1">
        <f t="array" ref="AE373">COUNTA(_xlfn.UNIQUE(_xlfn._xlws.FILTER(Crate_BOMs[PO],Crate_BOMs[crate no.]=Crate_BOMs[[#This Row],[crate no.]])))</f>
        <v>1</v>
      </c>
      <c r="AF373" s="10" t="str">
        <f>IF(Crate_BOMs[[#This Row],['# POs in Crate]]=1,"",IF(VLOOKUP(Crate_BOMs[[#This Row],[crate no.]],Crates_[[crate no.]:[New Sublot]],3,FALSE)="","",VLOOKUP(Crate_BOMs[[#This Row],[crate no.]],Crates_[[crate no.]:[New Sublot]],3,FALSE)))</f>
        <v/>
      </c>
      <c r="AG373" s="6" t="str">
        <f>IF(VLOOKUP(Crate_BOMs[[#This Row],[crate no.]],Crates_[[crate no.]:[New Sublot]],3,FALSE)="",VLOOKUP(Crate_BOMs[[#This Row],[crate no.]],Crates_[[crate no.]:[New Sublot]],2,FALSE),VLOOKUP(Crate_BOMs[[#This Row],[crate no.]],Crates_[[crate no.]:[New Sublot]],3,FALSE))</f>
        <v>2.02</v>
      </c>
    </row>
    <row r="374" spans="1:33" x14ac:dyDescent="0.25">
      <c r="A374">
        <v>8</v>
      </c>
      <c r="B374">
        <v>300521421</v>
      </c>
      <c r="C374">
        <v>2394737</v>
      </c>
      <c r="D374">
        <v>1</v>
      </c>
      <c r="E374" t="s">
        <v>148</v>
      </c>
      <c r="F374" t="s">
        <v>150</v>
      </c>
      <c r="G374">
        <v>2892</v>
      </c>
      <c r="H374">
        <v>2496</v>
      </c>
      <c r="I374">
        <v>114</v>
      </c>
      <c r="J374">
        <v>98</v>
      </c>
      <c r="K374">
        <v>397</v>
      </c>
      <c r="L374">
        <v>1</v>
      </c>
      <c r="M374" t="s">
        <v>55</v>
      </c>
      <c r="N374" t="s">
        <v>56</v>
      </c>
      <c r="O374" s="2">
        <v>875.2351801399999</v>
      </c>
      <c r="P374" s="15">
        <v>45754</v>
      </c>
      <c r="Q374" s="15">
        <v>45777</v>
      </c>
      <c r="R374" s="15">
        <v>45784</v>
      </c>
      <c r="S374" t="s">
        <v>21</v>
      </c>
      <c r="T374">
        <v>5</v>
      </c>
      <c r="U374" s="2">
        <v>500.44933473999998</v>
      </c>
      <c r="V374" s="2">
        <v>6613.8678599999994</v>
      </c>
      <c r="W374" s="2">
        <v>10.367454400000002</v>
      </c>
      <c r="X374" s="2">
        <v>1.2139108000000001</v>
      </c>
      <c r="Y374" s="2">
        <v>8.7926511999999999</v>
      </c>
      <c r="Z374" s="6">
        <f>Crate_BOMs[[#This Row],[glass weight (lb)]]+Crate_BOMs[[#This Row],[Crate Weight (lb)]]/COUNTIF(Crate_BOMs[crate no.],Crate_BOMs[[#This Row],[crate no.]])</f>
        <v>975.32504708799991</v>
      </c>
      <c r="AA374" s="6" t="str">
        <f>IF(LEFT(Crate_BOMs[[#This Row],[glass code]],4)&lt;&gt;"1116","",IFERROR(MID(Crate_BOMs[[#This Row],[no]],FIND("ECN",Crate_BOMs[[#This Row],[no]]),200),MID(Crate_BOMs[[#This Row],[no]],39,200)))</f>
        <v>2.02 GLA01</v>
      </c>
      <c r="AB374" s="6" t="str">
        <f>SUBSTITUTE(IF(RIGHT(Crate_BOMs[[#This Row],[PO Sublot-GL]],6)="curved",RIGHT(Crate_BOMs[[#This Row],[PO Sublot-GL]],12),RIGHT(Crate_BOMs[[#This Row],[PO Sublot-GL]],5))," ","")</f>
        <v>GLA01</v>
      </c>
      <c r="AC374" s="6" t="str">
        <f>SUBSTITUTE(LEFT(Crate_BOMs[[#This Row],[PO Sublot-GL]],LEN(Crate_BOMs[[#This Row],[PO Sublot-GL]])-LEN(Crate_BOMs[[#This Row],[Glass Type]]))," ","")</f>
        <v>2.02</v>
      </c>
      <c r="AD374" s="6" t="str">
        <f>LEFT(Crate_BOMs[[#This Row],[no]],FIND(" ",Crate_BOMs[[#This Row],[no]],5)-1)</f>
        <v>PO 40538</v>
      </c>
      <c r="AE374" s="6" cm="1">
        <f t="array" ref="AE374">COUNTA(_xlfn.UNIQUE(_xlfn._xlws.FILTER(Crate_BOMs[PO],Crate_BOMs[crate no.]=Crate_BOMs[[#This Row],[crate no.]])))</f>
        <v>1</v>
      </c>
      <c r="AF374" s="10" t="str">
        <f>IF(Crate_BOMs[[#This Row],['# POs in Crate]]=1,"",IF(VLOOKUP(Crate_BOMs[[#This Row],[crate no.]],Crates_[[crate no.]:[New Sublot]],3,FALSE)="","",VLOOKUP(Crate_BOMs[[#This Row],[crate no.]],Crates_[[crate no.]:[New Sublot]],3,FALSE)))</f>
        <v/>
      </c>
      <c r="AG374" s="6" t="str">
        <f>IF(VLOOKUP(Crate_BOMs[[#This Row],[crate no.]],Crates_[[crate no.]:[New Sublot]],3,FALSE)="",VLOOKUP(Crate_BOMs[[#This Row],[crate no.]],Crates_[[crate no.]:[New Sublot]],2,FALSE),VLOOKUP(Crate_BOMs[[#This Row],[crate no.]],Crates_[[crate no.]:[New Sublot]],3,FALSE))</f>
        <v>2.02</v>
      </c>
    </row>
    <row r="375" spans="1:33" x14ac:dyDescent="0.25">
      <c r="A375">
        <v>8</v>
      </c>
      <c r="B375">
        <v>300521421</v>
      </c>
      <c r="C375">
        <v>2394737</v>
      </c>
      <c r="D375">
        <v>1</v>
      </c>
      <c r="E375" t="s">
        <v>148</v>
      </c>
      <c r="F375" t="s">
        <v>150</v>
      </c>
      <c r="G375">
        <v>2892</v>
      </c>
      <c r="H375">
        <v>2496</v>
      </c>
      <c r="I375">
        <v>114</v>
      </c>
      <c r="J375">
        <v>98</v>
      </c>
      <c r="K375">
        <v>397</v>
      </c>
      <c r="L375">
        <v>1</v>
      </c>
      <c r="M375" t="s">
        <v>55</v>
      </c>
      <c r="N375" t="s">
        <v>56</v>
      </c>
      <c r="O375" s="2">
        <v>875.2351801399999</v>
      </c>
      <c r="P375" s="15">
        <v>45754</v>
      </c>
      <c r="Q375" s="15">
        <v>45777</v>
      </c>
      <c r="R375" s="15">
        <v>45784</v>
      </c>
      <c r="S375" t="s">
        <v>21</v>
      </c>
      <c r="T375">
        <v>5</v>
      </c>
      <c r="U375" s="2">
        <v>500.44933473999998</v>
      </c>
      <c r="V375" s="2">
        <v>6613.8678599999994</v>
      </c>
      <c r="W375" s="2">
        <v>10.367454400000002</v>
      </c>
      <c r="X375" s="2">
        <v>1.2139108000000001</v>
      </c>
      <c r="Y375" s="2">
        <v>8.7926511999999999</v>
      </c>
      <c r="Z375" s="6">
        <f>Crate_BOMs[[#This Row],[glass weight (lb)]]+Crate_BOMs[[#This Row],[Crate Weight (lb)]]/COUNTIF(Crate_BOMs[crate no.],Crate_BOMs[[#This Row],[crate no.]])</f>
        <v>975.32504708799991</v>
      </c>
      <c r="AA375" s="6" t="str">
        <f>IF(LEFT(Crate_BOMs[[#This Row],[glass code]],4)&lt;&gt;"1116","",IFERROR(MID(Crate_BOMs[[#This Row],[no]],FIND("ECN",Crate_BOMs[[#This Row],[no]]),200),MID(Crate_BOMs[[#This Row],[no]],39,200)))</f>
        <v>2.02 GLA01</v>
      </c>
      <c r="AB375" s="6" t="str">
        <f>SUBSTITUTE(IF(RIGHT(Crate_BOMs[[#This Row],[PO Sublot-GL]],6)="curved",RIGHT(Crate_BOMs[[#This Row],[PO Sublot-GL]],12),RIGHT(Crate_BOMs[[#This Row],[PO Sublot-GL]],5))," ","")</f>
        <v>GLA01</v>
      </c>
      <c r="AC375" s="6" t="str">
        <f>SUBSTITUTE(LEFT(Crate_BOMs[[#This Row],[PO Sublot-GL]],LEN(Crate_BOMs[[#This Row],[PO Sublot-GL]])-LEN(Crate_BOMs[[#This Row],[Glass Type]]))," ","")</f>
        <v>2.02</v>
      </c>
      <c r="AD375" s="6" t="str">
        <f>LEFT(Crate_BOMs[[#This Row],[no]],FIND(" ",Crate_BOMs[[#This Row],[no]],5)-1)</f>
        <v>PO 40538</v>
      </c>
      <c r="AE375" s="6" cm="1">
        <f t="array" ref="AE375">COUNTA(_xlfn.UNIQUE(_xlfn._xlws.FILTER(Crate_BOMs[PO],Crate_BOMs[crate no.]=Crate_BOMs[[#This Row],[crate no.]])))</f>
        <v>1</v>
      </c>
      <c r="AF375" s="10" t="str">
        <f>IF(Crate_BOMs[[#This Row],['# POs in Crate]]=1,"",IF(VLOOKUP(Crate_BOMs[[#This Row],[crate no.]],Crates_[[crate no.]:[New Sublot]],3,FALSE)="","",VLOOKUP(Crate_BOMs[[#This Row],[crate no.]],Crates_[[crate no.]:[New Sublot]],3,FALSE)))</f>
        <v/>
      </c>
      <c r="AG375" s="6" t="str">
        <f>IF(VLOOKUP(Crate_BOMs[[#This Row],[crate no.]],Crates_[[crate no.]:[New Sublot]],3,FALSE)="",VLOOKUP(Crate_BOMs[[#This Row],[crate no.]],Crates_[[crate no.]:[New Sublot]],2,FALSE),VLOOKUP(Crate_BOMs[[#This Row],[crate no.]],Crates_[[crate no.]:[New Sublot]],3,FALSE))</f>
        <v>2.02</v>
      </c>
    </row>
    <row r="376" spans="1:33" x14ac:dyDescent="0.25">
      <c r="A376">
        <v>8</v>
      </c>
      <c r="B376">
        <v>300521421</v>
      </c>
      <c r="C376">
        <v>2394737</v>
      </c>
      <c r="D376">
        <v>1</v>
      </c>
      <c r="E376" t="s">
        <v>148</v>
      </c>
      <c r="F376" t="s">
        <v>150</v>
      </c>
      <c r="G376">
        <v>2892</v>
      </c>
      <c r="H376">
        <v>2496</v>
      </c>
      <c r="I376">
        <v>114</v>
      </c>
      <c r="J376">
        <v>98</v>
      </c>
      <c r="K376">
        <v>397</v>
      </c>
      <c r="L376">
        <v>1</v>
      </c>
      <c r="M376" t="s">
        <v>55</v>
      </c>
      <c r="N376" t="s">
        <v>56</v>
      </c>
      <c r="O376" s="2">
        <v>875.2351801399999</v>
      </c>
      <c r="P376" s="15">
        <v>45754</v>
      </c>
      <c r="Q376" s="15">
        <v>45777</v>
      </c>
      <c r="R376" s="15">
        <v>45784</v>
      </c>
      <c r="S376" t="s">
        <v>21</v>
      </c>
      <c r="T376">
        <v>5</v>
      </c>
      <c r="U376" s="2">
        <v>500.44933473999998</v>
      </c>
      <c r="V376" s="2">
        <v>6613.8678599999994</v>
      </c>
      <c r="W376" s="2">
        <v>10.367454400000002</v>
      </c>
      <c r="X376" s="2">
        <v>1.2139108000000001</v>
      </c>
      <c r="Y376" s="2">
        <v>8.7926511999999999</v>
      </c>
      <c r="Z376" s="6">
        <f>Crate_BOMs[[#This Row],[glass weight (lb)]]+Crate_BOMs[[#This Row],[Crate Weight (lb)]]/COUNTIF(Crate_BOMs[crate no.],Crate_BOMs[[#This Row],[crate no.]])</f>
        <v>975.32504708799991</v>
      </c>
      <c r="AA376" s="6" t="str">
        <f>IF(LEFT(Crate_BOMs[[#This Row],[glass code]],4)&lt;&gt;"1116","",IFERROR(MID(Crate_BOMs[[#This Row],[no]],FIND("ECN",Crate_BOMs[[#This Row],[no]]),200),MID(Crate_BOMs[[#This Row],[no]],39,200)))</f>
        <v>2.02 GLA01</v>
      </c>
      <c r="AB376" s="6" t="str">
        <f>SUBSTITUTE(IF(RIGHT(Crate_BOMs[[#This Row],[PO Sublot-GL]],6)="curved",RIGHT(Crate_BOMs[[#This Row],[PO Sublot-GL]],12),RIGHT(Crate_BOMs[[#This Row],[PO Sublot-GL]],5))," ","")</f>
        <v>GLA01</v>
      </c>
      <c r="AC376" s="6" t="str">
        <f>SUBSTITUTE(LEFT(Crate_BOMs[[#This Row],[PO Sublot-GL]],LEN(Crate_BOMs[[#This Row],[PO Sublot-GL]])-LEN(Crate_BOMs[[#This Row],[Glass Type]]))," ","")</f>
        <v>2.02</v>
      </c>
      <c r="AD376" s="6" t="str">
        <f>LEFT(Crate_BOMs[[#This Row],[no]],FIND(" ",Crate_BOMs[[#This Row],[no]],5)-1)</f>
        <v>PO 40538</v>
      </c>
      <c r="AE376" s="6" cm="1">
        <f t="array" ref="AE376">COUNTA(_xlfn.UNIQUE(_xlfn._xlws.FILTER(Crate_BOMs[PO],Crate_BOMs[crate no.]=Crate_BOMs[[#This Row],[crate no.]])))</f>
        <v>1</v>
      </c>
      <c r="AF376" s="10" t="str">
        <f>IF(Crate_BOMs[[#This Row],['# POs in Crate]]=1,"",IF(VLOOKUP(Crate_BOMs[[#This Row],[crate no.]],Crates_[[crate no.]:[New Sublot]],3,FALSE)="","",VLOOKUP(Crate_BOMs[[#This Row],[crate no.]],Crates_[[crate no.]:[New Sublot]],3,FALSE)))</f>
        <v/>
      </c>
      <c r="AG376" s="6" t="str">
        <f>IF(VLOOKUP(Crate_BOMs[[#This Row],[crate no.]],Crates_[[crate no.]:[New Sublot]],3,FALSE)="",VLOOKUP(Crate_BOMs[[#This Row],[crate no.]],Crates_[[crate no.]:[New Sublot]],2,FALSE),VLOOKUP(Crate_BOMs[[#This Row],[crate no.]],Crates_[[crate no.]:[New Sublot]],3,FALSE))</f>
        <v>2.02</v>
      </c>
    </row>
    <row r="377" spans="1:33" x14ac:dyDescent="0.25">
      <c r="A377">
        <v>8</v>
      </c>
      <c r="B377">
        <v>300521960</v>
      </c>
      <c r="C377">
        <v>2394738</v>
      </c>
      <c r="D377">
        <v>1</v>
      </c>
      <c r="E377" t="s">
        <v>125</v>
      </c>
      <c r="F377" t="s">
        <v>129</v>
      </c>
      <c r="G377">
        <v>2892</v>
      </c>
      <c r="H377">
        <v>2496</v>
      </c>
      <c r="I377">
        <v>114</v>
      </c>
      <c r="J377">
        <v>98</v>
      </c>
      <c r="K377">
        <v>397</v>
      </c>
      <c r="L377">
        <v>1</v>
      </c>
      <c r="M377" t="s">
        <v>55</v>
      </c>
      <c r="N377" t="s">
        <v>56</v>
      </c>
      <c r="O377" s="2">
        <v>875.2351801399999</v>
      </c>
      <c r="P377" s="15">
        <v>45754</v>
      </c>
      <c r="Q377" s="15">
        <v>45777</v>
      </c>
      <c r="R377" s="15">
        <v>45784</v>
      </c>
      <c r="S377" t="s">
        <v>21</v>
      </c>
      <c r="T377">
        <v>5</v>
      </c>
      <c r="U377" s="2">
        <v>500.44933473999998</v>
      </c>
      <c r="V377" s="2">
        <v>6613.8678599999994</v>
      </c>
      <c r="W377" s="2">
        <v>10.367454400000002</v>
      </c>
      <c r="X377" s="2">
        <v>1.2139108000000001</v>
      </c>
      <c r="Y377" s="2">
        <v>8.7926511999999999</v>
      </c>
      <c r="Z377" s="6">
        <f>Crate_BOMs[[#This Row],[glass weight (lb)]]+Crate_BOMs[[#This Row],[Crate Weight (lb)]]/COUNTIF(Crate_BOMs[crate no.],Crate_BOMs[[#This Row],[crate no.]])</f>
        <v>975.32504708799991</v>
      </c>
      <c r="AA377" s="6" t="str">
        <f>IF(LEFT(Crate_BOMs[[#This Row],[glass code]],4)&lt;&gt;"1116","",IFERROR(MID(Crate_BOMs[[#This Row],[no]],FIND("ECN",Crate_BOMs[[#This Row],[no]]),200),MID(Crate_BOMs[[#This Row],[no]],39,200)))</f>
        <v>2.03 GLT01</v>
      </c>
      <c r="AB377" s="6" t="str">
        <f>SUBSTITUTE(IF(RIGHT(Crate_BOMs[[#This Row],[PO Sublot-GL]],6)="curved",RIGHT(Crate_BOMs[[#This Row],[PO Sublot-GL]],12),RIGHT(Crate_BOMs[[#This Row],[PO Sublot-GL]],5))," ","")</f>
        <v>GLT01</v>
      </c>
      <c r="AC377" s="6" t="str">
        <f>SUBSTITUTE(LEFT(Crate_BOMs[[#This Row],[PO Sublot-GL]],LEN(Crate_BOMs[[#This Row],[PO Sublot-GL]])-LEN(Crate_BOMs[[#This Row],[Glass Type]]))," ","")</f>
        <v>2.03</v>
      </c>
      <c r="AD377" s="6" t="str">
        <f>LEFT(Crate_BOMs[[#This Row],[no]],FIND(" ",Crate_BOMs[[#This Row],[no]],5)-1)</f>
        <v>PO 40540</v>
      </c>
      <c r="AE377" s="6" cm="1">
        <f t="array" ref="AE377">COUNTA(_xlfn.UNIQUE(_xlfn._xlws.FILTER(Crate_BOMs[PO],Crate_BOMs[crate no.]=Crate_BOMs[[#This Row],[crate no.]])))</f>
        <v>1</v>
      </c>
      <c r="AF377" s="10" t="str">
        <f>IF(Crate_BOMs[[#This Row],['# POs in Crate]]=1,"",IF(VLOOKUP(Crate_BOMs[[#This Row],[crate no.]],Crates_[[crate no.]:[New Sublot]],3,FALSE)="","",VLOOKUP(Crate_BOMs[[#This Row],[crate no.]],Crates_[[crate no.]:[New Sublot]],3,FALSE)))</f>
        <v/>
      </c>
      <c r="AG377" s="6" t="str">
        <f>IF(VLOOKUP(Crate_BOMs[[#This Row],[crate no.]],Crates_[[crate no.]:[New Sublot]],3,FALSE)="",VLOOKUP(Crate_BOMs[[#This Row],[crate no.]],Crates_[[crate no.]:[New Sublot]],2,FALSE),VLOOKUP(Crate_BOMs[[#This Row],[crate no.]],Crates_[[crate no.]:[New Sublot]],3,FALSE))</f>
        <v>2.03</v>
      </c>
    </row>
    <row r="378" spans="1:33" x14ac:dyDescent="0.25">
      <c r="A378">
        <v>8</v>
      </c>
      <c r="B378">
        <v>300521960</v>
      </c>
      <c r="C378">
        <v>2394738</v>
      </c>
      <c r="D378">
        <v>1</v>
      </c>
      <c r="E378" t="s">
        <v>125</v>
      </c>
      <c r="F378" t="s">
        <v>129</v>
      </c>
      <c r="G378">
        <v>2892</v>
      </c>
      <c r="H378">
        <v>2496</v>
      </c>
      <c r="I378">
        <v>114</v>
      </c>
      <c r="J378">
        <v>98</v>
      </c>
      <c r="K378">
        <v>397</v>
      </c>
      <c r="L378">
        <v>1</v>
      </c>
      <c r="M378" t="s">
        <v>55</v>
      </c>
      <c r="N378" t="s">
        <v>56</v>
      </c>
      <c r="O378" s="2">
        <v>875.2351801399999</v>
      </c>
      <c r="P378" s="15">
        <v>45754</v>
      </c>
      <c r="Q378" s="15">
        <v>45777</v>
      </c>
      <c r="R378" s="15">
        <v>45784</v>
      </c>
      <c r="S378" t="s">
        <v>21</v>
      </c>
      <c r="T378">
        <v>5</v>
      </c>
      <c r="U378" s="2">
        <v>500.44933473999998</v>
      </c>
      <c r="V378" s="2">
        <v>6613.8678599999994</v>
      </c>
      <c r="W378" s="2">
        <v>10.367454400000002</v>
      </c>
      <c r="X378" s="2">
        <v>1.2139108000000001</v>
      </c>
      <c r="Y378" s="2">
        <v>8.7926511999999999</v>
      </c>
      <c r="Z378" s="6">
        <f>Crate_BOMs[[#This Row],[glass weight (lb)]]+Crate_BOMs[[#This Row],[Crate Weight (lb)]]/COUNTIF(Crate_BOMs[crate no.],Crate_BOMs[[#This Row],[crate no.]])</f>
        <v>975.32504708799991</v>
      </c>
      <c r="AA378" s="6" t="str">
        <f>IF(LEFT(Crate_BOMs[[#This Row],[glass code]],4)&lt;&gt;"1116","",IFERROR(MID(Crate_BOMs[[#This Row],[no]],FIND("ECN",Crate_BOMs[[#This Row],[no]]),200),MID(Crate_BOMs[[#This Row],[no]],39,200)))</f>
        <v>2.03 GLT01</v>
      </c>
      <c r="AB378" s="6" t="str">
        <f>SUBSTITUTE(IF(RIGHT(Crate_BOMs[[#This Row],[PO Sublot-GL]],6)="curved",RIGHT(Crate_BOMs[[#This Row],[PO Sublot-GL]],12),RIGHT(Crate_BOMs[[#This Row],[PO Sublot-GL]],5))," ","")</f>
        <v>GLT01</v>
      </c>
      <c r="AC378" s="6" t="str">
        <f>SUBSTITUTE(LEFT(Crate_BOMs[[#This Row],[PO Sublot-GL]],LEN(Crate_BOMs[[#This Row],[PO Sublot-GL]])-LEN(Crate_BOMs[[#This Row],[Glass Type]]))," ","")</f>
        <v>2.03</v>
      </c>
      <c r="AD378" s="6" t="str">
        <f>LEFT(Crate_BOMs[[#This Row],[no]],FIND(" ",Crate_BOMs[[#This Row],[no]],5)-1)</f>
        <v>PO 40540</v>
      </c>
      <c r="AE378" s="6" cm="1">
        <f t="array" ref="AE378">COUNTA(_xlfn.UNIQUE(_xlfn._xlws.FILTER(Crate_BOMs[PO],Crate_BOMs[crate no.]=Crate_BOMs[[#This Row],[crate no.]])))</f>
        <v>1</v>
      </c>
      <c r="AF378" s="10" t="str">
        <f>IF(Crate_BOMs[[#This Row],['# POs in Crate]]=1,"",IF(VLOOKUP(Crate_BOMs[[#This Row],[crate no.]],Crates_[[crate no.]:[New Sublot]],3,FALSE)="","",VLOOKUP(Crate_BOMs[[#This Row],[crate no.]],Crates_[[crate no.]:[New Sublot]],3,FALSE)))</f>
        <v/>
      </c>
      <c r="AG378" s="6" t="str">
        <f>IF(VLOOKUP(Crate_BOMs[[#This Row],[crate no.]],Crates_[[crate no.]:[New Sublot]],3,FALSE)="",VLOOKUP(Crate_BOMs[[#This Row],[crate no.]],Crates_[[crate no.]:[New Sublot]],2,FALSE),VLOOKUP(Crate_BOMs[[#This Row],[crate no.]],Crates_[[crate no.]:[New Sublot]],3,FALSE))</f>
        <v>2.03</v>
      </c>
    </row>
    <row r="379" spans="1:33" x14ac:dyDescent="0.25">
      <c r="A379">
        <v>8</v>
      </c>
      <c r="B379">
        <v>300521960</v>
      </c>
      <c r="C379">
        <v>2394738</v>
      </c>
      <c r="D379">
        <v>1</v>
      </c>
      <c r="E379" t="s">
        <v>125</v>
      </c>
      <c r="F379" t="s">
        <v>129</v>
      </c>
      <c r="G379">
        <v>2892</v>
      </c>
      <c r="H379">
        <v>2496</v>
      </c>
      <c r="I379">
        <v>114</v>
      </c>
      <c r="J379">
        <v>98</v>
      </c>
      <c r="K379">
        <v>397</v>
      </c>
      <c r="L379">
        <v>1</v>
      </c>
      <c r="M379" t="s">
        <v>55</v>
      </c>
      <c r="N379" t="s">
        <v>56</v>
      </c>
      <c r="O379" s="2">
        <v>875.2351801399999</v>
      </c>
      <c r="P379" s="15">
        <v>45754</v>
      </c>
      <c r="Q379" s="15">
        <v>45777</v>
      </c>
      <c r="R379" s="15">
        <v>45784</v>
      </c>
      <c r="S379" t="s">
        <v>21</v>
      </c>
      <c r="T379">
        <v>5</v>
      </c>
      <c r="U379" s="2">
        <v>500.44933473999998</v>
      </c>
      <c r="V379" s="2">
        <v>6613.8678599999994</v>
      </c>
      <c r="W379" s="2">
        <v>10.367454400000002</v>
      </c>
      <c r="X379" s="2">
        <v>1.2139108000000001</v>
      </c>
      <c r="Y379" s="2">
        <v>8.7926511999999999</v>
      </c>
      <c r="Z379" s="6">
        <f>Crate_BOMs[[#This Row],[glass weight (lb)]]+Crate_BOMs[[#This Row],[Crate Weight (lb)]]/COUNTIF(Crate_BOMs[crate no.],Crate_BOMs[[#This Row],[crate no.]])</f>
        <v>975.32504708799991</v>
      </c>
      <c r="AA379" s="6" t="str">
        <f>IF(LEFT(Crate_BOMs[[#This Row],[glass code]],4)&lt;&gt;"1116","",IFERROR(MID(Crate_BOMs[[#This Row],[no]],FIND("ECN",Crate_BOMs[[#This Row],[no]]),200),MID(Crate_BOMs[[#This Row],[no]],39,200)))</f>
        <v>2.03 GLT01</v>
      </c>
      <c r="AB379" s="6" t="str">
        <f>SUBSTITUTE(IF(RIGHT(Crate_BOMs[[#This Row],[PO Sublot-GL]],6)="curved",RIGHT(Crate_BOMs[[#This Row],[PO Sublot-GL]],12),RIGHT(Crate_BOMs[[#This Row],[PO Sublot-GL]],5))," ","")</f>
        <v>GLT01</v>
      </c>
      <c r="AC379" s="6" t="str">
        <f>SUBSTITUTE(LEFT(Crate_BOMs[[#This Row],[PO Sublot-GL]],LEN(Crate_BOMs[[#This Row],[PO Sublot-GL]])-LEN(Crate_BOMs[[#This Row],[Glass Type]]))," ","")</f>
        <v>2.03</v>
      </c>
      <c r="AD379" s="6" t="str">
        <f>LEFT(Crate_BOMs[[#This Row],[no]],FIND(" ",Crate_BOMs[[#This Row],[no]],5)-1)</f>
        <v>PO 40540</v>
      </c>
      <c r="AE379" s="6" cm="1">
        <f t="array" ref="AE379">COUNTA(_xlfn.UNIQUE(_xlfn._xlws.FILTER(Crate_BOMs[PO],Crate_BOMs[crate no.]=Crate_BOMs[[#This Row],[crate no.]])))</f>
        <v>1</v>
      </c>
      <c r="AF379" s="10" t="str">
        <f>IF(Crate_BOMs[[#This Row],['# POs in Crate]]=1,"",IF(VLOOKUP(Crate_BOMs[[#This Row],[crate no.]],Crates_[[crate no.]:[New Sublot]],3,FALSE)="","",VLOOKUP(Crate_BOMs[[#This Row],[crate no.]],Crates_[[crate no.]:[New Sublot]],3,FALSE)))</f>
        <v/>
      </c>
      <c r="AG379" s="6" t="str">
        <f>IF(VLOOKUP(Crate_BOMs[[#This Row],[crate no.]],Crates_[[crate no.]:[New Sublot]],3,FALSE)="",VLOOKUP(Crate_BOMs[[#This Row],[crate no.]],Crates_[[crate no.]:[New Sublot]],2,FALSE),VLOOKUP(Crate_BOMs[[#This Row],[crate no.]],Crates_[[crate no.]:[New Sublot]],3,FALSE))</f>
        <v>2.03</v>
      </c>
    </row>
    <row r="380" spans="1:33" x14ac:dyDescent="0.25">
      <c r="A380">
        <v>8</v>
      </c>
      <c r="B380">
        <v>300521960</v>
      </c>
      <c r="C380">
        <v>2394738</v>
      </c>
      <c r="D380">
        <v>1</v>
      </c>
      <c r="E380" t="s">
        <v>125</v>
      </c>
      <c r="F380" t="s">
        <v>129</v>
      </c>
      <c r="G380">
        <v>2892</v>
      </c>
      <c r="H380">
        <v>2496</v>
      </c>
      <c r="I380">
        <v>114</v>
      </c>
      <c r="J380">
        <v>98</v>
      </c>
      <c r="K380">
        <v>397</v>
      </c>
      <c r="L380">
        <v>1</v>
      </c>
      <c r="M380" t="s">
        <v>55</v>
      </c>
      <c r="N380" t="s">
        <v>56</v>
      </c>
      <c r="O380" s="2">
        <v>875.2351801399999</v>
      </c>
      <c r="P380" s="15">
        <v>45754</v>
      </c>
      <c r="Q380" s="15">
        <v>45777</v>
      </c>
      <c r="R380" s="15">
        <v>45784</v>
      </c>
      <c r="S380" t="s">
        <v>21</v>
      </c>
      <c r="T380">
        <v>5</v>
      </c>
      <c r="U380" s="2">
        <v>500.44933473999998</v>
      </c>
      <c r="V380" s="2">
        <v>6613.8678599999994</v>
      </c>
      <c r="W380" s="2">
        <v>10.367454400000002</v>
      </c>
      <c r="X380" s="2">
        <v>1.2139108000000001</v>
      </c>
      <c r="Y380" s="2">
        <v>8.7926511999999999</v>
      </c>
      <c r="Z380" s="6">
        <f>Crate_BOMs[[#This Row],[glass weight (lb)]]+Crate_BOMs[[#This Row],[Crate Weight (lb)]]/COUNTIF(Crate_BOMs[crate no.],Crate_BOMs[[#This Row],[crate no.]])</f>
        <v>975.32504708799991</v>
      </c>
      <c r="AA380" s="6" t="str">
        <f>IF(LEFT(Crate_BOMs[[#This Row],[glass code]],4)&lt;&gt;"1116","",IFERROR(MID(Crate_BOMs[[#This Row],[no]],FIND("ECN",Crate_BOMs[[#This Row],[no]]),200),MID(Crate_BOMs[[#This Row],[no]],39,200)))</f>
        <v>2.03 GLT01</v>
      </c>
      <c r="AB380" s="6" t="str">
        <f>SUBSTITUTE(IF(RIGHT(Crate_BOMs[[#This Row],[PO Sublot-GL]],6)="curved",RIGHT(Crate_BOMs[[#This Row],[PO Sublot-GL]],12),RIGHT(Crate_BOMs[[#This Row],[PO Sublot-GL]],5))," ","")</f>
        <v>GLT01</v>
      </c>
      <c r="AC380" s="6" t="str">
        <f>SUBSTITUTE(LEFT(Crate_BOMs[[#This Row],[PO Sublot-GL]],LEN(Crate_BOMs[[#This Row],[PO Sublot-GL]])-LEN(Crate_BOMs[[#This Row],[Glass Type]]))," ","")</f>
        <v>2.03</v>
      </c>
      <c r="AD380" s="6" t="str">
        <f>LEFT(Crate_BOMs[[#This Row],[no]],FIND(" ",Crate_BOMs[[#This Row],[no]],5)-1)</f>
        <v>PO 40540</v>
      </c>
      <c r="AE380" s="6" cm="1">
        <f t="array" ref="AE380">COUNTA(_xlfn.UNIQUE(_xlfn._xlws.FILTER(Crate_BOMs[PO],Crate_BOMs[crate no.]=Crate_BOMs[[#This Row],[crate no.]])))</f>
        <v>1</v>
      </c>
      <c r="AF380" s="10" t="str">
        <f>IF(Crate_BOMs[[#This Row],['# POs in Crate]]=1,"",IF(VLOOKUP(Crate_BOMs[[#This Row],[crate no.]],Crates_[[crate no.]:[New Sublot]],3,FALSE)="","",VLOOKUP(Crate_BOMs[[#This Row],[crate no.]],Crates_[[crate no.]:[New Sublot]],3,FALSE)))</f>
        <v/>
      </c>
      <c r="AG380" s="6" t="str">
        <f>IF(VLOOKUP(Crate_BOMs[[#This Row],[crate no.]],Crates_[[crate no.]:[New Sublot]],3,FALSE)="",VLOOKUP(Crate_BOMs[[#This Row],[crate no.]],Crates_[[crate no.]:[New Sublot]],2,FALSE),VLOOKUP(Crate_BOMs[[#This Row],[crate no.]],Crates_[[crate no.]:[New Sublot]],3,FALSE))</f>
        <v>2.03</v>
      </c>
    </row>
    <row r="381" spans="1:33" x14ac:dyDescent="0.25">
      <c r="A381">
        <v>8</v>
      </c>
      <c r="B381">
        <v>300521960</v>
      </c>
      <c r="C381">
        <v>2394738</v>
      </c>
      <c r="D381">
        <v>1</v>
      </c>
      <c r="E381" t="s">
        <v>125</v>
      </c>
      <c r="F381" t="s">
        <v>129</v>
      </c>
      <c r="G381">
        <v>2892</v>
      </c>
      <c r="H381">
        <v>2496</v>
      </c>
      <c r="I381">
        <v>114</v>
      </c>
      <c r="J381">
        <v>98</v>
      </c>
      <c r="K381">
        <v>397</v>
      </c>
      <c r="L381">
        <v>1</v>
      </c>
      <c r="M381" t="s">
        <v>55</v>
      </c>
      <c r="N381" t="s">
        <v>56</v>
      </c>
      <c r="O381" s="2">
        <v>875.2351801399999</v>
      </c>
      <c r="P381" s="15">
        <v>45754</v>
      </c>
      <c r="Q381" s="15">
        <v>45777</v>
      </c>
      <c r="R381" s="15">
        <v>45784</v>
      </c>
      <c r="S381" t="s">
        <v>21</v>
      </c>
      <c r="T381">
        <v>5</v>
      </c>
      <c r="U381" s="2">
        <v>500.44933473999998</v>
      </c>
      <c r="V381" s="2">
        <v>6613.8678599999994</v>
      </c>
      <c r="W381" s="2">
        <v>10.367454400000002</v>
      </c>
      <c r="X381" s="2">
        <v>1.2139108000000001</v>
      </c>
      <c r="Y381" s="2">
        <v>8.7926511999999999</v>
      </c>
      <c r="Z381" s="6">
        <f>Crate_BOMs[[#This Row],[glass weight (lb)]]+Crate_BOMs[[#This Row],[Crate Weight (lb)]]/COUNTIF(Crate_BOMs[crate no.],Crate_BOMs[[#This Row],[crate no.]])</f>
        <v>975.32504708799991</v>
      </c>
      <c r="AA381" s="6" t="str">
        <f>IF(LEFT(Crate_BOMs[[#This Row],[glass code]],4)&lt;&gt;"1116","",IFERROR(MID(Crate_BOMs[[#This Row],[no]],FIND("ECN",Crate_BOMs[[#This Row],[no]]),200),MID(Crate_BOMs[[#This Row],[no]],39,200)))</f>
        <v>2.03 GLT01</v>
      </c>
      <c r="AB381" s="6" t="str">
        <f>SUBSTITUTE(IF(RIGHT(Crate_BOMs[[#This Row],[PO Sublot-GL]],6)="curved",RIGHT(Crate_BOMs[[#This Row],[PO Sublot-GL]],12),RIGHT(Crate_BOMs[[#This Row],[PO Sublot-GL]],5))," ","")</f>
        <v>GLT01</v>
      </c>
      <c r="AC381" s="6" t="str">
        <f>SUBSTITUTE(LEFT(Crate_BOMs[[#This Row],[PO Sublot-GL]],LEN(Crate_BOMs[[#This Row],[PO Sublot-GL]])-LEN(Crate_BOMs[[#This Row],[Glass Type]]))," ","")</f>
        <v>2.03</v>
      </c>
      <c r="AD381" s="6" t="str">
        <f>LEFT(Crate_BOMs[[#This Row],[no]],FIND(" ",Crate_BOMs[[#This Row],[no]],5)-1)</f>
        <v>PO 40540</v>
      </c>
      <c r="AE381" s="6" cm="1">
        <f t="array" ref="AE381">COUNTA(_xlfn.UNIQUE(_xlfn._xlws.FILTER(Crate_BOMs[PO],Crate_BOMs[crate no.]=Crate_BOMs[[#This Row],[crate no.]])))</f>
        <v>1</v>
      </c>
      <c r="AF381" s="10" t="str">
        <f>IF(Crate_BOMs[[#This Row],['# POs in Crate]]=1,"",IF(VLOOKUP(Crate_BOMs[[#This Row],[crate no.]],Crates_[[crate no.]:[New Sublot]],3,FALSE)="","",VLOOKUP(Crate_BOMs[[#This Row],[crate no.]],Crates_[[crate no.]:[New Sublot]],3,FALSE)))</f>
        <v/>
      </c>
      <c r="AG381" s="6" t="str">
        <f>IF(VLOOKUP(Crate_BOMs[[#This Row],[crate no.]],Crates_[[crate no.]:[New Sublot]],3,FALSE)="",VLOOKUP(Crate_BOMs[[#This Row],[crate no.]],Crates_[[crate no.]:[New Sublot]],2,FALSE),VLOOKUP(Crate_BOMs[[#This Row],[crate no.]],Crates_[[crate no.]:[New Sublot]],3,FALSE))</f>
        <v>2.03</v>
      </c>
    </row>
    <row r="382" spans="1:33" x14ac:dyDescent="0.25">
      <c r="A382">
        <v>8</v>
      </c>
      <c r="B382">
        <v>300524964</v>
      </c>
      <c r="C382">
        <v>2394738</v>
      </c>
      <c r="D382">
        <v>1</v>
      </c>
      <c r="E382" t="s">
        <v>125</v>
      </c>
      <c r="F382" t="s">
        <v>129</v>
      </c>
      <c r="G382">
        <v>2892</v>
      </c>
      <c r="H382">
        <v>2496</v>
      </c>
      <c r="I382">
        <v>114</v>
      </c>
      <c r="J382">
        <v>98</v>
      </c>
      <c r="K382">
        <v>397</v>
      </c>
      <c r="L382">
        <v>1</v>
      </c>
      <c r="M382" t="s">
        <v>55</v>
      </c>
      <c r="N382" t="s">
        <v>56</v>
      </c>
      <c r="O382" s="2">
        <v>875.2351801399999</v>
      </c>
      <c r="P382" s="15">
        <v>45754</v>
      </c>
      <c r="Q382" s="15">
        <v>45777</v>
      </c>
      <c r="R382" s="15">
        <v>45784</v>
      </c>
      <c r="S382" t="s">
        <v>21</v>
      </c>
      <c r="T382">
        <v>5</v>
      </c>
      <c r="U382" s="2">
        <v>500.44933473999998</v>
      </c>
      <c r="V382" s="2">
        <v>6613.8678599999994</v>
      </c>
      <c r="W382" s="2">
        <v>10.367454400000002</v>
      </c>
      <c r="X382" s="2">
        <v>1.2139108000000001</v>
      </c>
      <c r="Y382" s="2">
        <v>8.7926511999999999</v>
      </c>
      <c r="Z382" s="6">
        <f>Crate_BOMs[[#This Row],[glass weight (lb)]]+Crate_BOMs[[#This Row],[Crate Weight (lb)]]/COUNTIF(Crate_BOMs[crate no.],Crate_BOMs[[#This Row],[crate no.]])</f>
        <v>975.32504708799991</v>
      </c>
      <c r="AA382" s="6" t="str">
        <f>IF(LEFT(Crate_BOMs[[#This Row],[glass code]],4)&lt;&gt;"1116","",IFERROR(MID(Crate_BOMs[[#This Row],[no]],FIND("ECN",Crate_BOMs[[#This Row],[no]]),200),MID(Crate_BOMs[[#This Row],[no]],39,200)))</f>
        <v>2.03 GLT01</v>
      </c>
      <c r="AB382" s="6" t="str">
        <f>SUBSTITUTE(IF(RIGHT(Crate_BOMs[[#This Row],[PO Sublot-GL]],6)="curved",RIGHT(Crate_BOMs[[#This Row],[PO Sublot-GL]],12),RIGHT(Crate_BOMs[[#This Row],[PO Sublot-GL]],5))," ","")</f>
        <v>GLT01</v>
      </c>
      <c r="AC382" s="6" t="str">
        <f>SUBSTITUTE(LEFT(Crate_BOMs[[#This Row],[PO Sublot-GL]],LEN(Crate_BOMs[[#This Row],[PO Sublot-GL]])-LEN(Crate_BOMs[[#This Row],[Glass Type]]))," ","")</f>
        <v>2.03</v>
      </c>
      <c r="AD382" s="6" t="str">
        <f>LEFT(Crate_BOMs[[#This Row],[no]],FIND(" ",Crate_BOMs[[#This Row],[no]],5)-1)</f>
        <v>PO 40540</v>
      </c>
      <c r="AE382" s="6" cm="1">
        <f t="array" ref="AE382">COUNTA(_xlfn.UNIQUE(_xlfn._xlws.FILTER(Crate_BOMs[PO],Crate_BOMs[crate no.]=Crate_BOMs[[#This Row],[crate no.]])))</f>
        <v>1</v>
      </c>
      <c r="AF382" s="10" t="str">
        <f>IF(Crate_BOMs[[#This Row],['# POs in Crate]]=1,"",IF(VLOOKUP(Crate_BOMs[[#This Row],[crate no.]],Crates_[[crate no.]:[New Sublot]],3,FALSE)="","",VLOOKUP(Crate_BOMs[[#This Row],[crate no.]],Crates_[[crate no.]:[New Sublot]],3,FALSE)))</f>
        <v/>
      </c>
      <c r="AG382" s="6" t="str">
        <f>IF(VLOOKUP(Crate_BOMs[[#This Row],[crate no.]],Crates_[[crate no.]:[New Sublot]],3,FALSE)="",VLOOKUP(Crate_BOMs[[#This Row],[crate no.]],Crates_[[crate no.]:[New Sublot]],2,FALSE),VLOOKUP(Crate_BOMs[[#This Row],[crate no.]],Crates_[[crate no.]:[New Sublot]],3,FALSE))</f>
        <v>2.03</v>
      </c>
    </row>
    <row r="383" spans="1:33" x14ac:dyDescent="0.25">
      <c r="A383">
        <v>8</v>
      </c>
      <c r="B383">
        <v>300524964</v>
      </c>
      <c r="C383">
        <v>2394738</v>
      </c>
      <c r="D383">
        <v>1</v>
      </c>
      <c r="E383" t="s">
        <v>125</v>
      </c>
      <c r="F383" t="s">
        <v>129</v>
      </c>
      <c r="G383">
        <v>2892</v>
      </c>
      <c r="H383">
        <v>2496</v>
      </c>
      <c r="I383">
        <v>114</v>
      </c>
      <c r="J383">
        <v>98</v>
      </c>
      <c r="K383">
        <v>397</v>
      </c>
      <c r="L383">
        <v>1</v>
      </c>
      <c r="M383" t="s">
        <v>55</v>
      </c>
      <c r="N383" t="s">
        <v>56</v>
      </c>
      <c r="O383" s="2">
        <v>875.2351801399999</v>
      </c>
      <c r="P383" s="15">
        <v>45754</v>
      </c>
      <c r="Q383" s="15">
        <v>45777</v>
      </c>
      <c r="R383" s="15">
        <v>45784</v>
      </c>
      <c r="S383" t="s">
        <v>21</v>
      </c>
      <c r="T383">
        <v>5</v>
      </c>
      <c r="U383" s="2">
        <v>500.44933473999998</v>
      </c>
      <c r="V383" s="2">
        <v>6613.8678599999994</v>
      </c>
      <c r="W383" s="2">
        <v>10.367454400000002</v>
      </c>
      <c r="X383" s="2">
        <v>1.2139108000000001</v>
      </c>
      <c r="Y383" s="2">
        <v>8.7926511999999999</v>
      </c>
      <c r="Z383" s="6">
        <f>Crate_BOMs[[#This Row],[glass weight (lb)]]+Crate_BOMs[[#This Row],[Crate Weight (lb)]]/COUNTIF(Crate_BOMs[crate no.],Crate_BOMs[[#This Row],[crate no.]])</f>
        <v>975.32504708799991</v>
      </c>
      <c r="AA383" s="6" t="str">
        <f>IF(LEFT(Crate_BOMs[[#This Row],[glass code]],4)&lt;&gt;"1116","",IFERROR(MID(Crate_BOMs[[#This Row],[no]],FIND("ECN",Crate_BOMs[[#This Row],[no]]),200),MID(Crate_BOMs[[#This Row],[no]],39,200)))</f>
        <v>2.03 GLT01</v>
      </c>
      <c r="AB383" s="6" t="str">
        <f>SUBSTITUTE(IF(RIGHT(Crate_BOMs[[#This Row],[PO Sublot-GL]],6)="curved",RIGHT(Crate_BOMs[[#This Row],[PO Sublot-GL]],12),RIGHT(Crate_BOMs[[#This Row],[PO Sublot-GL]],5))," ","")</f>
        <v>GLT01</v>
      </c>
      <c r="AC383" s="6" t="str">
        <f>SUBSTITUTE(LEFT(Crate_BOMs[[#This Row],[PO Sublot-GL]],LEN(Crate_BOMs[[#This Row],[PO Sublot-GL]])-LEN(Crate_BOMs[[#This Row],[Glass Type]]))," ","")</f>
        <v>2.03</v>
      </c>
      <c r="AD383" s="6" t="str">
        <f>LEFT(Crate_BOMs[[#This Row],[no]],FIND(" ",Crate_BOMs[[#This Row],[no]],5)-1)</f>
        <v>PO 40540</v>
      </c>
      <c r="AE383" s="6" cm="1">
        <f t="array" ref="AE383">COUNTA(_xlfn.UNIQUE(_xlfn._xlws.FILTER(Crate_BOMs[PO],Crate_BOMs[crate no.]=Crate_BOMs[[#This Row],[crate no.]])))</f>
        <v>1</v>
      </c>
      <c r="AF383" s="10" t="str">
        <f>IF(Crate_BOMs[[#This Row],['# POs in Crate]]=1,"",IF(VLOOKUP(Crate_BOMs[[#This Row],[crate no.]],Crates_[[crate no.]:[New Sublot]],3,FALSE)="","",VLOOKUP(Crate_BOMs[[#This Row],[crate no.]],Crates_[[crate no.]:[New Sublot]],3,FALSE)))</f>
        <v/>
      </c>
      <c r="AG383" s="6" t="str">
        <f>IF(VLOOKUP(Crate_BOMs[[#This Row],[crate no.]],Crates_[[crate no.]:[New Sublot]],3,FALSE)="",VLOOKUP(Crate_BOMs[[#This Row],[crate no.]],Crates_[[crate no.]:[New Sublot]],2,FALSE),VLOOKUP(Crate_BOMs[[#This Row],[crate no.]],Crates_[[crate no.]:[New Sublot]],3,FALSE))</f>
        <v>2.03</v>
      </c>
    </row>
    <row r="384" spans="1:33" x14ac:dyDescent="0.25">
      <c r="A384">
        <v>8</v>
      </c>
      <c r="B384">
        <v>300524964</v>
      </c>
      <c r="C384">
        <v>2394738</v>
      </c>
      <c r="D384">
        <v>1</v>
      </c>
      <c r="E384" t="s">
        <v>125</v>
      </c>
      <c r="F384" t="s">
        <v>129</v>
      </c>
      <c r="G384">
        <v>2892</v>
      </c>
      <c r="H384">
        <v>2496</v>
      </c>
      <c r="I384">
        <v>114</v>
      </c>
      <c r="J384">
        <v>98</v>
      </c>
      <c r="K384">
        <v>397</v>
      </c>
      <c r="L384">
        <v>1</v>
      </c>
      <c r="M384" t="s">
        <v>55</v>
      </c>
      <c r="N384" t="s">
        <v>56</v>
      </c>
      <c r="O384" s="2">
        <v>875.2351801399999</v>
      </c>
      <c r="P384" s="15">
        <v>45754</v>
      </c>
      <c r="Q384" s="15">
        <v>45777</v>
      </c>
      <c r="R384" s="15">
        <v>45784</v>
      </c>
      <c r="S384" t="s">
        <v>21</v>
      </c>
      <c r="T384">
        <v>5</v>
      </c>
      <c r="U384" s="2">
        <v>500.44933473999998</v>
      </c>
      <c r="V384" s="2">
        <v>6613.8678599999994</v>
      </c>
      <c r="W384" s="2">
        <v>10.367454400000002</v>
      </c>
      <c r="X384" s="2">
        <v>1.2139108000000001</v>
      </c>
      <c r="Y384" s="2">
        <v>8.7926511999999999</v>
      </c>
      <c r="Z384" s="6">
        <f>Crate_BOMs[[#This Row],[glass weight (lb)]]+Crate_BOMs[[#This Row],[Crate Weight (lb)]]/COUNTIF(Crate_BOMs[crate no.],Crate_BOMs[[#This Row],[crate no.]])</f>
        <v>975.32504708799991</v>
      </c>
      <c r="AA384" s="6" t="str">
        <f>IF(LEFT(Crate_BOMs[[#This Row],[glass code]],4)&lt;&gt;"1116","",IFERROR(MID(Crate_BOMs[[#This Row],[no]],FIND("ECN",Crate_BOMs[[#This Row],[no]]),200),MID(Crate_BOMs[[#This Row],[no]],39,200)))</f>
        <v>2.03 GLT01</v>
      </c>
      <c r="AB384" s="6" t="str">
        <f>SUBSTITUTE(IF(RIGHT(Crate_BOMs[[#This Row],[PO Sublot-GL]],6)="curved",RIGHT(Crate_BOMs[[#This Row],[PO Sublot-GL]],12),RIGHT(Crate_BOMs[[#This Row],[PO Sublot-GL]],5))," ","")</f>
        <v>GLT01</v>
      </c>
      <c r="AC384" s="6" t="str">
        <f>SUBSTITUTE(LEFT(Crate_BOMs[[#This Row],[PO Sublot-GL]],LEN(Crate_BOMs[[#This Row],[PO Sublot-GL]])-LEN(Crate_BOMs[[#This Row],[Glass Type]]))," ","")</f>
        <v>2.03</v>
      </c>
      <c r="AD384" s="6" t="str">
        <f>LEFT(Crate_BOMs[[#This Row],[no]],FIND(" ",Crate_BOMs[[#This Row],[no]],5)-1)</f>
        <v>PO 40540</v>
      </c>
      <c r="AE384" s="6" cm="1">
        <f t="array" ref="AE384">COUNTA(_xlfn.UNIQUE(_xlfn._xlws.FILTER(Crate_BOMs[PO],Crate_BOMs[crate no.]=Crate_BOMs[[#This Row],[crate no.]])))</f>
        <v>1</v>
      </c>
      <c r="AF384" s="10" t="str">
        <f>IF(Crate_BOMs[[#This Row],['# POs in Crate]]=1,"",IF(VLOOKUP(Crate_BOMs[[#This Row],[crate no.]],Crates_[[crate no.]:[New Sublot]],3,FALSE)="","",VLOOKUP(Crate_BOMs[[#This Row],[crate no.]],Crates_[[crate no.]:[New Sublot]],3,FALSE)))</f>
        <v/>
      </c>
      <c r="AG384" s="6" t="str">
        <f>IF(VLOOKUP(Crate_BOMs[[#This Row],[crate no.]],Crates_[[crate no.]:[New Sublot]],3,FALSE)="",VLOOKUP(Crate_BOMs[[#This Row],[crate no.]],Crates_[[crate no.]:[New Sublot]],2,FALSE),VLOOKUP(Crate_BOMs[[#This Row],[crate no.]],Crates_[[crate no.]:[New Sublot]],3,FALSE))</f>
        <v>2.03</v>
      </c>
    </row>
    <row r="385" spans="1:33" x14ac:dyDescent="0.25">
      <c r="A385">
        <v>8</v>
      </c>
      <c r="B385">
        <v>300524964</v>
      </c>
      <c r="C385">
        <v>2394738</v>
      </c>
      <c r="D385">
        <v>1</v>
      </c>
      <c r="E385" t="s">
        <v>125</v>
      </c>
      <c r="F385" t="s">
        <v>129</v>
      </c>
      <c r="G385">
        <v>2892</v>
      </c>
      <c r="H385">
        <v>2496</v>
      </c>
      <c r="I385">
        <v>114</v>
      </c>
      <c r="J385">
        <v>98</v>
      </c>
      <c r="K385">
        <v>397</v>
      </c>
      <c r="L385">
        <v>1</v>
      </c>
      <c r="M385" t="s">
        <v>55</v>
      </c>
      <c r="N385" t="s">
        <v>56</v>
      </c>
      <c r="O385" s="2">
        <v>875.2351801399999</v>
      </c>
      <c r="P385" s="15">
        <v>45754</v>
      </c>
      <c r="Q385" s="15">
        <v>45777</v>
      </c>
      <c r="R385" s="15">
        <v>45784</v>
      </c>
      <c r="S385" t="s">
        <v>21</v>
      </c>
      <c r="T385">
        <v>5</v>
      </c>
      <c r="U385" s="2">
        <v>500.44933473999998</v>
      </c>
      <c r="V385" s="2">
        <v>6613.8678599999994</v>
      </c>
      <c r="W385" s="2">
        <v>10.367454400000002</v>
      </c>
      <c r="X385" s="2">
        <v>1.2139108000000001</v>
      </c>
      <c r="Y385" s="2">
        <v>8.7926511999999999</v>
      </c>
      <c r="Z385" s="6">
        <f>Crate_BOMs[[#This Row],[glass weight (lb)]]+Crate_BOMs[[#This Row],[Crate Weight (lb)]]/COUNTIF(Crate_BOMs[crate no.],Crate_BOMs[[#This Row],[crate no.]])</f>
        <v>975.32504708799991</v>
      </c>
      <c r="AA385" s="6" t="str">
        <f>IF(LEFT(Crate_BOMs[[#This Row],[glass code]],4)&lt;&gt;"1116","",IFERROR(MID(Crate_BOMs[[#This Row],[no]],FIND("ECN",Crate_BOMs[[#This Row],[no]]),200),MID(Crate_BOMs[[#This Row],[no]],39,200)))</f>
        <v>2.03 GLT01</v>
      </c>
      <c r="AB385" s="6" t="str">
        <f>SUBSTITUTE(IF(RIGHT(Crate_BOMs[[#This Row],[PO Sublot-GL]],6)="curved",RIGHT(Crate_BOMs[[#This Row],[PO Sublot-GL]],12),RIGHT(Crate_BOMs[[#This Row],[PO Sublot-GL]],5))," ","")</f>
        <v>GLT01</v>
      </c>
      <c r="AC385" s="6" t="str">
        <f>SUBSTITUTE(LEFT(Crate_BOMs[[#This Row],[PO Sublot-GL]],LEN(Crate_BOMs[[#This Row],[PO Sublot-GL]])-LEN(Crate_BOMs[[#This Row],[Glass Type]]))," ","")</f>
        <v>2.03</v>
      </c>
      <c r="AD385" s="6" t="str">
        <f>LEFT(Crate_BOMs[[#This Row],[no]],FIND(" ",Crate_BOMs[[#This Row],[no]],5)-1)</f>
        <v>PO 40540</v>
      </c>
      <c r="AE385" s="6" cm="1">
        <f t="array" ref="AE385">COUNTA(_xlfn.UNIQUE(_xlfn._xlws.FILTER(Crate_BOMs[PO],Crate_BOMs[crate no.]=Crate_BOMs[[#This Row],[crate no.]])))</f>
        <v>1</v>
      </c>
      <c r="AF385" s="10" t="str">
        <f>IF(Crate_BOMs[[#This Row],['# POs in Crate]]=1,"",IF(VLOOKUP(Crate_BOMs[[#This Row],[crate no.]],Crates_[[crate no.]:[New Sublot]],3,FALSE)="","",VLOOKUP(Crate_BOMs[[#This Row],[crate no.]],Crates_[[crate no.]:[New Sublot]],3,FALSE)))</f>
        <v/>
      </c>
      <c r="AG385" s="6" t="str">
        <f>IF(VLOOKUP(Crate_BOMs[[#This Row],[crate no.]],Crates_[[crate no.]:[New Sublot]],3,FALSE)="",VLOOKUP(Crate_BOMs[[#This Row],[crate no.]],Crates_[[crate no.]:[New Sublot]],2,FALSE),VLOOKUP(Crate_BOMs[[#This Row],[crate no.]],Crates_[[crate no.]:[New Sublot]],3,FALSE))</f>
        <v>2.03</v>
      </c>
    </row>
    <row r="386" spans="1:33" x14ac:dyDescent="0.25">
      <c r="A386">
        <v>8</v>
      </c>
      <c r="B386">
        <v>300524964</v>
      </c>
      <c r="C386">
        <v>2394738</v>
      </c>
      <c r="D386">
        <v>1</v>
      </c>
      <c r="E386" t="s">
        <v>125</v>
      </c>
      <c r="F386" t="s">
        <v>129</v>
      </c>
      <c r="G386">
        <v>2892</v>
      </c>
      <c r="H386">
        <v>2496</v>
      </c>
      <c r="I386">
        <v>114</v>
      </c>
      <c r="J386">
        <v>98</v>
      </c>
      <c r="K386">
        <v>397</v>
      </c>
      <c r="L386">
        <v>1</v>
      </c>
      <c r="M386" t="s">
        <v>55</v>
      </c>
      <c r="N386" t="s">
        <v>56</v>
      </c>
      <c r="O386" s="2">
        <v>875.2351801399999</v>
      </c>
      <c r="P386" s="15">
        <v>45754</v>
      </c>
      <c r="Q386" s="15">
        <v>45777</v>
      </c>
      <c r="R386" s="15">
        <v>45784</v>
      </c>
      <c r="S386" t="s">
        <v>21</v>
      </c>
      <c r="T386">
        <v>5</v>
      </c>
      <c r="U386" s="2">
        <v>500.44933473999998</v>
      </c>
      <c r="V386" s="2">
        <v>6613.8678599999994</v>
      </c>
      <c r="W386" s="2">
        <v>10.367454400000002</v>
      </c>
      <c r="X386" s="2">
        <v>1.2139108000000001</v>
      </c>
      <c r="Y386" s="2">
        <v>8.7926511999999999</v>
      </c>
      <c r="Z386" s="6">
        <f>Crate_BOMs[[#This Row],[glass weight (lb)]]+Crate_BOMs[[#This Row],[Crate Weight (lb)]]/COUNTIF(Crate_BOMs[crate no.],Crate_BOMs[[#This Row],[crate no.]])</f>
        <v>975.32504708799991</v>
      </c>
      <c r="AA386" s="6" t="str">
        <f>IF(LEFT(Crate_BOMs[[#This Row],[glass code]],4)&lt;&gt;"1116","",IFERROR(MID(Crate_BOMs[[#This Row],[no]],FIND("ECN",Crate_BOMs[[#This Row],[no]]),200),MID(Crate_BOMs[[#This Row],[no]],39,200)))</f>
        <v>2.03 GLT01</v>
      </c>
      <c r="AB386" s="6" t="str">
        <f>SUBSTITUTE(IF(RIGHT(Crate_BOMs[[#This Row],[PO Sublot-GL]],6)="curved",RIGHT(Crate_BOMs[[#This Row],[PO Sublot-GL]],12),RIGHT(Crate_BOMs[[#This Row],[PO Sublot-GL]],5))," ","")</f>
        <v>GLT01</v>
      </c>
      <c r="AC386" s="6" t="str">
        <f>SUBSTITUTE(LEFT(Crate_BOMs[[#This Row],[PO Sublot-GL]],LEN(Crate_BOMs[[#This Row],[PO Sublot-GL]])-LEN(Crate_BOMs[[#This Row],[Glass Type]]))," ","")</f>
        <v>2.03</v>
      </c>
      <c r="AD386" s="6" t="str">
        <f>LEFT(Crate_BOMs[[#This Row],[no]],FIND(" ",Crate_BOMs[[#This Row],[no]],5)-1)</f>
        <v>PO 40540</v>
      </c>
      <c r="AE386" s="6" cm="1">
        <f t="array" ref="AE386">COUNTA(_xlfn.UNIQUE(_xlfn._xlws.FILTER(Crate_BOMs[PO],Crate_BOMs[crate no.]=Crate_BOMs[[#This Row],[crate no.]])))</f>
        <v>1</v>
      </c>
      <c r="AF386" s="10" t="str">
        <f>IF(Crate_BOMs[[#This Row],['# POs in Crate]]=1,"",IF(VLOOKUP(Crate_BOMs[[#This Row],[crate no.]],Crates_[[crate no.]:[New Sublot]],3,FALSE)="","",VLOOKUP(Crate_BOMs[[#This Row],[crate no.]],Crates_[[crate no.]:[New Sublot]],3,FALSE)))</f>
        <v/>
      </c>
      <c r="AG386" s="6" t="str">
        <f>IF(VLOOKUP(Crate_BOMs[[#This Row],[crate no.]],Crates_[[crate no.]:[New Sublot]],3,FALSE)="",VLOOKUP(Crate_BOMs[[#This Row],[crate no.]],Crates_[[crate no.]:[New Sublot]],2,FALSE),VLOOKUP(Crate_BOMs[[#This Row],[crate no.]],Crates_[[crate no.]:[New Sublot]],3,FALSE))</f>
        <v>2.03</v>
      </c>
    </row>
    <row r="387" spans="1:33" x14ac:dyDescent="0.25">
      <c r="A387">
        <v>8</v>
      </c>
      <c r="B387">
        <v>300520184</v>
      </c>
      <c r="C387">
        <v>2394738</v>
      </c>
      <c r="D387">
        <v>1</v>
      </c>
      <c r="E387" t="s">
        <v>125</v>
      </c>
      <c r="F387" t="s">
        <v>129</v>
      </c>
      <c r="G387">
        <v>2892</v>
      </c>
      <c r="H387">
        <v>2496</v>
      </c>
      <c r="I387">
        <v>114</v>
      </c>
      <c r="J387">
        <v>98</v>
      </c>
      <c r="K387">
        <v>397</v>
      </c>
      <c r="L387">
        <v>1</v>
      </c>
      <c r="M387" t="s">
        <v>55</v>
      </c>
      <c r="N387" t="s">
        <v>56</v>
      </c>
      <c r="O387" s="2">
        <v>875.2351801399999</v>
      </c>
      <c r="P387" s="15">
        <v>45754</v>
      </c>
      <c r="Q387" s="15">
        <v>45777</v>
      </c>
      <c r="R387" s="15">
        <v>45784</v>
      </c>
      <c r="S387" t="s">
        <v>21</v>
      </c>
      <c r="T387">
        <v>5</v>
      </c>
      <c r="U387" s="2">
        <v>500.44933473999998</v>
      </c>
      <c r="V387" s="2">
        <v>6613.8678599999994</v>
      </c>
      <c r="W387" s="2">
        <v>10.367454400000002</v>
      </c>
      <c r="X387" s="2">
        <v>1.2139108000000001</v>
      </c>
      <c r="Y387" s="2">
        <v>8.7926511999999999</v>
      </c>
      <c r="Z387" s="6">
        <f>Crate_BOMs[[#This Row],[glass weight (lb)]]+Crate_BOMs[[#This Row],[Crate Weight (lb)]]/COUNTIF(Crate_BOMs[crate no.],Crate_BOMs[[#This Row],[crate no.]])</f>
        <v>975.32504708799991</v>
      </c>
      <c r="AA387" s="6" t="str">
        <f>IF(LEFT(Crate_BOMs[[#This Row],[glass code]],4)&lt;&gt;"1116","",IFERROR(MID(Crate_BOMs[[#This Row],[no]],FIND("ECN",Crate_BOMs[[#This Row],[no]]),200),MID(Crate_BOMs[[#This Row],[no]],39,200)))</f>
        <v>2.03 GLT01</v>
      </c>
      <c r="AB387" s="6" t="str">
        <f>SUBSTITUTE(IF(RIGHT(Crate_BOMs[[#This Row],[PO Sublot-GL]],6)="curved",RIGHT(Crate_BOMs[[#This Row],[PO Sublot-GL]],12),RIGHT(Crate_BOMs[[#This Row],[PO Sublot-GL]],5))," ","")</f>
        <v>GLT01</v>
      </c>
      <c r="AC387" s="6" t="str">
        <f>SUBSTITUTE(LEFT(Crate_BOMs[[#This Row],[PO Sublot-GL]],LEN(Crate_BOMs[[#This Row],[PO Sublot-GL]])-LEN(Crate_BOMs[[#This Row],[Glass Type]]))," ","")</f>
        <v>2.03</v>
      </c>
      <c r="AD387" s="6" t="str">
        <f>LEFT(Crate_BOMs[[#This Row],[no]],FIND(" ",Crate_BOMs[[#This Row],[no]],5)-1)</f>
        <v>PO 40540</v>
      </c>
      <c r="AE387" s="6" cm="1">
        <f t="array" ref="AE387">COUNTA(_xlfn.UNIQUE(_xlfn._xlws.FILTER(Crate_BOMs[PO],Crate_BOMs[crate no.]=Crate_BOMs[[#This Row],[crate no.]])))</f>
        <v>1</v>
      </c>
      <c r="AF387" s="10" t="str">
        <f>IF(Crate_BOMs[[#This Row],['# POs in Crate]]=1,"",IF(VLOOKUP(Crate_BOMs[[#This Row],[crate no.]],Crates_[[crate no.]:[New Sublot]],3,FALSE)="","",VLOOKUP(Crate_BOMs[[#This Row],[crate no.]],Crates_[[crate no.]:[New Sublot]],3,FALSE)))</f>
        <v/>
      </c>
      <c r="AG387" s="6" t="str">
        <f>IF(VLOOKUP(Crate_BOMs[[#This Row],[crate no.]],Crates_[[crate no.]:[New Sublot]],3,FALSE)="",VLOOKUP(Crate_BOMs[[#This Row],[crate no.]],Crates_[[crate no.]:[New Sublot]],2,FALSE),VLOOKUP(Crate_BOMs[[#This Row],[crate no.]],Crates_[[crate no.]:[New Sublot]],3,FALSE))</f>
        <v>2.03</v>
      </c>
    </row>
    <row r="388" spans="1:33" x14ac:dyDescent="0.25">
      <c r="A388">
        <v>8</v>
      </c>
      <c r="B388">
        <v>300520184</v>
      </c>
      <c r="C388">
        <v>2394738</v>
      </c>
      <c r="D388">
        <v>1</v>
      </c>
      <c r="E388" t="s">
        <v>125</v>
      </c>
      <c r="F388" t="s">
        <v>129</v>
      </c>
      <c r="G388">
        <v>2892</v>
      </c>
      <c r="H388">
        <v>2496</v>
      </c>
      <c r="I388">
        <v>114</v>
      </c>
      <c r="J388">
        <v>98</v>
      </c>
      <c r="K388">
        <v>397</v>
      </c>
      <c r="L388">
        <v>1</v>
      </c>
      <c r="M388" t="s">
        <v>55</v>
      </c>
      <c r="N388" t="s">
        <v>56</v>
      </c>
      <c r="O388" s="2">
        <v>875.2351801399999</v>
      </c>
      <c r="P388" s="15">
        <v>45754</v>
      </c>
      <c r="Q388" s="15">
        <v>45777</v>
      </c>
      <c r="R388" s="15">
        <v>45784</v>
      </c>
      <c r="S388" t="s">
        <v>21</v>
      </c>
      <c r="T388">
        <v>5</v>
      </c>
      <c r="U388" s="2">
        <v>500.44933473999998</v>
      </c>
      <c r="V388" s="2">
        <v>6613.8678599999994</v>
      </c>
      <c r="W388" s="2">
        <v>10.367454400000002</v>
      </c>
      <c r="X388" s="2">
        <v>1.2139108000000001</v>
      </c>
      <c r="Y388" s="2">
        <v>8.7926511999999999</v>
      </c>
      <c r="Z388" s="6">
        <f>Crate_BOMs[[#This Row],[glass weight (lb)]]+Crate_BOMs[[#This Row],[Crate Weight (lb)]]/COUNTIF(Crate_BOMs[crate no.],Crate_BOMs[[#This Row],[crate no.]])</f>
        <v>975.32504708799991</v>
      </c>
      <c r="AA388" s="6" t="str">
        <f>IF(LEFT(Crate_BOMs[[#This Row],[glass code]],4)&lt;&gt;"1116","",IFERROR(MID(Crate_BOMs[[#This Row],[no]],FIND("ECN",Crate_BOMs[[#This Row],[no]]),200),MID(Crate_BOMs[[#This Row],[no]],39,200)))</f>
        <v>2.03 GLT01</v>
      </c>
      <c r="AB388" s="6" t="str">
        <f>SUBSTITUTE(IF(RIGHT(Crate_BOMs[[#This Row],[PO Sublot-GL]],6)="curved",RIGHT(Crate_BOMs[[#This Row],[PO Sublot-GL]],12),RIGHT(Crate_BOMs[[#This Row],[PO Sublot-GL]],5))," ","")</f>
        <v>GLT01</v>
      </c>
      <c r="AC388" s="6" t="str">
        <f>SUBSTITUTE(LEFT(Crate_BOMs[[#This Row],[PO Sublot-GL]],LEN(Crate_BOMs[[#This Row],[PO Sublot-GL]])-LEN(Crate_BOMs[[#This Row],[Glass Type]]))," ","")</f>
        <v>2.03</v>
      </c>
      <c r="AD388" s="6" t="str">
        <f>LEFT(Crate_BOMs[[#This Row],[no]],FIND(" ",Crate_BOMs[[#This Row],[no]],5)-1)</f>
        <v>PO 40540</v>
      </c>
      <c r="AE388" s="6" cm="1">
        <f t="array" ref="AE388">COUNTA(_xlfn.UNIQUE(_xlfn._xlws.FILTER(Crate_BOMs[PO],Crate_BOMs[crate no.]=Crate_BOMs[[#This Row],[crate no.]])))</f>
        <v>1</v>
      </c>
      <c r="AF388" s="10" t="str">
        <f>IF(Crate_BOMs[[#This Row],['# POs in Crate]]=1,"",IF(VLOOKUP(Crate_BOMs[[#This Row],[crate no.]],Crates_[[crate no.]:[New Sublot]],3,FALSE)="","",VLOOKUP(Crate_BOMs[[#This Row],[crate no.]],Crates_[[crate no.]:[New Sublot]],3,FALSE)))</f>
        <v/>
      </c>
      <c r="AG388" s="6" t="str">
        <f>IF(VLOOKUP(Crate_BOMs[[#This Row],[crate no.]],Crates_[[crate no.]:[New Sublot]],3,FALSE)="",VLOOKUP(Crate_BOMs[[#This Row],[crate no.]],Crates_[[crate no.]:[New Sublot]],2,FALSE),VLOOKUP(Crate_BOMs[[#This Row],[crate no.]],Crates_[[crate no.]:[New Sublot]],3,FALSE))</f>
        <v>2.03</v>
      </c>
    </row>
    <row r="389" spans="1:33" x14ac:dyDescent="0.25">
      <c r="A389">
        <v>8</v>
      </c>
      <c r="B389">
        <v>300520184</v>
      </c>
      <c r="C389">
        <v>2394738</v>
      </c>
      <c r="D389">
        <v>1</v>
      </c>
      <c r="E389" t="s">
        <v>125</v>
      </c>
      <c r="F389" t="s">
        <v>129</v>
      </c>
      <c r="G389">
        <v>2892</v>
      </c>
      <c r="H389">
        <v>2496</v>
      </c>
      <c r="I389">
        <v>114</v>
      </c>
      <c r="J389">
        <v>98</v>
      </c>
      <c r="K389">
        <v>397</v>
      </c>
      <c r="L389">
        <v>1</v>
      </c>
      <c r="M389" t="s">
        <v>55</v>
      </c>
      <c r="N389" t="s">
        <v>56</v>
      </c>
      <c r="O389" s="2">
        <v>875.2351801399999</v>
      </c>
      <c r="P389" s="15">
        <v>45754</v>
      </c>
      <c r="Q389" s="15">
        <v>45777</v>
      </c>
      <c r="R389" s="15">
        <v>45784</v>
      </c>
      <c r="S389" t="s">
        <v>21</v>
      </c>
      <c r="T389">
        <v>5</v>
      </c>
      <c r="U389" s="2">
        <v>500.44933473999998</v>
      </c>
      <c r="V389" s="2">
        <v>6613.8678599999994</v>
      </c>
      <c r="W389" s="2">
        <v>10.367454400000002</v>
      </c>
      <c r="X389" s="2">
        <v>1.2139108000000001</v>
      </c>
      <c r="Y389" s="2">
        <v>8.7926511999999999</v>
      </c>
      <c r="Z389" s="6">
        <f>Crate_BOMs[[#This Row],[glass weight (lb)]]+Crate_BOMs[[#This Row],[Crate Weight (lb)]]/COUNTIF(Crate_BOMs[crate no.],Crate_BOMs[[#This Row],[crate no.]])</f>
        <v>975.32504708799991</v>
      </c>
      <c r="AA389" s="6" t="str">
        <f>IF(LEFT(Crate_BOMs[[#This Row],[glass code]],4)&lt;&gt;"1116","",IFERROR(MID(Crate_BOMs[[#This Row],[no]],FIND("ECN",Crate_BOMs[[#This Row],[no]]),200),MID(Crate_BOMs[[#This Row],[no]],39,200)))</f>
        <v>2.03 GLT01</v>
      </c>
      <c r="AB389" s="6" t="str">
        <f>SUBSTITUTE(IF(RIGHT(Crate_BOMs[[#This Row],[PO Sublot-GL]],6)="curved",RIGHT(Crate_BOMs[[#This Row],[PO Sublot-GL]],12),RIGHT(Crate_BOMs[[#This Row],[PO Sublot-GL]],5))," ","")</f>
        <v>GLT01</v>
      </c>
      <c r="AC389" s="6" t="str">
        <f>SUBSTITUTE(LEFT(Crate_BOMs[[#This Row],[PO Sublot-GL]],LEN(Crate_BOMs[[#This Row],[PO Sublot-GL]])-LEN(Crate_BOMs[[#This Row],[Glass Type]]))," ","")</f>
        <v>2.03</v>
      </c>
      <c r="AD389" s="6" t="str">
        <f>LEFT(Crate_BOMs[[#This Row],[no]],FIND(" ",Crate_BOMs[[#This Row],[no]],5)-1)</f>
        <v>PO 40540</v>
      </c>
      <c r="AE389" s="6" cm="1">
        <f t="array" ref="AE389">COUNTA(_xlfn.UNIQUE(_xlfn._xlws.FILTER(Crate_BOMs[PO],Crate_BOMs[crate no.]=Crate_BOMs[[#This Row],[crate no.]])))</f>
        <v>1</v>
      </c>
      <c r="AF389" s="10" t="str">
        <f>IF(Crate_BOMs[[#This Row],['# POs in Crate]]=1,"",IF(VLOOKUP(Crate_BOMs[[#This Row],[crate no.]],Crates_[[crate no.]:[New Sublot]],3,FALSE)="","",VLOOKUP(Crate_BOMs[[#This Row],[crate no.]],Crates_[[crate no.]:[New Sublot]],3,FALSE)))</f>
        <v/>
      </c>
      <c r="AG389" s="6" t="str">
        <f>IF(VLOOKUP(Crate_BOMs[[#This Row],[crate no.]],Crates_[[crate no.]:[New Sublot]],3,FALSE)="",VLOOKUP(Crate_BOMs[[#This Row],[crate no.]],Crates_[[crate no.]:[New Sublot]],2,FALSE),VLOOKUP(Crate_BOMs[[#This Row],[crate no.]],Crates_[[crate no.]:[New Sublot]],3,FALSE))</f>
        <v>2.03</v>
      </c>
    </row>
    <row r="390" spans="1:33" x14ac:dyDescent="0.25">
      <c r="A390">
        <v>8</v>
      </c>
      <c r="B390">
        <v>300520184</v>
      </c>
      <c r="C390">
        <v>2394738</v>
      </c>
      <c r="D390">
        <v>1</v>
      </c>
      <c r="E390" t="s">
        <v>125</v>
      </c>
      <c r="F390" t="s">
        <v>129</v>
      </c>
      <c r="G390">
        <v>2892</v>
      </c>
      <c r="H390">
        <v>2496</v>
      </c>
      <c r="I390">
        <v>114</v>
      </c>
      <c r="J390">
        <v>98</v>
      </c>
      <c r="K390">
        <v>397</v>
      </c>
      <c r="L390">
        <v>1</v>
      </c>
      <c r="M390" t="s">
        <v>55</v>
      </c>
      <c r="N390" t="s">
        <v>56</v>
      </c>
      <c r="O390" s="2">
        <v>875.2351801399999</v>
      </c>
      <c r="P390" s="15">
        <v>45754</v>
      </c>
      <c r="Q390" s="15">
        <v>45777</v>
      </c>
      <c r="R390" s="15">
        <v>45784</v>
      </c>
      <c r="S390" t="s">
        <v>21</v>
      </c>
      <c r="T390">
        <v>5</v>
      </c>
      <c r="U390" s="2">
        <v>500.44933473999998</v>
      </c>
      <c r="V390" s="2">
        <v>6613.8678599999994</v>
      </c>
      <c r="W390" s="2">
        <v>10.367454400000002</v>
      </c>
      <c r="X390" s="2">
        <v>1.2139108000000001</v>
      </c>
      <c r="Y390" s="2">
        <v>8.7926511999999999</v>
      </c>
      <c r="Z390" s="6">
        <f>Crate_BOMs[[#This Row],[glass weight (lb)]]+Crate_BOMs[[#This Row],[Crate Weight (lb)]]/COUNTIF(Crate_BOMs[crate no.],Crate_BOMs[[#This Row],[crate no.]])</f>
        <v>975.32504708799991</v>
      </c>
      <c r="AA390" s="6" t="str">
        <f>IF(LEFT(Crate_BOMs[[#This Row],[glass code]],4)&lt;&gt;"1116","",IFERROR(MID(Crate_BOMs[[#This Row],[no]],FIND("ECN",Crate_BOMs[[#This Row],[no]]),200),MID(Crate_BOMs[[#This Row],[no]],39,200)))</f>
        <v>2.03 GLT01</v>
      </c>
      <c r="AB390" s="6" t="str">
        <f>SUBSTITUTE(IF(RIGHT(Crate_BOMs[[#This Row],[PO Sublot-GL]],6)="curved",RIGHT(Crate_BOMs[[#This Row],[PO Sublot-GL]],12),RIGHT(Crate_BOMs[[#This Row],[PO Sublot-GL]],5))," ","")</f>
        <v>GLT01</v>
      </c>
      <c r="AC390" s="6" t="str">
        <f>SUBSTITUTE(LEFT(Crate_BOMs[[#This Row],[PO Sublot-GL]],LEN(Crate_BOMs[[#This Row],[PO Sublot-GL]])-LEN(Crate_BOMs[[#This Row],[Glass Type]]))," ","")</f>
        <v>2.03</v>
      </c>
      <c r="AD390" s="6" t="str">
        <f>LEFT(Crate_BOMs[[#This Row],[no]],FIND(" ",Crate_BOMs[[#This Row],[no]],5)-1)</f>
        <v>PO 40540</v>
      </c>
      <c r="AE390" s="6" cm="1">
        <f t="array" ref="AE390">COUNTA(_xlfn.UNIQUE(_xlfn._xlws.FILTER(Crate_BOMs[PO],Crate_BOMs[crate no.]=Crate_BOMs[[#This Row],[crate no.]])))</f>
        <v>1</v>
      </c>
      <c r="AF390" s="10" t="str">
        <f>IF(Crate_BOMs[[#This Row],['# POs in Crate]]=1,"",IF(VLOOKUP(Crate_BOMs[[#This Row],[crate no.]],Crates_[[crate no.]:[New Sublot]],3,FALSE)="","",VLOOKUP(Crate_BOMs[[#This Row],[crate no.]],Crates_[[crate no.]:[New Sublot]],3,FALSE)))</f>
        <v/>
      </c>
      <c r="AG390" s="6" t="str">
        <f>IF(VLOOKUP(Crate_BOMs[[#This Row],[crate no.]],Crates_[[crate no.]:[New Sublot]],3,FALSE)="",VLOOKUP(Crate_BOMs[[#This Row],[crate no.]],Crates_[[crate no.]:[New Sublot]],2,FALSE),VLOOKUP(Crate_BOMs[[#This Row],[crate no.]],Crates_[[crate no.]:[New Sublot]],3,FALSE))</f>
        <v>2.03</v>
      </c>
    </row>
    <row r="391" spans="1:33" x14ac:dyDescent="0.25">
      <c r="A391">
        <v>8</v>
      </c>
      <c r="B391">
        <v>300520184</v>
      </c>
      <c r="C391">
        <v>2394738</v>
      </c>
      <c r="D391">
        <v>1</v>
      </c>
      <c r="E391" t="s">
        <v>125</v>
      </c>
      <c r="F391" t="s">
        <v>129</v>
      </c>
      <c r="G391">
        <v>2892</v>
      </c>
      <c r="H391">
        <v>2496</v>
      </c>
      <c r="I391">
        <v>114</v>
      </c>
      <c r="J391">
        <v>98</v>
      </c>
      <c r="K391">
        <v>397</v>
      </c>
      <c r="L391">
        <v>1</v>
      </c>
      <c r="M391" t="s">
        <v>55</v>
      </c>
      <c r="N391" t="s">
        <v>56</v>
      </c>
      <c r="O391" s="2">
        <v>875.2351801399999</v>
      </c>
      <c r="P391" s="15">
        <v>45754</v>
      </c>
      <c r="Q391" s="15">
        <v>45777</v>
      </c>
      <c r="R391" s="15">
        <v>45784</v>
      </c>
      <c r="S391" t="s">
        <v>21</v>
      </c>
      <c r="T391">
        <v>5</v>
      </c>
      <c r="U391" s="2">
        <v>500.44933473999998</v>
      </c>
      <c r="V391" s="2">
        <v>6613.8678599999994</v>
      </c>
      <c r="W391" s="2">
        <v>10.367454400000002</v>
      </c>
      <c r="X391" s="2">
        <v>1.2139108000000001</v>
      </c>
      <c r="Y391" s="2">
        <v>8.7926511999999999</v>
      </c>
      <c r="Z391" s="6">
        <f>Crate_BOMs[[#This Row],[glass weight (lb)]]+Crate_BOMs[[#This Row],[Crate Weight (lb)]]/COUNTIF(Crate_BOMs[crate no.],Crate_BOMs[[#This Row],[crate no.]])</f>
        <v>975.32504708799991</v>
      </c>
      <c r="AA391" s="6" t="str">
        <f>IF(LEFT(Crate_BOMs[[#This Row],[glass code]],4)&lt;&gt;"1116","",IFERROR(MID(Crate_BOMs[[#This Row],[no]],FIND("ECN",Crate_BOMs[[#This Row],[no]]),200),MID(Crate_BOMs[[#This Row],[no]],39,200)))</f>
        <v>2.03 GLT01</v>
      </c>
      <c r="AB391" s="6" t="str">
        <f>SUBSTITUTE(IF(RIGHT(Crate_BOMs[[#This Row],[PO Sublot-GL]],6)="curved",RIGHT(Crate_BOMs[[#This Row],[PO Sublot-GL]],12),RIGHT(Crate_BOMs[[#This Row],[PO Sublot-GL]],5))," ","")</f>
        <v>GLT01</v>
      </c>
      <c r="AC391" s="6" t="str">
        <f>SUBSTITUTE(LEFT(Crate_BOMs[[#This Row],[PO Sublot-GL]],LEN(Crate_BOMs[[#This Row],[PO Sublot-GL]])-LEN(Crate_BOMs[[#This Row],[Glass Type]]))," ","")</f>
        <v>2.03</v>
      </c>
      <c r="AD391" s="6" t="str">
        <f>LEFT(Crate_BOMs[[#This Row],[no]],FIND(" ",Crate_BOMs[[#This Row],[no]],5)-1)</f>
        <v>PO 40540</v>
      </c>
      <c r="AE391" s="6" cm="1">
        <f t="array" ref="AE391">COUNTA(_xlfn.UNIQUE(_xlfn._xlws.FILTER(Crate_BOMs[PO],Crate_BOMs[crate no.]=Crate_BOMs[[#This Row],[crate no.]])))</f>
        <v>1</v>
      </c>
      <c r="AF391" s="10" t="str">
        <f>IF(Crate_BOMs[[#This Row],['# POs in Crate]]=1,"",IF(VLOOKUP(Crate_BOMs[[#This Row],[crate no.]],Crates_[[crate no.]:[New Sublot]],3,FALSE)="","",VLOOKUP(Crate_BOMs[[#This Row],[crate no.]],Crates_[[crate no.]:[New Sublot]],3,FALSE)))</f>
        <v/>
      </c>
      <c r="AG391" s="6" t="str">
        <f>IF(VLOOKUP(Crate_BOMs[[#This Row],[crate no.]],Crates_[[crate no.]:[New Sublot]],3,FALSE)="",VLOOKUP(Crate_BOMs[[#This Row],[crate no.]],Crates_[[crate no.]:[New Sublot]],2,FALSE),VLOOKUP(Crate_BOMs[[#This Row],[crate no.]],Crates_[[crate no.]:[New Sublot]],3,FALSE))</f>
        <v>2.03</v>
      </c>
    </row>
    <row r="392" spans="1:33" x14ac:dyDescent="0.25">
      <c r="A392">
        <v>11</v>
      </c>
      <c r="B392">
        <v>300520037</v>
      </c>
      <c r="C392">
        <v>2394728</v>
      </c>
      <c r="D392">
        <v>2</v>
      </c>
      <c r="E392" t="s">
        <v>111</v>
      </c>
      <c r="F392" t="s">
        <v>61</v>
      </c>
      <c r="G392">
        <v>1781</v>
      </c>
      <c r="H392">
        <v>2496</v>
      </c>
      <c r="I392">
        <v>70</v>
      </c>
      <c r="J392">
        <v>98</v>
      </c>
      <c r="K392">
        <v>245</v>
      </c>
      <c r="L392">
        <v>1</v>
      </c>
      <c r="M392" t="s">
        <v>112</v>
      </c>
      <c r="N392" t="s">
        <v>113</v>
      </c>
      <c r="O392" s="2">
        <v>540.13254189999998</v>
      </c>
      <c r="P392" s="15">
        <v>45763</v>
      </c>
      <c r="Q392" s="15">
        <v>45783</v>
      </c>
      <c r="R392" s="15">
        <v>45790</v>
      </c>
      <c r="S392" t="s">
        <v>22</v>
      </c>
      <c r="T392">
        <v>11</v>
      </c>
      <c r="U392" s="2">
        <v>390.21820373999998</v>
      </c>
      <c r="V392" s="2">
        <v>6613.8678599999994</v>
      </c>
      <c r="W392" s="2">
        <v>8.7401577600000007</v>
      </c>
      <c r="X392" s="2">
        <v>2.4803150400000002</v>
      </c>
      <c r="Y392" s="2">
        <v>7.3293965600000002</v>
      </c>
      <c r="Z392" s="6">
        <f>Crate_BOMs[[#This Row],[glass weight (lb)]]+Crate_BOMs[[#This Row],[Crate Weight (lb)]]/COUNTIF(Crate_BOMs[crate no.],Crate_BOMs[[#This Row],[crate no.]])</f>
        <v>579.15436227399994</v>
      </c>
      <c r="AA392" s="6" t="str">
        <f>IF(LEFT(Crate_BOMs[[#This Row],[glass code]],4)&lt;&gt;"1116","",IFERROR(MID(Crate_BOMs[[#This Row],[no]],FIND("ECN",Crate_BOMs[[#This Row],[no]]),200),MID(Crate_BOMs[[#This Row],[no]],39,200)))</f>
        <v>2.05 &amp; 2.09 GLA02</v>
      </c>
      <c r="AB392" s="6" t="str">
        <f>SUBSTITUTE(IF(RIGHT(Crate_BOMs[[#This Row],[PO Sublot-GL]],6)="curved",RIGHT(Crate_BOMs[[#This Row],[PO Sublot-GL]],12),RIGHT(Crate_BOMs[[#This Row],[PO Sublot-GL]],5))," ","")</f>
        <v>GLA02</v>
      </c>
      <c r="AC392" s="6" t="str">
        <f>SUBSTITUTE(LEFT(Crate_BOMs[[#This Row],[PO Sublot-GL]],LEN(Crate_BOMs[[#This Row],[PO Sublot-GL]])-LEN(Crate_BOMs[[#This Row],[Glass Type]]))," ","")</f>
        <v>2.05&amp;2.09</v>
      </c>
      <c r="AD392" s="6" t="str">
        <f>LEFT(Crate_BOMs[[#This Row],[no]],FIND(" ",Crate_BOMs[[#This Row],[no]],5)-1)</f>
        <v>PO 40536</v>
      </c>
      <c r="AE392" s="6" cm="1">
        <f t="array" ref="AE392">COUNTA(_xlfn.UNIQUE(_xlfn._xlws.FILTER(Crate_BOMs[PO],Crate_BOMs[crate no.]=Crate_BOMs[[#This Row],[crate no.]])))</f>
        <v>2</v>
      </c>
      <c r="AF392" s="10" t="str">
        <f>IF(Crate_BOMs[[#This Row],['# POs in Crate]]=1,"",IF(VLOOKUP(Crate_BOMs[[#This Row],[crate no.]],Crates_[[crate no.]:[New Sublot]],3,FALSE)="","",VLOOKUP(Crate_BOMs[[#This Row],[crate no.]],Crates_[[crate no.]:[New Sublot]],3,FALSE)))</f>
        <v>2.05&amp;2.09</v>
      </c>
      <c r="AG392" s="6" t="str">
        <f>IF(VLOOKUP(Crate_BOMs[[#This Row],[crate no.]],Crates_[[crate no.]:[New Sublot]],3,FALSE)="",VLOOKUP(Crate_BOMs[[#This Row],[crate no.]],Crates_[[crate no.]:[New Sublot]],2,FALSE),VLOOKUP(Crate_BOMs[[#This Row],[crate no.]],Crates_[[crate no.]:[New Sublot]],3,FALSE))</f>
        <v>2.05&amp;2.09</v>
      </c>
    </row>
    <row r="393" spans="1:33" x14ac:dyDescent="0.25">
      <c r="A393">
        <v>11</v>
      </c>
      <c r="B393">
        <v>300520037</v>
      </c>
      <c r="C393">
        <v>2394728</v>
      </c>
      <c r="D393">
        <v>2</v>
      </c>
      <c r="E393" t="s">
        <v>111</v>
      </c>
      <c r="F393" t="s">
        <v>61</v>
      </c>
      <c r="G393">
        <v>1781</v>
      </c>
      <c r="H393">
        <v>2496</v>
      </c>
      <c r="I393">
        <v>70</v>
      </c>
      <c r="J393">
        <v>98</v>
      </c>
      <c r="K393">
        <v>245</v>
      </c>
      <c r="L393">
        <v>1</v>
      </c>
      <c r="M393" t="s">
        <v>112</v>
      </c>
      <c r="N393" t="s">
        <v>113</v>
      </c>
      <c r="O393" s="2">
        <v>540.13254189999998</v>
      </c>
      <c r="P393" s="15">
        <v>45763</v>
      </c>
      <c r="Q393" s="15">
        <v>45783</v>
      </c>
      <c r="R393" s="15">
        <v>45790</v>
      </c>
      <c r="S393" t="s">
        <v>22</v>
      </c>
      <c r="T393">
        <v>11</v>
      </c>
      <c r="U393" s="2">
        <v>390.21820373999998</v>
      </c>
      <c r="V393" s="2">
        <v>6613.8678599999994</v>
      </c>
      <c r="W393" s="2">
        <v>8.7401577600000007</v>
      </c>
      <c r="X393" s="2">
        <v>2.4803150400000002</v>
      </c>
      <c r="Y393" s="2">
        <v>7.3293965600000002</v>
      </c>
      <c r="Z393" s="6">
        <f>Crate_BOMs[[#This Row],[glass weight (lb)]]+Crate_BOMs[[#This Row],[Crate Weight (lb)]]/COUNTIF(Crate_BOMs[crate no.],Crate_BOMs[[#This Row],[crate no.]])</f>
        <v>579.15436227399994</v>
      </c>
      <c r="AA393" s="6" t="str">
        <f>IF(LEFT(Crate_BOMs[[#This Row],[glass code]],4)&lt;&gt;"1116","",IFERROR(MID(Crate_BOMs[[#This Row],[no]],FIND("ECN",Crate_BOMs[[#This Row],[no]]),200),MID(Crate_BOMs[[#This Row],[no]],39,200)))</f>
        <v>2.05 &amp; 2.09 GLA02</v>
      </c>
      <c r="AB393" s="6" t="str">
        <f>SUBSTITUTE(IF(RIGHT(Crate_BOMs[[#This Row],[PO Sublot-GL]],6)="curved",RIGHT(Crate_BOMs[[#This Row],[PO Sublot-GL]],12),RIGHT(Crate_BOMs[[#This Row],[PO Sublot-GL]],5))," ","")</f>
        <v>GLA02</v>
      </c>
      <c r="AC393" s="6" t="str">
        <f>SUBSTITUTE(LEFT(Crate_BOMs[[#This Row],[PO Sublot-GL]],LEN(Crate_BOMs[[#This Row],[PO Sublot-GL]])-LEN(Crate_BOMs[[#This Row],[Glass Type]]))," ","")</f>
        <v>2.05&amp;2.09</v>
      </c>
      <c r="AD393" s="6" t="str">
        <f>LEFT(Crate_BOMs[[#This Row],[no]],FIND(" ",Crate_BOMs[[#This Row],[no]],5)-1)</f>
        <v>PO 40536</v>
      </c>
      <c r="AE393" s="6" cm="1">
        <f t="array" ref="AE393">COUNTA(_xlfn.UNIQUE(_xlfn._xlws.FILTER(Crate_BOMs[PO],Crate_BOMs[crate no.]=Crate_BOMs[[#This Row],[crate no.]])))</f>
        <v>2</v>
      </c>
      <c r="AF393" s="10" t="str">
        <f>IF(Crate_BOMs[[#This Row],['# POs in Crate]]=1,"",IF(VLOOKUP(Crate_BOMs[[#This Row],[crate no.]],Crates_[[crate no.]:[New Sublot]],3,FALSE)="","",VLOOKUP(Crate_BOMs[[#This Row],[crate no.]],Crates_[[crate no.]:[New Sublot]],3,FALSE)))</f>
        <v>2.05&amp;2.09</v>
      </c>
      <c r="AG393" s="6" t="str">
        <f>IF(VLOOKUP(Crate_BOMs[[#This Row],[crate no.]],Crates_[[crate no.]:[New Sublot]],3,FALSE)="",VLOOKUP(Crate_BOMs[[#This Row],[crate no.]],Crates_[[crate no.]:[New Sublot]],2,FALSE),VLOOKUP(Crate_BOMs[[#This Row],[crate no.]],Crates_[[crate no.]:[New Sublot]],3,FALSE))</f>
        <v>2.05&amp;2.09</v>
      </c>
    </row>
    <row r="394" spans="1:33" x14ac:dyDescent="0.25">
      <c r="A394">
        <v>11</v>
      </c>
      <c r="B394">
        <v>300520037</v>
      </c>
      <c r="C394">
        <v>2394728</v>
      </c>
      <c r="D394">
        <v>2</v>
      </c>
      <c r="E394" t="s">
        <v>111</v>
      </c>
      <c r="F394" t="s">
        <v>61</v>
      </c>
      <c r="G394">
        <v>1781</v>
      </c>
      <c r="H394">
        <v>2496</v>
      </c>
      <c r="I394">
        <v>70</v>
      </c>
      <c r="J394">
        <v>98</v>
      </c>
      <c r="K394">
        <v>245</v>
      </c>
      <c r="L394">
        <v>1</v>
      </c>
      <c r="M394" t="s">
        <v>112</v>
      </c>
      <c r="N394" t="s">
        <v>113</v>
      </c>
      <c r="O394" s="2">
        <v>540.13254189999998</v>
      </c>
      <c r="P394" s="15">
        <v>45763</v>
      </c>
      <c r="Q394" s="15">
        <v>45783</v>
      </c>
      <c r="R394" s="15">
        <v>45790</v>
      </c>
      <c r="S394" t="s">
        <v>22</v>
      </c>
      <c r="T394">
        <v>11</v>
      </c>
      <c r="U394" s="2">
        <v>390.21820373999998</v>
      </c>
      <c r="V394" s="2">
        <v>6613.8678599999994</v>
      </c>
      <c r="W394" s="2">
        <v>8.7401577600000007</v>
      </c>
      <c r="X394" s="2">
        <v>2.4803150400000002</v>
      </c>
      <c r="Y394" s="2">
        <v>7.3293965600000002</v>
      </c>
      <c r="Z394" s="6">
        <f>Crate_BOMs[[#This Row],[glass weight (lb)]]+Crate_BOMs[[#This Row],[Crate Weight (lb)]]/COUNTIF(Crate_BOMs[crate no.],Crate_BOMs[[#This Row],[crate no.]])</f>
        <v>579.15436227399994</v>
      </c>
      <c r="AA394" s="6" t="str">
        <f>IF(LEFT(Crate_BOMs[[#This Row],[glass code]],4)&lt;&gt;"1116","",IFERROR(MID(Crate_BOMs[[#This Row],[no]],FIND("ECN",Crate_BOMs[[#This Row],[no]]),200),MID(Crate_BOMs[[#This Row],[no]],39,200)))</f>
        <v>2.05 &amp; 2.09 GLA02</v>
      </c>
      <c r="AB394" s="6" t="str">
        <f>SUBSTITUTE(IF(RIGHT(Crate_BOMs[[#This Row],[PO Sublot-GL]],6)="curved",RIGHT(Crate_BOMs[[#This Row],[PO Sublot-GL]],12),RIGHT(Crate_BOMs[[#This Row],[PO Sublot-GL]],5))," ","")</f>
        <v>GLA02</v>
      </c>
      <c r="AC394" s="6" t="str">
        <f>SUBSTITUTE(LEFT(Crate_BOMs[[#This Row],[PO Sublot-GL]],LEN(Crate_BOMs[[#This Row],[PO Sublot-GL]])-LEN(Crate_BOMs[[#This Row],[Glass Type]]))," ","")</f>
        <v>2.05&amp;2.09</v>
      </c>
      <c r="AD394" s="6" t="str">
        <f>LEFT(Crate_BOMs[[#This Row],[no]],FIND(" ",Crate_BOMs[[#This Row],[no]],5)-1)</f>
        <v>PO 40536</v>
      </c>
      <c r="AE394" s="6" cm="1">
        <f t="array" ref="AE394">COUNTA(_xlfn.UNIQUE(_xlfn._xlws.FILTER(Crate_BOMs[PO],Crate_BOMs[crate no.]=Crate_BOMs[[#This Row],[crate no.]])))</f>
        <v>2</v>
      </c>
      <c r="AF394" s="10" t="str">
        <f>IF(Crate_BOMs[[#This Row],['# POs in Crate]]=1,"",IF(VLOOKUP(Crate_BOMs[[#This Row],[crate no.]],Crates_[[crate no.]:[New Sublot]],3,FALSE)="","",VLOOKUP(Crate_BOMs[[#This Row],[crate no.]],Crates_[[crate no.]:[New Sublot]],3,FALSE)))</f>
        <v>2.05&amp;2.09</v>
      </c>
      <c r="AG394" s="6" t="str">
        <f>IF(VLOOKUP(Crate_BOMs[[#This Row],[crate no.]],Crates_[[crate no.]:[New Sublot]],3,FALSE)="",VLOOKUP(Crate_BOMs[[#This Row],[crate no.]],Crates_[[crate no.]:[New Sublot]],2,FALSE),VLOOKUP(Crate_BOMs[[#This Row],[crate no.]],Crates_[[crate no.]:[New Sublot]],3,FALSE))</f>
        <v>2.05&amp;2.09</v>
      </c>
    </row>
    <row r="395" spans="1:33" x14ac:dyDescent="0.25">
      <c r="A395">
        <v>11</v>
      </c>
      <c r="B395">
        <v>300520037</v>
      </c>
      <c r="C395">
        <v>2394728</v>
      </c>
      <c r="D395">
        <v>2</v>
      </c>
      <c r="E395" t="s">
        <v>111</v>
      </c>
      <c r="F395" t="s">
        <v>61</v>
      </c>
      <c r="G395">
        <v>1781</v>
      </c>
      <c r="H395">
        <v>2496</v>
      </c>
      <c r="I395">
        <v>70</v>
      </c>
      <c r="J395">
        <v>98</v>
      </c>
      <c r="K395">
        <v>245</v>
      </c>
      <c r="L395">
        <v>1</v>
      </c>
      <c r="M395" t="s">
        <v>112</v>
      </c>
      <c r="N395" t="s">
        <v>113</v>
      </c>
      <c r="O395" s="2">
        <v>540.13254189999998</v>
      </c>
      <c r="P395" s="15">
        <v>45763</v>
      </c>
      <c r="Q395" s="15">
        <v>45783</v>
      </c>
      <c r="R395" s="15">
        <v>45790</v>
      </c>
      <c r="S395" t="s">
        <v>22</v>
      </c>
      <c r="T395">
        <v>11</v>
      </c>
      <c r="U395" s="2">
        <v>390.21820373999998</v>
      </c>
      <c r="V395" s="2">
        <v>6613.8678599999994</v>
      </c>
      <c r="W395" s="2">
        <v>8.7401577600000007</v>
      </c>
      <c r="X395" s="2">
        <v>2.4803150400000002</v>
      </c>
      <c r="Y395" s="2">
        <v>7.3293965600000002</v>
      </c>
      <c r="Z395" s="6">
        <f>Crate_BOMs[[#This Row],[glass weight (lb)]]+Crate_BOMs[[#This Row],[Crate Weight (lb)]]/COUNTIF(Crate_BOMs[crate no.],Crate_BOMs[[#This Row],[crate no.]])</f>
        <v>579.15436227399994</v>
      </c>
      <c r="AA395" s="6" t="str">
        <f>IF(LEFT(Crate_BOMs[[#This Row],[glass code]],4)&lt;&gt;"1116","",IFERROR(MID(Crate_BOMs[[#This Row],[no]],FIND("ECN",Crate_BOMs[[#This Row],[no]]),200),MID(Crate_BOMs[[#This Row],[no]],39,200)))</f>
        <v>2.05 &amp; 2.09 GLA02</v>
      </c>
      <c r="AB395" s="6" t="str">
        <f>SUBSTITUTE(IF(RIGHT(Crate_BOMs[[#This Row],[PO Sublot-GL]],6)="curved",RIGHT(Crate_BOMs[[#This Row],[PO Sublot-GL]],12),RIGHT(Crate_BOMs[[#This Row],[PO Sublot-GL]],5))," ","")</f>
        <v>GLA02</v>
      </c>
      <c r="AC395" s="6" t="str">
        <f>SUBSTITUTE(LEFT(Crate_BOMs[[#This Row],[PO Sublot-GL]],LEN(Crate_BOMs[[#This Row],[PO Sublot-GL]])-LEN(Crate_BOMs[[#This Row],[Glass Type]]))," ","")</f>
        <v>2.05&amp;2.09</v>
      </c>
      <c r="AD395" s="6" t="str">
        <f>LEFT(Crate_BOMs[[#This Row],[no]],FIND(" ",Crate_BOMs[[#This Row],[no]],5)-1)</f>
        <v>PO 40536</v>
      </c>
      <c r="AE395" s="6" cm="1">
        <f t="array" ref="AE395">COUNTA(_xlfn.UNIQUE(_xlfn._xlws.FILTER(Crate_BOMs[PO],Crate_BOMs[crate no.]=Crate_BOMs[[#This Row],[crate no.]])))</f>
        <v>2</v>
      </c>
      <c r="AF395" s="10" t="str">
        <f>IF(Crate_BOMs[[#This Row],['# POs in Crate]]=1,"",IF(VLOOKUP(Crate_BOMs[[#This Row],[crate no.]],Crates_[[crate no.]:[New Sublot]],3,FALSE)="","",VLOOKUP(Crate_BOMs[[#This Row],[crate no.]],Crates_[[crate no.]:[New Sublot]],3,FALSE)))</f>
        <v>2.05&amp;2.09</v>
      </c>
      <c r="AG395" s="6" t="str">
        <f>IF(VLOOKUP(Crate_BOMs[[#This Row],[crate no.]],Crates_[[crate no.]:[New Sublot]],3,FALSE)="",VLOOKUP(Crate_BOMs[[#This Row],[crate no.]],Crates_[[crate no.]:[New Sublot]],2,FALSE),VLOOKUP(Crate_BOMs[[#This Row],[crate no.]],Crates_[[crate no.]:[New Sublot]],3,FALSE))</f>
        <v>2.05&amp;2.09</v>
      </c>
    </row>
    <row r="396" spans="1:33" x14ac:dyDescent="0.25">
      <c r="A396">
        <v>11</v>
      </c>
      <c r="B396">
        <v>300520037</v>
      </c>
      <c r="C396">
        <v>2394728</v>
      </c>
      <c r="D396">
        <v>3</v>
      </c>
      <c r="E396" t="s">
        <v>168</v>
      </c>
      <c r="F396" t="s">
        <v>61</v>
      </c>
      <c r="G396">
        <v>1781</v>
      </c>
      <c r="H396">
        <v>2248</v>
      </c>
      <c r="I396">
        <v>70</v>
      </c>
      <c r="J396">
        <v>89</v>
      </c>
      <c r="K396">
        <v>220</v>
      </c>
      <c r="L396">
        <v>1</v>
      </c>
      <c r="M396" t="s">
        <v>112</v>
      </c>
      <c r="N396" t="s">
        <v>113</v>
      </c>
      <c r="O396" s="2">
        <v>485.01697639999998</v>
      </c>
      <c r="P396" s="15">
        <v>45763</v>
      </c>
      <c r="Q396" s="15">
        <v>45783</v>
      </c>
      <c r="R396" s="15">
        <v>45790</v>
      </c>
      <c r="S396" t="s">
        <v>22</v>
      </c>
      <c r="T396">
        <v>11</v>
      </c>
      <c r="U396" s="2">
        <v>390.21820373999998</v>
      </c>
      <c r="V396" s="2">
        <v>6613.8678599999994</v>
      </c>
      <c r="W396" s="2">
        <v>8.7401577600000007</v>
      </c>
      <c r="X396" s="2">
        <v>2.4803150400000002</v>
      </c>
      <c r="Y396" s="2">
        <v>7.3293965600000002</v>
      </c>
      <c r="Z396" s="6">
        <f>Crate_BOMs[[#This Row],[glass weight (lb)]]+Crate_BOMs[[#This Row],[Crate Weight (lb)]]/COUNTIF(Crate_BOMs[crate no.],Crate_BOMs[[#This Row],[crate no.]])</f>
        <v>524.03879677399993</v>
      </c>
      <c r="AA396" s="6" t="str">
        <f>IF(LEFT(Crate_BOMs[[#This Row],[glass code]],4)&lt;&gt;"1116","",IFERROR(MID(Crate_BOMs[[#This Row],[no]],FIND("ECN",Crate_BOMs[[#This Row],[no]]),200),MID(Crate_BOMs[[#This Row],[no]],39,200)))</f>
        <v>2.05 &amp; 2.09 GLA02</v>
      </c>
      <c r="AB396" s="6" t="str">
        <f>SUBSTITUTE(IF(RIGHT(Crate_BOMs[[#This Row],[PO Sublot-GL]],6)="curved",RIGHT(Crate_BOMs[[#This Row],[PO Sublot-GL]],12),RIGHT(Crate_BOMs[[#This Row],[PO Sublot-GL]],5))," ","")</f>
        <v>GLA02</v>
      </c>
      <c r="AC396" s="6" t="str">
        <f>SUBSTITUTE(LEFT(Crate_BOMs[[#This Row],[PO Sublot-GL]],LEN(Crate_BOMs[[#This Row],[PO Sublot-GL]])-LEN(Crate_BOMs[[#This Row],[Glass Type]]))," ","")</f>
        <v>2.05&amp;2.09</v>
      </c>
      <c r="AD396" s="6" t="str">
        <f>LEFT(Crate_BOMs[[#This Row],[no]],FIND(" ",Crate_BOMs[[#This Row],[no]],5)-1)</f>
        <v>PO 40536</v>
      </c>
      <c r="AE396" s="6" cm="1">
        <f t="array" ref="AE396">COUNTA(_xlfn.UNIQUE(_xlfn._xlws.FILTER(Crate_BOMs[PO],Crate_BOMs[crate no.]=Crate_BOMs[[#This Row],[crate no.]])))</f>
        <v>2</v>
      </c>
      <c r="AF396" s="10" t="str">
        <f>IF(Crate_BOMs[[#This Row],['# POs in Crate]]=1,"",IF(VLOOKUP(Crate_BOMs[[#This Row],[crate no.]],Crates_[[crate no.]:[New Sublot]],3,FALSE)="","",VLOOKUP(Crate_BOMs[[#This Row],[crate no.]],Crates_[[crate no.]:[New Sublot]],3,FALSE)))</f>
        <v>2.05&amp;2.09</v>
      </c>
      <c r="AG396" s="6" t="str">
        <f>IF(VLOOKUP(Crate_BOMs[[#This Row],[crate no.]],Crates_[[crate no.]:[New Sublot]],3,FALSE)="",VLOOKUP(Crate_BOMs[[#This Row],[crate no.]],Crates_[[crate no.]:[New Sublot]],2,FALSE),VLOOKUP(Crate_BOMs[[#This Row],[crate no.]],Crates_[[crate no.]:[New Sublot]],3,FALSE))</f>
        <v>2.05&amp;2.09</v>
      </c>
    </row>
    <row r="397" spans="1:33" x14ac:dyDescent="0.25">
      <c r="A397">
        <v>11</v>
      </c>
      <c r="B397">
        <v>300520037</v>
      </c>
      <c r="C397">
        <v>2394728</v>
      </c>
      <c r="D397">
        <v>4</v>
      </c>
      <c r="E397" t="s">
        <v>169</v>
      </c>
      <c r="F397" t="s">
        <v>61</v>
      </c>
      <c r="G397">
        <v>1781</v>
      </c>
      <c r="H397">
        <v>1099</v>
      </c>
      <c r="I397">
        <v>70</v>
      </c>
      <c r="J397">
        <v>43</v>
      </c>
      <c r="K397">
        <v>108</v>
      </c>
      <c r="L397">
        <v>1</v>
      </c>
      <c r="M397" t="s">
        <v>112</v>
      </c>
      <c r="N397" t="s">
        <v>113</v>
      </c>
      <c r="O397" s="2">
        <v>238.09924296</v>
      </c>
      <c r="P397" s="15">
        <v>45763</v>
      </c>
      <c r="Q397" s="15">
        <v>45783</v>
      </c>
      <c r="R397" s="15">
        <v>45790</v>
      </c>
      <c r="S397" t="s">
        <v>22</v>
      </c>
      <c r="T397">
        <v>11</v>
      </c>
      <c r="U397" s="2">
        <v>390.21820373999998</v>
      </c>
      <c r="V397" s="2">
        <v>6613.8678599999994</v>
      </c>
      <c r="W397" s="2">
        <v>8.7401577600000007</v>
      </c>
      <c r="X397" s="2">
        <v>2.4803150400000002</v>
      </c>
      <c r="Y397" s="2">
        <v>7.3293965600000002</v>
      </c>
      <c r="Z397" s="6">
        <f>Crate_BOMs[[#This Row],[glass weight (lb)]]+Crate_BOMs[[#This Row],[Crate Weight (lb)]]/COUNTIF(Crate_BOMs[crate no.],Crate_BOMs[[#This Row],[crate no.]])</f>
        <v>277.12106333399998</v>
      </c>
      <c r="AA397" s="6" t="str">
        <f>IF(LEFT(Crate_BOMs[[#This Row],[glass code]],4)&lt;&gt;"1116","",IFERROR(MID(Crate_BOMs[[#This Row],[no]],FIND("ECN",Crate_BOMs[[#This Row],[no]]),200),MID(Crate_BOMs[[#This Row],[no]],39,200)))</f>
        <v>2.05 &amp; 2.09 GLA02</v>
      </c>
      <c r="AB397" s="6" t="str">
        <f>SUBSTITUTE(IF(RIGHT(Crate_BOMs[[#This Row],[PO Sublot-GL]],6)="curved",RIGHT(Crate_BOMs[[#This Row],[PO Sublot-GL]],12),RIGHT(Crate_BOMs[[#This Row],[PO Sublot-GL]],5))," ","")</f>
        <v>GLA02</v>
      </c>
      <c r="AC397" s="6" t="str">
        <f>SUBSTITUTE(LEFT(Crate_BOMs[[#This Row],[PO Sublot-GL]],LEN(Crate_BOMs[[#This Row],[PO Sublot-GL]])-LEN(Crate_BOMs[[#This Row],[Glass Type]]))," ","")</f>
        <v>2.05&amp;2.09</v>
      </c>
      <c r="AD397" s="6" t="str">
        <f>LEFT(Crate_BOMs[[#This Row],[no]],FIND(" ",Crate_BOMs[[#This Row],[no]],5)-1)</f>
        <v>PO 40536</v>
      </c>
      <c r="AE397" s="6" cm="1">
        <f t="array" ref="AE397">COUNTA(_xlfn.UNIQUE(_xlfn._xlws.FILTER(Crate_BOMs[PO],Crate_BOMs[crate no.]=Crate_BOMs[[#This Row],[crate no.]])))</f>
        <v>2</v>
      </c>
      <c r="AF397" s="10" t="str">
        <f>IF(Crate_BOMs[[#This Row],['# POs in Crate]]=1,"",IF(VLOOKUP(Crate_BOMs[[#This Row],[crate no.]],Crates_[[crate no.]:[New Sublot]],3,FALSE)="","",VLOOKUP(Crate_BOMs[[#This Row],[crate no.]],Crates_[[crate no.]:[New Sublot]],3,FALSE)))</f>
        <v>2.05&amp;2.09</v>
      </c>
      <c r="AG397" s="6" t="str">
        <f>IF(VLOOKUP(Crate_BOMs[[#This Row],[crate no.]],Crates_[[crate no.]:[New Sublot]],3,FALSE)="",VLOOKUP(Crate_BOMs[[#This Row],[crate no.]],Crates_[[crate no.]:[New Sublot]],2,FALSE),VLOOKUP(Crate_BOMs[[#This Row],[crate no.]],Crates_[[crate no.]:[New Sublot]],3,FALSE))</f>
        <v>2.05&amp;2.09</v>
      </c>
    </row>
    <row r="398" spans="1:33" x14ac:dyDescent="0.25">
      <c r="A398">
        <v>11</v>
      </c>
      <c r="B398">
        <v>300520037</v>
      </c>
      <c r="C398">
        <v>2394728</v>
      </c>
      <c r="D398">
        <v>7</v>
      </c>
      <c r="E398" t="s">
        <v>170</v>
      </c>
      <c r="F398" t="s">
        <v>61</v>
      </c>
      <c r="G398">
        <v>2188</v>
      </c>
      <c r="H398">
        <v>1099</v>
      </c>
      <c r="I398">
        <v>86</v>
      </c>
      <c r="J398">
        <v>43</v>
      </c>
      <c r="K398">
        <v>132</v>
      </c>
      <c r="L398">
        <v>1</v>
      </c>
      <c r="M398" t="s">
        <v>112</v>
      </c>
      <c r="N398" t="s">
        <v>113</v>
      </c>
      <c r="O398" s="2">
        <v>291.01018583999996</v>
      </c>
      <c r="P398" s="15">
        <v>45763</v>
      </c>
      <c r="Q398" s="15">
        <v>45783</v>
      </c>
      <c r="R398" s="15">
        <v>45790</v>
      </c>
      <c r="S398" t="s">
        <v>22</v>
      </c>
      <c r="T398">
        <v>11</v>
      </c>
      <c r="U398" s="2">
        <v>390.21820373999998</v>
      </c>
      <c r="V398" s="2">
        <v>6613.8678599999994</v>
      </c>
      <c r="W398" s="2">
        <v>8.7401577600000007</v>
      </c>
      <c r="X398" s="2">
        <v>2.4803150400000002</v>
      </c>
      <c r="Y398" s="2">
        <v>7.3293965600000002</v>
      </c>
      <c r="Z398" s="6">
        <f>Crate_BOMs[[#This Row],[glass weight (lb)]]+Crate_BOMs[[#This Row],[Crate Weight (lb)]]/COUNTIF(Crate_BOMs[crate no.],Crate_BOMs[[#This Row],[crate no.]])</f>
        <v>330.03200621399998</v>
      </c>
      <c r="AA398" s="6" t="str">
        <f>IF(LEFT(Crate_BOMs[[#This Row],[glass code]],4)&lt;&gt;"1116","",IFERROR(MID(Crate_BOMs[[#This Row],[no]],FIND("ECN",Crate_BOMs[[#This Row],[no]]),200),MID(Crate_BOMs[[#This Row],[no]],39,200)))</f>
        <v>2.05 &amp; 2.09 GLA02</v>
      </c>
      <c r="AB398" s="6" t="str">
        <f>SUBSTITUTE(IF(RIGHT(Crate_BOMs[[#This Row],[PO Sublot-GL]],6)="curved",RIGHT(Crate_BOMs[[#This Row],[PO Sublot-GL]],12),RIGHT(Crate_BOMs[[#This Row],[PO Sublot-GL]],5))," ","")</f>
        <v>GLA02</v>
      </c>
      <c r="AC398" s="6" t="str">
        <f>SUBSTITUTE(LEFT(Crate_BOMs[[#This Row],[PO Sublot-GL]],LEN(Crate_BOMs[[#This Row],[PO Sublot-GL]])-LEN(Crate_BOMs[[#This Row],[Glass Type]]))," ","")</f>
        <v>2.05&amp;2.09</v>
      </c>
      <c r="AD398" s="6" t="str">
        <f>LEFT(Crate_BOMs[[#This Row],[no]],FIND(" ",Crate_BOMs[[#This Row],[no]],5)-1)</f>
        <v>PO 40536</v>
      </c>
      <c r="AE398" s="6" cm="1">
        <f t="array" ref="AE398">COUNTA(_xlfn.UNIQUE(_xlfn._xlws.FILTER(Crate_BOMs[PO],Crate_BOMs[crate no.]=Crate_BOMs[[#This Row],[crate no.]])))</f>
        <v>2</v>
      </c>
      <c r="AF398" s="10" t="str">
        <f>IF(Crate_BOMs[[#This Row],['# POs in Crate]]=1,"",IF(VLOOKUP(Crate_BOMs[[#This Row],[crate no.]],Crates_[[crate no.]:[New Sublot]],3,FALSE)="","",VLOOKUP(Crate_BOMs[[#This Row],[crate no.]],Crates_[[crate no.]:[New Sublot]],3,FALSE)))</f>
        <v>2.05&amp;2.09</v>
      </c>
      <c r="AG398" s="6" t="str">
        <f>IF(VLOOKUP(Crate_BOMs[[#This Row],[crate no.]],Crates_[[crate no.]:[New Sublot]],3,FALSE)="",VLOOKUP(Crate_BOMs[[#This Row],[crate no.]],Crates_[[crate no.]:[New Sublot]],2,FALSE),VLOOKUP(Crate_BOMs[[#This Row],[crate no.]],Crates_[[crate no.]:[New Sublot]],3,FALSE))</f>
        <v>2.05&amp;2.09</v>
      </c>
    </row>
    <row r="399" spans="1:33" x14ac:dyDescent="0.25">
      <c r="A399">
        <v>11</v>
      </c>
      <c r="B399">
        <v>300520037</v>
      </c>
      <c r="C399">
        <v>2394728</v>
      </c>
      <c r="D399">
        <v>7</v>
      </c>
      <c r="E399" t="s">
        <v>170</v>
      </c>
      <c r="F399" t="s">
        <v>61</v>
      </c>
      <c r="G399">
        <v>2188</v>
      </c>
      <c r="H399">
        <v>1099</v>
      </c>
      <c r="I399">
        <v>86</v>
      </c>
      <c r="J399">
        <v>43</v>
      </c>
      <c r="K399">
        <v>132</v>
      </c>
      <c r="L399">
        <v>1</v>
      </c>
      <c r="M399" t="s">
        <v>112</v>
      </c>
      <c r="N399" t="s">
        <v>113</v>
      </c>
      <c r="O399" s="2">
        <v>291.01018583999996</v>
      </c>
      <c r="P399" s="15">
        <v>45763</v>
      </c>
      <c r="Q399" s="15">
        <v>45783</v>
      </c>
      <c r="R399" s="15">
        <v>45790</v>
      </c>
      <c r="S399" t="s">
        <v>22</v>
      </c>
      <c r="T399">
        <v>11</v>
      </c>
      <c r="U399" s="2">
        <v>390.21820373999998</v>
      </c>
      <c r="V399" s="2">
        <v>6613.8678599999994</v>
      </c>
      <c r="W399" s="2">
        <v>8.7401577600000007</v>
      </c>
      <c r="X399" s="2">
        <v>2.4803150400000002</v>
      </c>
      <c r="Y399" s="2">
        <v>7.3293965600000002</v>
      </c>
      <c r="Z399" s="6">
        <f>Crate_BOMs[[#This Row],[glass weight (lb)]]+Crate_BOMs[[#This Row],[Crate Weight (lb)]]/COUNTIF(Crate_BOMs[crate no.],Crate_BOMs[[#This Row],[crate no.]])</f>
        <v>330.03200621399998</v>
      </c>
      <c r="AA399" s="6" t="str">
        <f>IF(LEFT(Crate_BOMs[[#This Row],[glass code]],4)&lt;&gt;"1116","",IFERROR(MID(Crate_BOMs[[#This Row],[no]],FIND("ECN",Crate_BOMs[[#This Row],[no]]),200),MID(Crate_BOMs[[#This Row],[no]],39,200)))</f>
        <v>2.05 &amp; 2.09 GLA02</v>
      </c>
      <c r="AB399" s="6" t="str">
        <f>SUBSTITUTE(IF(RIGHT(Crate_BOMs[[#This Row],[PO Sublot-GL]],6)="curved",RIGHT(Crate_BOMs[[#This Row],[PO Sublot-GL]],12),RIGHT(Crate_BOMs[[#This Row],[PO Sublot-GL]],5))," ","")</f>
        <v>GLA02</v>
      </c>
      <c r="AC399" s="6" t="str">
        <f>SUBSTITUTE(LEFT(Crate_BOMs[[#This Row],[PO Sublot-GL]],LEN(Crate_BOMs[[#This Row],[PO Sublot-GL]])-LEN(Crate_BOMs[[#This Row],[Glass Type]]))," ","")</f>
        <v>2.05&amp;2.09</v>
      </c>
      <c r="AD399" s="6" t="str">
        <f>LEFT(Crate_BOMs[[#This Row],[no]],FIND(" ",Crate_BOMs[[#This Row],[no]],5)-1)</f>
        <v>PO 40536</v>
      </c>
      <c r="AE399" s="6" cm="1">
        <f t="array" ref="AE399">COUNTA(_xlfn.UNIQUE(_xlfn._xlws.FILTER(Crate_BOMs[PO],Crate_BOMs[crate no.]=Crate_BOMs[[#This Row],[crate no.]])))</f>
        <v>2</v>
      </c>
      <c r="AF399" s="10" t="str">
        <f>IF(Crate_BOMs[[#This Row],['# POs in Crate]]=1,"",IF(VLOOKUP(Crate_BOMs[[#This Row],[crate no.]],Crates_[[crate no.]:[New Sublot]],3,FALSE)="","",VLOOKUP(Crate_BOMs[[#This Row],[crate no.]],Crates_[[crate no.]:[New Sublot]],3,FALSE)))</f>
        <v>2.05&amp;2.09</v>
      </c>
      <c r="AG399" s="6" t="str">
        <f>IF(VLOOKUP(Crate_BOMs[[#This Row],[crate no.]],Crates_[[crate no.]:[New Sublot]],3,FALSE)="",VLOOKUP(Crate_BOMs[[#This Row],[crate no.]],Crates_[[crate no.]:[New Sublot]],2,FALSE),VLOOKUP(Crate_BOMs[[#This Row],[crate no.]],Crates_[[crate no.]:[New Sublot]],3,FALSE))</f>
        <v>2.05&amp;2.09</v>
      </c>
    </row>
    <row r="400" spans="1:33" x14ac:dyDescent="0.25">
      <c r="A400">
        <v>11</v>
      </c>
      <c r="B400">
        <v>300520037</v>
      </c>
      <c r="C400">
        <v>2394179</v>
      </c>
      <c r="D400">
        <v>2</v>
      </c>
      <c r="E400" t="s">
        <v>171</v>
      </c>
      <c r="F400" t="s">
        <v>72</v>
      </c>
      <c r="G400">
        <v>2181</v>
      </c>
      <c r="H400">
        <v>1683</v>
      </c>
      <c r="I400">
        <v>86</v>
      </c>
      <c r="J400">
        <v>66</v>
      </c>
      <c r="K400">
        <v>202</v>
      </c>
      <c r="L400">
        <v>1</v>
      </c>
      <c r="M400" t="s">
        <v>112</v>
      </c>
      <c r="N400" t="s">
        <v>113</v>
      </c>
      <c r="O400" s="2">
        <v>445.33376923999998</v>
      </c>
      <c r="P400" s="15">
        <v>45763</v>
      </c>
      <c r="Q400" s="15">
        <v>45783</v>
      </c>
      <c r="R400" s="15">
        <v>45790</v>
      </c>
      <c r="S400" t="s">
        <v>22</v>
      </c>
      <c r="T400">
        <v>11</v>
      </c>
      <c r="U400" s="2">
        <v>390.21820373999998</v>
      </c>
      <c r="V400" s="2">
        <v>6613.8678599999994</v>
      </c>
      <c r="W400" s="2">
        <v>8.7401577600000007</v>
      </c>
      <c r="X400" s="2">
        <v>2.4803150400000002</v>
      </c>
      <c r="Y400" s="2">
        <v>7.3293965600000002</v>
      </c>
      <c r="Z400" s="6">
        <f>Crate_BOMs[[#This Row],[glass weight (lb)]]+Crate_BOMs[[#This Row],[Crate Weight (lb)]]/COUNTIF(Crate_BOMs[crate no.],Crate_BOMs[[#This Row],[crate no.]])</f>
        <v>484.355589614</v>
      </c>
      <c r="AA400" s="6" t="str">
        <f>IF(LEFT(Crate_BOMs[[#This Row],[glass code]],4)&lt;&gt;"1116","",IFERROR(MID(Crate_BOMs[[#This Row],[no]],FIND("ECN",Crate_BOMs[[#This Row],[no]]),200),MID(Crate_BOMs[[#This Row],[no]],39,200)))</f>
        <v>2.02 GLZ02</v>
      </c>
      <c r="AB400" s="6" t="str">
        <f>SUBSTITUTE(IF(RIGHT(Crate_BOMs[[#This Row],[PO Sublot-GL]],6)="curved",RIGHT(Crate_BOMs[[#This Row],[PO Sublot-GL]],12),RIGHT(Crate_BOMs[[#This Row],[PO Sublot-GL]],5))," ","")</f>
        <v>GLZ02</v>
      </c>
      <c r="AC400" s="6" t="str">
        <f>SUBSTITUTE(LEFT(Crate_BOMs[[#This Row],[PO Sublot-GL]],LEN(Crate_BOMs[[#This Row],[PO Sublot-GL]])-LEN(Crate_BOMs[[#This Row],[Glass Type]]))," ","")</f>
        <v>2.02</v>
      </c>
      <c r="AD400" s="6" t="str">
        <f>LEFT(Crate_BOMs[[#This Row],[no]],FIND(" ",Crate_BOMs[[#This Row],[no]],5)-1)</f>
        <v>PO 40538</v>
      </c>
      <c r="AE400" s="6" cm="1">
        <f t="array" ref="AE400">COUNTA(_xlfn.UNIQUE(_xlfn._xlws.FILTER(Crate_BOMs[PO],Crate_BOMs[crate no.]=Crate_BOMs[[#This Row],[crate no.]])))</f>
        <v>2</v>
      </c>
      <c r="AF400" s="10" t="str">
        <f>IF(Crate_BOMs[[#This Row],['# POs in Crate]]=1,"",IF(VLOOKUP(Crate_BOMs[[#This Row],[crate no.]],Crates_[[crate no.]:[New Sublot]],3,FALSE)="","",VLOOKUP(Crate_BOMs[[#This Row],[crate no.]],Crates_[[crate no.]:[New Sublot]],3,FALSE)))</f>
        <v>2.05&amp;2.09</v>
      </c>
      <c r="AG400" s="6" t="str">
        <f>IF(VLOOKUP(Crate_BOMs[[#This Row],[crate no.]],Crates_[[crate no.]:[New Sublot]],3,FALSE)="",VLOOKUP(Crate_BOMs[[#This Row],[crate no.]],Crates_[[crate no.]:[New Sublot]],2,FALSE),VLOOKUP(Crate_BOMs[[#This Row],[crate no.]],Crates_[[crate no.]:[New Sublot]],3,FALSE))</f>
        <v>2.05&amp;2.09</v>
      </c>
    </row>
    <row r="401" spans="1:33" x14ac:dyDescent="0.25">
      <c r="A401">
        <v>11</v>
      </c>
      <c r="B401">
        <v>300520037</v>
      </c>
      <c r="C401">
        <v>2394179</v>
      </c>
      <c r="D401">
        <v>2</v>
      </c>
      <c r="E401" t="s">
        <v>171</v>
      </c>
      <c r="F401" t="s">
        <v>72</v>
      </c>
      <c r="G401">
        <v>2181</v>
      </c>
      <c r="H401">
        <v>1683</v>
      </c>
      <c r="I401">
        <v>86</v>
      </c>
      <c r="J401">
        <v>66</v>
      </c>
      <c r="K401">
        <v>202</v>
      </c>
      <c r="L401">
        <v>1</v>
      </c>
      <c r="M401" t="s">
        <v>112</v>
      </c>
      <c r="N401" t="s">
        <v>113</v>
      </c>
      <c r="O401" s="2">
        <v>445.33376923999998</v>
      </c>
      <c r="P401" s="15">
        <v>45763</v>
      </c>
      <c r="Q401" s="15">
        <v>45783</v>
      </c>
      <c r="R401" s="15">
        <v>45790</v>
      </c>
      <c r="S401" t="s">
        <v>22</v>
      </c>
      <c r="T401">
        <v>11</v>
      </c>
      <c r="U401" s="2">
        <v>390.21820373999998</v>
      </c>
      <c r="V401" s="2">
        <v>6613.8678599999994</v>
      </c>
      <c r="W401" s="2">
        <v>8.7401577600000007</v>
      </c>
      <c r="X401" s="2">
        <v>2.4803150400000002</v>
      </c>
      <c r="Y401" s="2">
        <v>7.3293965600000002</v>
      </c>
      <c r="Z401" s="6">
        <f>Crate_BOMs[[#This Row],[glass weight (lb)]]+Crate_BOMs[[#This Row],[Crate Weight (lb)]]/COUNTIF(Crate_BOMs[crate no.],Crate_BOMs[[#This Row],[crate no.]])</f>
        <v>484.355589614</v>
      </c>
      <c r="AA401" s="6" t="str">
        <f>IF(LEFT(Crate_BOMs[[#This Row],[glass code]],4)&lt;&gt;"1116","",IFERROR(MID(Crate_BOMs[[#This Row],[no]],FIND("ECN",Crate_BOMs[[#This Row],[no]]),200),MID(Crate_BOMs[[#This Row],[no]],39,200)))</f>
        <v>2.02 GLZ02</v>
      </c>
      <c r="AB401" s="6" t="str">
        <f>SUBSTITUTE(IF(RIGHT(Crate_BOMs[[#This Row],[PO Sublot-GL]],6)="curved",RIGHT(Crate_BOMs[[#This Row],[PO Sublot-GL]],12),RIGHT(Crate_BOMs[[#This Row],[PO Sublot-GL]],5))," ","")</f>
        <v>GLZ02</v>
      </c>
      <c r="AC401" s="6" t="str">
        <f>SUBSTITUTE(LEFT(Crate_BOMs[[#This Row],[PO Sublot-GL]],LEN(Crate_BOMs[[#This Row],[PO Sublot-GL]])-LEN(Crate_BOMs[[#This Row],[Glass Type]]))," ","")</f>
        <v>2.02</v>
      </c>
      <c r="AD401" s="6" t="str">
        <f>LEFT(Crate_BOMs[[#This Row],[no]],FIND(" ",Crate_BOMs[[#This Row],[no]],5)-1)</f>
        <v>PO 40538</v>
      </c>
      <c r="AE401" s="6" cm="1">
        <f t="array" ref="AE401">COUNTA(_xlfn.UNIQUE(_xlfn._xlws.FILTER(Crate_BOMs[PO],Crate_BOMs[crate no.]=Crate_BOMs[[#This Row],[crate no.]])))</f>
        <v>2</v>
      </c>
      <c r="AF401" s="10" t="str">
        <f>IF(Crate_BOMs[[#This Row],['# POs in Crate]]=1,"",IF(VLOOKUP(Crate_BOMs[[#This Row],[crate no.]],Crates_[[crate no.]:[New Sublot]],3,FALSE)="","",VLOOKUP(Crate_BOMs[[#This Row],[crate no.]],Crates_[[crate no.]:[New Sublot]],3,FALSE)))</f>
        <v>2.05&amp;2.09</v>
      </c>
      <c r="AG401" s="6" t="str">
        <f>IF(VLOOKUP(Crate_BOMs[[#This Row],[crate no.]],Crates_[[crate no.]:[New Sublot]],3,FALSE)="",VLOOKUP(Crate_BOMs[[#This Row],[crate no.]],Crates_[[crate no.]:[New Sublot]],2,FALSE),VLOOKUP(Crate_BOMs[[#This Row],[crate no.]],Crates_[[crate no.]:[New Sublot]],3,FALSE))</f>
        <v>2.05&amp;2.09</v>
      </c>
    </row>
    <row r="402" spans="1:33" x14ac:dyDescent="0.25">
      <c r="A402">
        <v>11</v>
      </c>
      <c r="B402">
        <v>300521805</v>
      </c>
      <c r="C402">
        <v>2394728</v>
      </c>
      <c r="D402">
        <v>5</v>
      </c>
      <c r="E402" t="s">
        <v>172</v>
      </c>
      <c r="F402" t="s">
        <v>61</v>
      </c>
      <c r="G402">
        <v>2181</v>
      </c>
      <c r="H402">
        <v>870</v>
      </c>
      <c r="I402">
        <v>86</v>
      </c>
      <c r="J402">
        <v>34</v>
      </c>
      <c r="K402">
        <v>105</v>
      </c>
      <c r="L402">
        <v>1</v>
      </c>
      <c r="M402" t="s">
        <v>101</v>
      </c>
      <c r="N402" t="s">
        <v>102</v>
      </c>
      <c r="O402" s="2">
        <v>231.4853751</v>
      </c>
      <c r="P402" s="15">
        <v>45763</v>
      </c>
      <c r="Q402" s="15">
        <v>45783</v>
      </c>
      <c r="R402" s="15">
        <v>45790</v>
      </c>
      <c r="S402" t="s">
        <v>22</v>
      </c>
      <c r="T402">
        <v>10</v>
      </c>
      <c r="U402" s="2">
        <v>324.07952513999999</v>
      </c>
      <c r="V402" s="2">
        <v>6613.8678599999994</v>
      </c>
      <c r="W402" s="2">
        <v>9.0682417600000012</v>
      </c>
      <c r="X402" s="2">
        <v>2.4803150400000002</v>
      </c>
      <c r="Y402" s="2">
        <v>4.2782153599999999</v>
      </c>
      <c r="Z402" s="6">
        <f>Crate_BOMs[[#This Row],[glass weight (lb)]]+Crate_BOMs[[#This Row],[Crate Weight (lb)]]/COUNTIF(Crate_BOMs[crate no.],Crate_BOMs[[#This Row],[crate no.]])</f>
        <v>253.09067677600001</v>
      </c>
      <c r="AA402" s="6" t="str">
        <f>IF(LEFT(Crate_BOMs[[#This Row],[glass code]],4)&lt;&gt;"1116","",IFERROR(MID(Crate_BOMs[[#This Row],[no]],FIND("ECN",Crate_BOMs[[#This Row],[no]]),200),MID(Crate_BOMs[[#This Row],[no]],39,200)))</f>
        <v>2.05 &amp; 2.09 GLA02</v>
      </c>
      <c r="AB402" s="6" t="str">
        <f>SUBSTITUTE(IF(RIGHT(Crate_BOMs[[#This Row],[PO Sublot-GL]],6)="curved",RIGHT(Crate_BOMs[[#This Row],[PO Sublot-GL]],12),RIGHT(Crate_BOMs[[#This Row],[PO Sublot-GL]],5))," ","")</f>
        <v>GLA02</v>
      </c>
      <c r="AC402" s="6" t="str">
        <f>SUBSTITUTE(LEFT(Crate_BOMs[[#This Row],[PO Sublot-GL]],LEN(Crate_BOMs[[#This Row],[PO Sublot-GL]])-LEN(Crate_BOMs[[#This Row],[Glass Type]]))," ","")</f>
        <v>2.05&amp;2.09</v>
      </c>
      <c r="AD402" s="6" t="str">
        <f>LEFT(Crate_BOMs[[#This Row],[no]],FIND(" ",Crate_BOMs[[#This Row],[no]],5)-1)</f>
        <v>PO 40536</v>
      </c>
      <c r="AE402" s="6" cm="1">
        <f t="array" ref="AE402">COUNTA(_xlfn.UNIQUE(_xlfn._xlws.FILTER(Crate_BOMs[PO],Crate_BOMs[crate no.]=Crate_BOMs[[#This Row],[crate no.]])))</f>
        <v>1</v>
      </c>
      <c r="AF402" s="10" t="str">
        <f>IF(Crate_BOMs[[#This Row],['# POs in Crate]]=1,"",IF(VLOOKUP(Crate_BOMs[[#This Row],[crate no.]],Crates_[[crate no.]:[New Sublot]],3,FALSE)="","",VLOOKUP(Crate_BOMs[[#This Row],[crate no.]],Crates_[[crate no.]:[New Sublot]],3,FALSE)))</f>
        <v/>
      </c>
      <c r="AG402" s="6" t="str">
        <f>IF(VLOOKUP(Crate_BOMs[[#This Row],[crate no.]],Crates_[[crate no.]:[New Sublot]],3,FALSE)="",VLOOKUP(Crate_BOMs[[#This Row],[crate no.]],Crates_[[crate no.]:[New Sublot]],2,FALSE),VLOOKUP(Crate_BOMs[[#This Row],[crate no.]],Crates_[[crate no.]:[New Sublot]],3,FALSE))</f>
        <v>2.05&amp;2.09</v>
      </c>
    </row>
    <row r="403" spans="1:33" x14ac:dyDescent="0.25">
      <c r="A403">
        <v>11</v>
      </c>
      <c r="B403">
        <v>300521805</v>
      </c>
      <c r="C403">
        <v>2394728</v>
      </c>
      <c r="D403">
        <v>5</v>
      </c>
      <c r="E403" t="s">
        <v>172</v>
      </c>
      <c r="F403" t="s">
        <v>61</v>
      </c>
      <c r="G403">
        <v>2181</v>
      </c>
      <c r="H403">
        <v>870</v>
      </c>
      <c r="I403">
        <v>86</v>
      </c>
      <c r="J403">
        <v>34</v>
      </c>
      <c r="K403">
        <v>105</v>
      </c>
      <c r="L403">
        <v>1</v>
      </c>
      <c r="M403" t="s">
        <v>101</v>
      </c>
      <c r="N403" t="s">
        <v>102</v>
      </c>
      <c r="O403" s="2">
        <v>231.4853751</v>
      </c>
      <c r="P403" s="15">
        <v>45763</v>
      </c>
      <c r="Q403" s="15">
        <v>45783</v>
      </c>
      <c r="R403" s="15">
        <v>45790</v>
      </c>
      <c r="S403" t="s">
        <v>22</v>
      </c>
      <c r="T403">
        <v>10</v>
      </c>
      <c r="U403" s="2">
        <v>324.07952513999999</v>
      </c>
      <c r="V403" s="2">
        <v>6613.8678599999994</v>
      </c>
      <c r="W403" s="2">
        <v>9.0682417600000012</v>
      </c>
      <c r="X403" s="2">
        <v>2.4803150400000002</v>
      </c>
      <c r="Y403" s="2">
        <v>4.2782153599999999</v>
      </c>
      <c r="Z403" s="6">
        <f>Crate_BOMs[[#This Row],[glass weight (lb)]]+Crate_BOMs[[#This Row],[Crate Weight (lb)]]/COUNTIF(Crate_BOMs[crate no.],Crate_BOMs[[#This Row],[crate no.]])</f>
        <v>253.09067677600001</v>
      </c>
      <c r="AA403" s="6" t="str">
        <f>IF(LEFT(Crate_BOMs[[#This Row],[glass code]],4)&lt;&gt;"1116","",IFERROR(MID(Crate_BOMs[[#This Row],[no]],FIND("ECN",Crate_BOMs[[#This Row],[no]]),200),MID(Crate_BOMs[[#This Row],[no]],39,200)))</f>
        <v>2.05 &amp; 2.09 GLA02</v>
      </c>
      <c r="AB403" s="6" t="str">
        <f>SUBSTITUTE(IF(RIGHT(Crate_BOMs[[#This Row],[PO Sublot-GL]],6)="curved",RIGHT(Crate_BOMs[[#This Row],[PO Sublot-GL]],12),RIGHT(Crate_BOMs[[#This Row],[PO Sublot-GL]],5))," ","")</f>
        <v>GLA02</v>
      </c>
      <c r="AC403" s="6" t="str">
        <f>SUBSTITUTE(LEFT(Crate_BOMs[[#This Row],[PO Sublot-GL]],LEN(Crate_BOMs[[#This Row],[PO Sublot-GL]])-LEN(Crate_BOMs[[#This Row],[Glass Type]]))," ","")</f>
        <v>2.05&amp;2.09</v>
      </c>
      <c r="AD403" s="6" t="str">
        <f>LEFT(Crate_BOMs[[#This Row],[no]],FIND(" ",Crate_BOMs[[#This Row],[no]],5)-1)</f>
        <v>PO 40536</v>
      </c>
      <c r="AE403" s="6" cm="1">
        <f t="array" ref="AE403">COUNTA(_xlfn.UNIQUE(_xlfn._xlws.FILTER(Crate_BOMs[PO],Crate_BOMs[crate no.]=Crate_BOMs[[#This Row],[crate no.]])))</f>
        <v>1</v>
      </c>
      <c r="AF403" s="10" t="str">
        <f>IF(Crate_BOMs[[#This Row],['# POs in Crate]]=1,"",IF(VLOOKUP(Crate_BOMs[[#This Row],[crate no.]],Crates_[[crate no.]:[New Sublot]],3,FALSE)="","",VLOOKUP(Crate_BOMs[[#This Row],[crate no.]],Crates_[[crate no.]:[New Sublot]],3,FALSE)))</f>
        <v/>
      </c>
      <c r="AG403" s="6" t="str">
        <f>IF(VLOOKUP(Crate_BOMs[[#This Row],[crate no.]],Crates_[[crate no.]:[New Sublot]],3,FALSE)="",VLOOKUP(Crate_BOMs[[#This Row],[crate no.]],Crates_[[crate no.]:[New Sublot]],2,FALSE),VLOOKUP(Crate_BOMs[[#This Row],[crate no.]],Crates_[[crate no.]:[New Sublot]],3,FALSE))</f>
        <v>2.05&amp;2.09</v>
      </c>
    </row>
    <row r="404" spans="1:33" x14ac:dyDescent="0.25">
      <c r="A404">
        <v>11</v>
      </c>
      <c r="B404">
        <v>300521805</v>
      </c>
      <c r="C404">
        <v>2394728</v>
      </c>
      <c r="D404">
        <v>5</v>
      </c>
      <c r="E404" t="s">
        <v>172</v>
      </c>
      <c r="F404" t="s">
        <v>61</v>
      </c>
      <c r="G404">
        <v>2181</v>
      </c>
      <c r="H404">
        <v>870</v>
      </c>
      <c r="I404">
        <v>86</v>
      </c>
      <c r="J404">
        <v>34</v>
      </c>
      <c r="K404">
        <v>105</v>
      </c>
      <c r="L404">
        <v>1</v>
      </c>
      <c r="M404" t="s">
        <v>101</v>
      </c>
      <c r="N404" t="s">
        <v>102</v>
      </c>
      <c r="O404" s="2">
        <v>231.4853751</v>
      </c>
      <c r="P404" s="15">
        <v>45763</v>
      </c>
      <c r="Q404" s="15">
        <v>45783</v>
      </c>
      <c r="R404" s="15">
        <v>45790</v>
      </c>
      <c r="S404" t="s">
        <v>22</v>
      </c>
      <c r="T404">
        <v>10</v>
      </c>
      <c r="U404" s="2">
        <v>324.07952513999999</v>
      </c>
      <c r="V404" s="2">
        <v>6613.8678599999994</v>
      </c>
      <c r="W404" s="2">
        <v>9.0682417600000012</v>
      </c>
      <c r="X404" s="2">
        <v>2.4803150400000002</v>
      </c>
      <c r="Y404" s="2">
        <v>4.2782153599999999</v>
      </c>
      <c r="Z404" s="6">
        <f>Crate_BOMs[[#This Row],[glass weight (lb)]]+Crate_BOMs[[#This Row],[Crate Weight (lb)]]/COUNTIF(Crate_BOMs[crate no.],Crate_BOMs[[#This Row],[crate no.]])</f>
        <v>253.09067677600001</v>
      </c>
      <c r="AA404" s="6" t="str">
        <f>IF(LEFT(Crate_BOMs[[#This Row],[glass code]],4)&lt;&gt;"1116","",IFERROR(MID(Crate_BOMs[[#This Row],[no]],FIND("ECN",Crate_BOMs[[#This Row],[no]]),200),MID(Crate_BOMs[[#This Row],[no]],39,200)))</f>
        <v>2.05 &amp; 2.09 GLA02</v>
      </c>
      <c r="AB404" s="6" t="str">
        <f>SUBSTITUTE(IF(RIGHT(Crate_BOMs[[#This Row],[PO Sublot-GL]],6)="curved",RIGHT(Crate_BOMs[[#This Row],[PO Sublot-GL]],12),RIGHT(Crate_BOMs[[#This Row],[PO Sublot-GL]],5))," ","")</f>
        <v>GLA02</v>
      </c>
      <c r="AC404" s="6" t="str">
        <f>SUBSTITUTE(LEFT(Crate_BOMs[[#This Row],[PO Sublot-GL]],LEN(Crate_BOMs[[#This Row],[PO Sublot-GL]])-LEN(Crate_BOMs[[#This Row],[Glass Type]]))," ","")</f>
        <v>2.05&amp;2.09</v>
      </c>
      <c r="AD404" s="6" t="str">
        <f>LEFT(Crate_BOMs[[#This Row],[no]],FIND(" ",Crate_BOMs[[#This Row],[no]],5)-1)</f>
        <v>PO 40536</v>
      </c>
      <c r="AE404" s="6" cm="1">
        <f t="array" ref="AE404">COUNTA(_xlfn.UNIQUE(_xlfn._xlws.FILTER(Crate_BOMs[PO],Crate_BOMs[crate no.]=Crate_BOMs[[#This Row],[crate no.]])))</f>
        <v>1</v>
      </c>
      <c r="AF404" s="10" t="str">
        <f>IF(Crate_BOMs[[#This Row],['# POs in Crate]]=1,"",IF(VLOOKUP(Crate_BOMs[[#This Row],[crate no.]],Crates_[[crate no.]:[New Sublot]],3,FALSE)="","",VLOOKUP(Crate_BOMs[[#This Row],[crate no.]],Crates_[[crate no.]:[New Sublot]],3,FALSE)))</f>
        <v/>
      </c>
      <c r="AG404" s="6" t="str">
        <f>IF(VLOOKUP(Crate_BOMs[[#This Row],[crate no.]],Crates_[[crate no.]:[New Sublot]],3,FALSE)="",VLOOKUP(Crate_BOMs[[#This Row],[crate no.]],Crates_[[crate no.]:[New Sublot]],2,FALSE),VLOOKUP(Crate_BOMs[[#This Row],[crate no.]],Crates_[[crate no.]:[New Sublot]],3,FALSE))</f>
        <v>2.05&amp;2.09</v>
      </c>
    </row>
    <row r="405" spans="1:33" x14ac:dyDescent="0.25">
      <c r="A405">
        <v>11</v>
      </c>
      <c r="B405">
        <v>300521805</v>
      </c>
      <c r="C405">
        <v>2394728</v>
      </c>
      <c r="D405">
        <v>5</v>
      </c>
      <c r="E405" t="s">
        <v>172</v>
      </c>
      <c r="F405" t="s">
        <v>61</v>
      </c>
      <c r="G405">
        <v>2181</v>
      </c>
      <c r="H405">
        <v>870</v>
      </c>
      <c r="I405">
        <v>86</v>
      </c>
      <c r="J405">
        <v>34</v>
      </c>
      <c r="K405">
        <v>105</v>
      </c>
      <c r="L405">
        <v>1</v>
      </c>
      <c r="M405" t="s">
        <v>101</v>
      </c>
      <c r="N405" t="s">
        <v>102</v>
      </c>
      <c r="O405" s="2">
        <v>231.4853751</v>
      </c>
      <c r="P405" s="15">
        <v>45763</v>
      </c>
      <c r="Q405" s="15">
        <v>45783</v>
      </c>
      <c r="R405" s="15">
        <v>45790</v>
      </c>
      <c r="S405" t="s">
        <v>22</v>
      </c>
      <c r="T405">
        <v>10</v>
      </c>
      <c r="U405" s="2">
        <v>324.07952513999999</v>
      </c>
      <c r="V405" s="2">
        <v>6613.8678599999994</v>
      </c>
      <c r="W405" s="2">
        <v>9.0682417600000012</v>
      </c>
      <c r="X405" s="2">
        <v>2.4803150400000002</v>
      </c>
      <c r="Y405" s="2">
        <v>4.2782153599999999</v>
      </c>
      <c r="Z405" s="6">
        <f>Crate_BOMs[[#This Row],[glass weight (lb)]]+Crate_BOMs[[#This Row],[Crate Weight (lb)]]/COUNTIF(Crate_BOMs[crate no.],Crate_BOMs[[#This Row],[crate no.]])</f>
        <v>253.09067677600001</v>
      </c>
      <c r="AA405" s="6" t="str">
        <f>IF(LEFT(Crate_BOMs[[#This Row],[glass code]],4)&lt;&gt;"1116","",IFERROR(MID(Crate_BOMs[[#This Row],[no]],FIND("ECN",Crate_BOMs[[#This Row],[no]]),200),MID(Crate_BOMs[[#This Row],[no]],39,200)))</f>
        <v>2.05 &amp; 2.09 GLA02</v>
      </c>
      <c r="AB405" s="6" t="str">
        <f>SUBSTITUTE(IF(RIGHT(Crate_BOMs[[#This Row],[PO Sublot-GL]],6)="curved",RIGHT(Crate_BOMs[[#This Row],[PO Sublot-GL]],12),RIGHT(Crate_BOMs[[#This Row],[PO Sublot-GL]],5))," ","")</f>
        <v>GLA02</v>
      </c>
      <c r="AC405" s="6" t="str">
        <f>SUBSTITUTE(LEFT(Crate_BOMs[[#This Row],[PO Sublot-GL]],LEN(Crate_BOMs[[#This Row],[PO Sublot-GL]])-LEN(Crate_BOMs[[#This Row],[Glass Type]]))," ","")</f>
        <v>2.05&amp;2.09</v>
      </c>
      <c r="AD405" s="6" t="str">
        <f>LEFT(Crate_BOMs[[#This Row],[no]],FIND(" ",Crate_BOMs[[#This Row],[no]],5)-1)</f>
        <v>PO 40536</v>
      </c>
      <c r="AE405" s="6" cm="1">
        <f t="array" ref="AE405">COUNTA(_xlfn.UNIQUE(_xlfn._xlws.FILTER(Crate_BOMs[PO],Crate_BOMs[crate no.]=Crate_BOMs[[#This Row],[crate no.]])))</f>
        <v>1</v>
      </c>
      <c r="AF405" s="10" t="str">
        <f>IF(Crate_BOMs[[#This Row],['# POs in Crate]]=1,"",IF(VLOOKUP(Crate_BOMs[[#This Row],[crate no.]],Crates_[[crate no.]:[New Sublot]],3,FALSE)="","",VLOOKUP(Crate_BOMs[[#This Row],[crate no.]],Crates_[[crate no.]:[New Sublot]],3,FALSE)))</f>
        <v/>
      </c>
      <c r="AG405" s="6" t="str">
        <f>IF(VLOOKUP(Crate_BOMs[[#This Row],[crate no.]],Crates_[[crate no.]:[New Sublot]],3,FALSE)="",VLOOKUP(Crate_BOMs[[#This Row],[crate no.]],Crates_[[crate no.]:[New Sublot]],2,FALSE),VLOOKUP(Crate_BOMs[[#This Row],[crate no.]],Crates_[[crate no.]:[New Sublot]],3,FALSE))</f>
        <v>2.05&amp;2.09</v>
      </c>
    </row>
    <row r="406" spans="1:33" x14ac:dyDescent="0.25">
      <c r="A406">
        <v>11</v>
      </c>
      <c r="B406">
        <v>300521805</v>
      </c>
      <c r="C406">
        <v>2394728</v>
      </c>
      <c r="D406">
        <v>5</v>
      </c>
      <c r="E406" t="s">
        <v>172</v>
      </c>
      <c r="F406" t="s">
        <v>61</v>
      </c>
      <c r="G406">
        <v>2181</v>
      </c>
      <c r="H406">
        <v>870</v>
      </c>
      <c r="I406">
        <v>86</v>
      </c>
      <c r="J406">
        <v>34</v>
      </c>
      <c r="K406">
        <v>105</v>
      </c>
      <c r="L406">
        <v>1</v>
      </c>
      <c r="M406" t="s">
        <v>101</v>
      </c>
      <c r="N406" t="s">
        <v>102</v>
      </c>
      <c r="O406" s="2">
        <v>231.4853751</v>
      </c>
      <c r="P406" s="15">
        <v>45763</v>
      </c>
      <c r="Q406" s="15">
        <v>45783</v>
      </c>
      <c r="R406" s="15">
        <v>45790</v>
      </c>
      <c r="S406" t="s">
        <v>22</v>
      </c>
      <c r="T406">
        <v>10</v>
      </c>
      <c r="U406" s="2">
        <v>324.07952513999999</v>
      </c>
      <c r="V406" s="2">
        <v>6613.8678599999994</v>
      </c>
      <c r="W406" s="2">
        <v>9.0682417600000012</v>
      </c>
      <c r="X406" s="2">
        <v>2.4803150400000002</v>
      </c>
      <c r="Y406" s="2">
        <v>4.2782153599999999</v>
      </c>
      <c r="Z406" s="6">
        <f>Crate_BOMs[[#This Row],[glass weight (lb)]]+Crate_BOMs[[#This Row],[Crate Weight (lb)]]/COUNTIF(Crate_BOMs[crate no.],Crate_BOMs[[#This Row],[crate no.]])</f>
        <v>253.09067677600001</v>
      </c>
      <c r="AA406" s="6" t="str">
        <f>IF(LEFT(Crate_BOMs[[#This Row],[glass code]],4)&lt;&gt;"1116","",IFERROR(MID(Crate_BOMs[[#This Row],[no]],FIND("ECN",Crate_BOMs[[#This Row],[no]]),200),MID(Crate_BOMs[[#This Row],[no]],39,200)))</f>
        <v>2.05 &amp; 2.09 GLA02</v>
      </c>
      <c r="AB406" s="6" t="str">
        <f>SUBSTITUTE(IF(RIGHT(Crate_BOMs[[#This Row],[PO Sublot-GL]],6)="curved",RIGHT(Crate_BOMs[[#This Row],[PO Sublot-GL]],12),RIGHT(Crate_BOMs[[#This Row],[PO Sublot-GL]],5))," ","")</f>
        <v>GLA02</v>
      </c>
      <c r="AC406" s="6" t="str">
        <f>SUBSTITUTE(LEFT(Crate_BOMs[[#This Row],[PO Sublot-GL]],LEN(Crate_BOMs[[#This Row],[PO Sublot-GL]])-LEN(Crate_BOMs[[#This Row],[Glass Type]]))," ","")</f>
        <v>2.05&amp;2.09</v>
      </c>
      <c r="AD406" s="6" t="str">
        <f>LEFT(Crate_BOMs[[#This Row],[no]],FIND(" ",Crate_BOMs[[#This Row],[no]],5)-1)</f>
        <v>PO 40536</v>
      </c>
      <c r="AE406" s="6" cm="1">
        <f t="array" ref="AE406">COUNTA(_xlfn.UNIQUE(_xlfn._xlws.FILTER(Crate_BOMs[PO],Crate_BOMs[crate no.]=Crate_BOMs[[#This Row],[crate no.]])))</f>
        <v>1</v>
      </c>
      <c r="AF406" s="10" t="str">
        <f>IF(Crate_BOMs[[#This Row],['# POs in Crate]]=1,"",IF(VLOOKUP(Crate_BOMs[[#This Row],[crate no.]],Crates_[[crate no.]:[New Sublot]],3,FALSE)="","",VLOOKUP(Crate_BOMs[[#This Row],[crate no.]],Crates_[[crate no.]:[New Sublot]],3,FALSE)))</f>
        <v/>
      </c>
      <c r="AG406" s="6" t="str">
        <f>IF(VLOOKUP(Crate_BOMs[[#This Row],[crate no.]],Crates_[[crate no.]:[New Sublot]],3,FALSE)="",VLOOKUP(Crate_BOMs[[#This Row],[crate no.]],Crates_[[crate no.]:[New Sublot]],2,FALSE),VLOOKUP(Crate_BOMs[[#This Row],[crate no.]],Crates_[[crate no.]:[New Sublot]],3,FALSE))</f>
        <v>2.05&amp;2.09</v>
      </c>
    </row>
    <row r="407" spans="1:33" x14ac:dyDescent="0.25">
      <c r="A407">
        <v>11</v>
      </c>
      <c r="B407">
        <v>300521805</v>
      </c>
      <c r="C407">
        <v>2394728</v>
      </c>
      <c r="D407">
        <v>5</v>
      </c>
      <c r="E407" t="s">
        <v>172</v>
      </c>
      <c r="F407" t="s">
        <v>61</v>
      </c>
      <c r="G407">
        <v>2181</v>
      </c>
      <c r="H407">
        <v>870</v>
      </c>
      <c r="I407">
        <v>86</v>
      </c>
      <c r="J407">
        <v>34</v>
      </c>
      <c r="K407">
        <v>105</v>
      </c>
      <c r="L407">
        <v>1</v>
      </c>
      <c r="M407" t="s">
        <v>101</v>
      </c>
      <c r="N407" t="s">
        <v>102</v>
      </c>
      <c r="O407" s="2">
        <v>231.4853751</v>
      </c>
      <c r="P407" s="15">
        <v>45763</v>
      </c>
      <c r="Q407" s="15">
        <v>45783</v>
      </c>
      <c r="R407" s="15">
        <v>45790</v>
      </c>
      <c r="S407" t="s">
        <v>22</v>
      </c>
      <c r="T407">
        <v>10</v>
      </c>
      <c r="U407" s="2">
        <v>324.07952513999999</v>
      </c>
      <c r="V407" s="2">
        <v>6613.8678599999994</v>
      </c>
      <c r="W407" s="2">
        <v>9.0682417600000012</v>
      </c>
      <c r="X407" s="2">
        <v>2.4803150400000002</v>
      </c>
      <c r="Y407" s="2">
        <v>4.2782153599999999</v>
      </c>
      <c r="Z407" s="6">
        <f>Crate_BOMs[[#This Row],[glass weight (lb)]]+Crate_BOMs[[#This Row],[Crate Weight (lb)]]/COUNTIF(Crate_BOMs[crate no.],Crate_BOMs[[#This Row],[crate no.]])</f>
        <v>253.09067677600001</v>
      </c>
      <c r="AA407" s="6" t="str">
        <f>IF(LEFT(Crate_BOMs[[#This Row],[glass code]],4)&lt;&gt;"1116","",IFERROR(MID(Crate_BOMs[[#This Row],[no]],FIND("ECN",Crate_BOMs[[#This Row],[no]]),200),MID(Crate_BOMs[[#This Row],[no]],39,200)))</f>
        <v>2.05 &amp; 2.09 GLA02</v>
      </c>
      <c r="AB407" s="6" t="str">
        <f>SUBSTITUTE(IF(RIGHT(Crate_BOMs[[#This Row],[PO Sublot-GL]],6)="curved",RIGHT(Crate_BOMs[[#This Row],[PO Sublot-GL]],12),RIGHT(Crate_BOMs[[#This Row],[PO Sublot-GL]],5))," ","")</f>
        <v>GLA02</v>
      </c>
      <c r="AC407" s="6" t="str">
        <f>SUBSTITUTE(LEFT(Crate_BOMs[[#This Row],[PO Sublot-GL]],LEN(Crate_BOMs[[#This Row],[PO Sublot-GL]])-LEN(Crate_BOMs[[#This Row],[Glass Type]]))," ","")</f>
        <v>2.05&amp;2.09</v>
      </c>
      <c r="AD407" s="6" t="str">
        <f>LEFT(Crate_BOMs[[#This Row],[no]],FIND(" ",Crate_BOMs[[#This Row],[no]],5)-1)</f>
        <v>PO 40536</v>
      </c>
      <c r="AE407" s="6" cm="1">
        <f t="array" ref="AE407">COUNTA(_xlfn.UNIQUE(_xlfn._xlws.FILTER(Crate_BOMs[PO],Crate_BOMs[crate no.]=Crate_BOMs[[#This Row],[crate no.]])))</f>
        <v>1</v>
      </c>
      <c r="AF407" s="10" t="str">
        <f>IF(Crate_BOMs[[#This Row],['# POs in Crate]]=1,"",IF(VLOOKUP(Crate_BOMs[[#This Row],[crate no.]],Crates_[[crate no.]:[New Sublot]],3,FALSE)="","",VLOOKUP(Crate_BOMs[[#This Row],[crate no.]],Crates_[[crate no.]:[New Sublot]],3,FALSE)))</f>
        <v/>
      </c>
      <c r="AG407" s="6" t="str">
        <f>IF(VLOOKUP(Crate_BOMs[[#This Row],[crate no.]],Crates_[[crate no.]:[New Sublot]],3,FALSE)="",VLOOKUP(Crate_BOMs[[#This Row],[crate no.]],Crates_[[crate no.]:[New Sublot]],2,FALSE),VLOOKUP(Crate_BOMs[[#This Row],[crate no.]],Crates_[[crate no.]:[New Sublot]],3,FALSE))</f>
        <v>2.05&amp;2.09</v>
      </c>
    </row>
    <row r="408" spans="1:33" x14ac:dyDescent="0.25">
      <c r="A408">
        <v>11</v>
      </c>
      <c r="B408">
        <v>300521805</v>
      </c>
      <c r="C408">
        <v>2394728</v>
      </c>
      <c r="D408">
        <v>5</v>
      </c>
      <c r="E408" t="s">
        <v>172</v>
      </c>
      <c r="F408" t="s">
        <v>61</v>
      </c>
      <c r="G408">
        <v>2181</v>
      </c>
      <c r="H408">
        <v>870</v>
      </c>
      <c r="I408">
        <v>86</v>
      </c>
      <c r="J408">
        <v>34</v>
      </c>
      <c r="K408">
        <v>105</v>
      </c>
      <c r="L408">
        <v>1</v>
      </c>
      <c r="M408" t="s">
        <v>101</v>
      </c>
      <c r="N408" t="s">
        <v>102</v>
      </c>
      <c r="O408" s="2">
        <v>231.4853751</v>
      </c>
      <c r="P408" s="15">
        <v>45763</v>
      </c>
      <c r="Q408" s="15">
        <v>45783</v>
      </c>
      <c r="R408" s="15">
        <v>45790</v>
      </c>
      <c r="S408" t="s">
        <v>22</v>
      </c>
      <c r="T408">
        <v>10</v>
      </c>
      <c r="U408" s="2">
        <v>324.07952513999999</v>
      </c>
      <c r="V408" s="2">
        <v>6613.8678599999994</v>
      </c>
      <c r="W408" s="2">
        <v>9.0682417600000012</v>
      </c>
      <c r="X408" s="2">
        <v>2.4803150400000002</v>
      </c>
      <c r="Y408" s="2">
        <v>4.2782153599999999</v>
      </c>
      <c r="Z408" s="6">
        <f>Crate_BOMs[[#This Row],[glass weight (lb)]]+Crate_BOMs[[#This Row],[Crate Weight (lb)]]/COUNTIF(Crate_BOMs[crate no.],Crate_BOMs[[#This Row],[crate no.]])</f>
        <v>253.09067677600001</v>
      </c>
      <c r="AA408" s="6" t="str">
        <f>IF(LEFT(Crate_BOMs[[#This Row],[glass code]],4)&lt;&gt;"1116","",IFERROR(MID(Crate_BOMs[[#This Row],[no]],FIND("ECN",Crate_BOMs[[#This Row],[no]]),200),MID(Crate_BOMs[[#This Row],[no]],39,200)))</f>
        <v>2.05 &amp; 2.09 GLA02</v>
      </c>
      <c r="AB408" s="6" t="str">
        <f>SUBSTITUTE(IF(RIGHT(Crate_BOMs[[#This Row],[PO Sublot-GL]],6)="curved",RIGHT(Crate_BOMs[[#This Row],[PO Sublot-GL]],12),RIGHT(Crate_BOMs[[#This Row],[PO Sublot-GL]],5))," ","")</f>
        <v>GLA02</v>
      </c>
      <c r="AC408" s="6" t="str">
        <f>SUBSTITUTE(LEFT(Crate_BOMs[[#This Row],[PO Sublot-GL]],LEN(Crate_BOMs[[#This Row],[PO Sublot-GL]])-LEN(Crate_BOMs[[#This Row],[Glass Type]]))," ","")</f>
        <v>2.05&amp;2.09</v>
      </c>
      <c r="AD408" s="6" t="str">
        <f>LEFT(Crate_BOMs[[#This Row],[no]],FIND(" ",Crate_BOMs[[#This Row],[no]],5)-1)</f>
        <v>PO 40536</v>
      </c>
      <c r="AE408" s="6" cm="1">
        <f t="array" ref="AE408">COUNTA(_xlfn.UNIQUE(_xlfn._xlws.FILTER(Crate_BOMs[PO],Crate_BOMs[crate no.]=Crate_BOMs[[#This Row],[crate no.]])))</f>
        <v>1</v>
      </c>
      <c r="AF408" s="10" t="str">
        <f>IF(Crate_BOMs[[#This Row],['# POs in Crate]]=1,"",IF(VLOOKUP(Crate_BOMs[[#This Row],[crate no.]],Crates_[[crate no.]:[New Sublot]],3,FALSE)="","",VLOOKUP(Crate_BOMs[[#This Row],[crate no.]],Crates_[[crate no.]:[New Sublot]],3,FALSE)))</f>
        <v/>
      </c>
      <c r="AG408" s="6" t="str">
        <f>IF(VLOOKUP(Crate_BOMs[[#This Row],[crate no.]],Crates_[[crate no.]:[New Sublot]],3,FALSE)="",VLOOKUP(Crate_BOMs[[#This Row],[crate no.]],Crates_[[crate no.]:[New Sublot]],2,FALSE),VLOOKUP(Crate_BOMs[[#This Row],[crate no.]],Crates_[[crate no.]:[New Sublot]],3,FALSE))</f>
        <v>2.05&amp;2.09</v>
      </c>
    </row>
    <row r="409" spans="1:33" x14ac:dyDescent="0.25">
      <c r="A409">
        <v>11</v>
      </c>
      <c r="B409">
        <v>300521805</v>
      </c>
      <c r="C409">
        <v>2394728</v>
      </c>
      <c r="D409">
        <v>5</v>
      </c>
      <c r="E409" t="s">
        <v>172</v>
      </c>
      <c r="F409" t="s">
        <v>61</v>
      </c>
      <c r="G409">
        <v>2181</v>
      </c>
      <c r="H409">
        <v>870</v>
      </c>
      <c r="I409">
        <v>86</v>
      </c>
      <c r="J409">
        <v>34</v>
      </c>
      <c r="K409">
        <v>105</v>
      </c>
      <c r="L409">
        <v>1</v>
      </c>
      <c r="M409" t="s">
        <v>101</v>
      </c>
      <c r="N409" t="s">
        <v>102</v>
      </c>
      <c r="O409" s="2">
        <v>231.4853751</v>
      </c>
      <c r="P409" s="15">
        <v>45763</v>
      </c>
      <c r="Q409" s="15">
        <v>45783</v>
      </c>
      <c r="R409" s="15">
        <v>45790</v>
      </c>
      <c r="S409" t="s">
        <v>22</v>
      </c>
      <c r="T409">
        <v>10</v>
      </c>
      <c r="U409" s="2">
        <v>324.07952513999999</v>
      </c>
      <c r="V409" s="2">
        <v>6613.8678599999994</v>
      </c>
      <c r="W409" s="2">
        <v>9.0682417600000012</v>
      </c>
      <c r="X409" s="2">
        <v>2.4803150400000002</v>
      </c>
      <c r="Y409" s="2">
        <v>4.2782153599999999</v>
      </c>
      <c r="Z409" s="6">
        <f>Crate_BOMs[[#This Row],[glass weight (lb)]]+Crate_BOMs[[#This Row],[Crate Weight (lb)]]/COUNTIF(Crate_BOMs[crate no.],Crate_BOMs[[#This Row],[crate no.]])</f>
        <v>253.09067677600001</v>
      </c>
      <c r="AA409" s="6" t="str">
        <f>IF(LEFT(Crate_BOMs[[#This Row],[glass code]],4)&lt;&gt;"1116","",IFERROR(MID(Crate_BOMs[[#This Row],[no]],FIND("ECN",Crate_BOMs[[#This Row],[no]]),200),MID(Crate_BOMs[[#This Row],[no]],39,200)))</f>
        <v>2.05 &amp; 2.09 GLA02</v>
      </c>
      <c r="AB409" s="6" t="str">
        <f>SUBSTITUTE(IF(RIGHT(Crate_BOMs[[#This Row],[PO Sublot-GL]],6)="curved",RIGHT(Crate_BOMs[[#This Row],[PO Sublot-GL]],12),RIGHT(Crate_BOMs[[#This Row],[PO Sublot-GL]],5))," ","")</f>
        <v>GLA02</v>
      </c>
      <c r="AC409" s="6" t="str">
        <f>SUBSTITUTE(LEFT(Crate_BOMs[[#This Row],[PO Sublot-GL]],LEN(Crate_BOMs[[#This Row],[PO Sublot-GL]])-LEN(Crate_BOMs[[#This Row],[Glass Type]]))," ","")</f>
        <v>2.05&amp;2.09</v>
      </c>
      <c r="AD409" s="6" t="str">
        <f>LEFT(Crate_BOMs[[#This Row],[no]],FIND(" ",Crate_BOMs[[#This Row],[no]],5)-1)</f>
        <v>PO 40536</v>
      </c>
      <c r="AE409" s="6" cm="1">
        <f t="array" ref="AE409">COUNTA(_xlfn.UNIQUE(_xlfn._xlws.FILTER(Crate_BOMs[PO],Crate_BOMs[crate no.]=Crate_BOMs[[#This Row],[crate no.]])))</f>
        <v>1</v>
      </c>
      <c r="AF409" s="10" t="str">
        <f>IF(Crate_BOMs[[#This Row],['# POs in Crate]]=1,"",IF(VLOOKUP(Crate_BOMs[[#This Row],[crate no.]],Crates_[[crate no.]:[New Sublot]],3,FALSE)="","",VLOOKUP(Crate_BOMs[[#This Row],[crate no.]],Crates_[[crate no.]:[New Sublot]],3,FALSE)))</f>
        <v/>
      </c>
      <c r="AG409" s="6" t="str">
        <f>IF(VLOOKUP(Crate_BOMs[[#This Row],[crate no.]],Crates_[[crate no.]:[New Sublot]],3,FALSE)="",VLOOKUP(Crate_BOMs[[#This Row],[crate no.]],Crates_[[crate no.]:[New Sublot]],2,FALSE),VLOOKUP(Crate_BOMs[[#This Row],[crate no.]],Crates_[[crate no.]:[New Sublot]],3,FALSE))</f>
        <v>2.05&amp;2.09</v>
      </c>
    </row>
    <row r="410" spans="1:33" x14ac:dyDescent="0.25">
      <c r="A410">
        <v>11</v>
      </c>
      <c r="B410">
        <v>300521805</v>
      </c>
      <c r="C410">
        <v>2394728</v>
      </c>
      <c r="D410">
        <v>5</v>
      </c>
      <c r="E410" t="s">
        <v>172</v>
      </c>
      <c r="F410" t="s">
        <v>61</v>
      </c>
      <c r="G410">
        <v>2181</v>
      </c>
      <c r="H410">
        <v>870</v>
      </c>
      <c r="I410">
        <v>86</v>
      </c>
      <c r="J410">
        <v>34</v>
      </c>
      <c r="K410">
        <v>105</v>
      </c>
      <c r="L410">
        <v>1</v>
      </c>
      <c r="M410" t="s">
        <v>101</v>
      </c>
      <c r="N410" t="s">
        <v>102</v>
      </c>
      <c r="O410" s="2">
        <v>231.4853751</v>
      </c>
      <c r="P410" s="15">
        <v>45763</v>
      </c>
      <c r="Q410" s="15">
        <v>45783</v>
      </c>
      <c r="R410" s="15">
        <v>45790</v>
      </c>
      <c r="S410" t="s">
        <v>22</v>
      </c>
      <c r="T410">
        <v>10</v>
      </c>
      <c r="U410" s="2">
        <v>324.07952513999999</v>
      </c>
      <c r="V410" s="2">
        <v>6613.8678599999994</v>
      </c>
      <c r="W410" s="2">
        <v>9.0682417600000012</v>
      </c>
      <c r="X410" s="2">
        <v>2.4803150400000002</v>
      </c>
      <c r="Y410" s="2">
        <v>4.2782153599999999</v>
      </c>
      <c r="Z410" s="6">
        <f>Crate_BOMs[[#This Row],[glass weight (lb)]]+Crate_BOMs[[#This Row],[Crate Weight (lb)]]/COUNTIF(Crate_BOMs[crate no.],Crate_BOMs[[#This Row],[crate no.]])</f>
        <v>253.09067677600001</v>
      </c>
      <c r="AA410" s="6" t="str">
        <f>IF(LEFT(Crate_BOMs[[#This Row],[glass code]],4)&lt;&gt;"1116","",IFERROR(MID(Crate_BOMs[[#This Row],[no]],FIND("ECN",Crate_BOMs[[#This Row],[no]]),200),MID(Crate_BOMs[[#This Row],[no]],39,200)))</f>
        <v>2.05 &amp; 2.09 GLA02</v>
      </c>
      <c r="AB410" s="6" t="str">
        <f>SUBSTITUTE(IF(RIGHT(Crate_BOMs[[#This Row],[PO Sublot-GL]],6)="curved",RIGHT(Crate_BOMs[[#This Row],[PO Sublot-GL]],12),RIGHT(Crate_BOMs[[#This Row],[PO Sublot-GL]],5))," ","")</f>
        <v>GLA02</v>
      </c>
      <c r="AC410" s="6" t="str">
        <f>SUBSTITUTE(LEFT(Crate_BOMs[[#This Row],[PO Sublot-GL]],LEN(Crate_BOMs[[#This Row],[PO Sublot-GL]])-LEN(Crate_BOMs[[#This Row],[Glass Type]]))," ","")</f>
        <v>2.05&amp;2.09</v>
      </c>
      <c r="AD410" s="6" t="str">
        <f>LEFT(Crate_BOMs[[#This Row],[no]],FIND(" ",Crate_BOMs[[#This Row],[no]],5)-1)</f>
        <v>PO 40536</v>
      </c>
      <c r="AE410" s="6" cm="1">
        <f t="array" ref="AE410">COUNTA(_xlfn.UNIQUE(_xlfn._xlws.FILTER(Crate_BOMs[PO],Crate_BOMs[crate no.]=Crate_BOMs[[#This Row],[crate no.]])))</f>
        <v>1</v>
      </c>
      <c r="AF410" s="10" t="str">
        <f>IF(Crate_BOMs[[#This Row],['# POs in Crate]]=1,"",IF(VLOOKUP(Crate_BOMs[[#This Row],[crate no.]],Crates_[[crate no.]:[New Sublot]],3,FALSE)="","",VLOOKUP(Crate_BOMs[[#This Row],[crate no.]],Crates_[[crate no.]:[New Sublot]],3,FALSE)))</f>
        <v/>
      </c>
      <c r="AG410" s="6" t="str">
        <f>IF(VLOOKUP(Crate_BOMs[[#This Row],[crate no.]],Crates_[[crate no.]:[New Sublot]],3,FALSE)="",VLOOKUP(Crate_BOMs[[#This Row],[crate no.]],Crates_[[crate no.]:[New Sublot]],2,FALSE),VLOOKUP(Crate_BOMs[[#This Row],[crate no.]],Crates_[[crate no.]:[New Sublot]],3,FALSE))</f>
        <v>2.05&amp;2.09</v>
      </c>
    </row>
    <row r="411" spans="1:33" x14ac:dyDescent="0.25">
      <c r="A411">
        <v>11</v>
      </c>
      <c r="B411">
        <v>300521805</v>
      </c>
      <c r="C411">
        <v>2394728</v>
      </c>
      <c r="D411">
        <v>5</v>
      </c>
      <c r="E411" t="s">
        <v>172</v>
      </c>
      <c r="F411" t="s">
        <v>61</v>
      </c>
      <c r="G411">
        <v>2181</v>
      </c>
      <c r="H411">
        <v>870</v>
      </c>
      <c r="I411">
        <v>86</v>
      </c>
      <c r="J411">
        <v>34</v>
      </c>
      <c r="K411">
        <v>105</v>
      </c>
      <c r="L411">
        <v>1</v>
      </c>
      <c r="M411" t="s">
        <v>101</v>
      </c>
      <c r="N411" t="s">
        <v>102</v>
      </c>
      <c r="O411" s="2">
        <v>231.4853751</v>
      </c>
      <c r="P411" s="15">
        <v>45763</v>
      </c>
      <c r="Q411" s="15">
        <v>45783</v>
      </c>
      <c r="R411" s="15">
        <v>45790</v>
      </c>
      <c r="S411" t="s">
        <v>22</v>
      </c>
      <c r="T411">
        <v>10</v>
      </c>
      <c r="U411" s="2">
        <v>324.07952513999999</v>
      </c>
      <c r="V411" s="2">
        <v>6613.8678599999994</v>
      </c>
      <c r="W411" s="2">
        <v>9.0682417600000012</v>
      </c>
      <c r="X411" s="2">
        <v>2.4803150400000002</v>
      </c>
      <c r="Y411" s="2">
        <v>4.2782153599999999</v>
      </c>
      <c r="Z411" s="6">
        <f>Crate_BOMs[[#This Row],[glass weight (lb)]]+Crate_BOMs[[#This Row],[Crate Weight (lb)]]/COUNTIF(Crate_BOMs[crate no.],Crate_BOMs[[#This Row],[crate no.]])</f>
        <v>253.09067677600001</v>
      </c>
      <c r="AA411" s="6" t="str">
        <f>IF(LEFT(Crate_BOMs[[#This Row],[glass code]],4)&lt;&gt;"1116","",IFERROR(MID(Crate_BOMs[[#This Row],[no]],FIND("ECN",Crate_BOMs[[#This Row],[no]]),200),MID(Crate_BOMs[[#This Row],[no]],39,200)))</f>
        <v>2.05 &amp; 2.09 GLA02</v>
      </c>
      <c r="AB411" s="6" t="str">
        <f>SUBSTITUTE(IF(RIGHT(Crate_BOMs[[#This Row],[PO Sublot-GL]],6)="curved",RIGHT(Crate_BOMs[[#This Row],[PO Sublot-GL]],12),RIGHT(Crate_BOMs[[#This Row],[PO Sublot-GL]],5))," ","")</f>
        <v>GLA02</v>
      </c>
      <c r="AC411" s="6" t="str">
        <f>SUBSTITUTE(LEFT(Crate_BOMs[[#This Row],[PO Sublot-GL]],LEN(Crate_BOMs[[#This Row],[PO Sublot-GL]])-LEN(Crate_BOMs[[#This Row],[Glass Type]]))," ","")</f>
        <v>2.05&amp;2.09</v>
      </c>
      <c r="AD411" s="6" t="str">
        <f>LEFT(Crate_BOMs[[#This Row],[no]],FIND(" ",Crate_BOMs[[#This Row],[no]],5)-1)</f>
        <v>PO 40536</v>
      </c>
      <c r="AE411" s="6" cm="1">
        <f t="array" ref="AE411">COUNTA(_xlfn.UNIQUE(_xlfn._xlws.FILTER(Crate_BOMs[PO],Crate_BOMs[crate no.]=Crate_BOMs[[#This Row],[crate no.]])))</f>
        <v>1</v>
      </c>
      <c r="AF411" s="10" t="str">
        <f>IF(Crate_BOMs[[#This Row],['# POs in Crate]]=1,"",IF(VLOOKUP(Crate_BOMs[[#This Row],[crate no.]],Crates_[[crate no.]:[New Sublot]],3,FALSE)="","",VLOOKUP(Crate_BOMs[[#This Row],[crate no.]],Crates_[[crate no.]:[New Sublot]],3,FALSE)))</f>
        <v/>
      </c>
      <c r="AG411" s="6" t="str">
        <f>IF(VLOOKUP(Crate_BOMs[[#This Row],[crate no.]],Crates_[[crate no.]:[New Sublot]],3,FALSE)="",VLOOKUP(Crate_BOMs[[#This Row],[crate no.]],Crates_[[crate no.]:[New Sublot]],2,FALSE),VLOOKUP(Crate_BOMs[[#This Row],[crate no.]],Crates_[[crate no.]:[New Sublot]],3,FALSE))</f>
        <v>2.05&amp;2.09</v>
      </c>
    </row>
    <row r="412" spans="1:33" x14ac:dyDescent="0.25">
      <c r="A412">
        <v>11</v>
      </c>
      <c r="B412">
        <v>300521805</v>
      </c>
      <c r="C412">
        <v>2394728</v>
      </c>
      <c r="D412">
        <v>5</v>
      </c>
      <c r="E412" t="s">
        <v>172</v>
      </c>
      <c r="F412" t="s">
        <v>61</v>
      </c>
      <c r="G412">
        <v>2181</v>
      </c>
      <c r="H412">
        <v>870</v>
      </c>
      <c r="I412">
        <v>86</v>
      </c>
      <c r="J412">
        <v>34</v>
      </c>
      <c r="K412">
        <v>105</v>
      </c>
      <c r="L412">
        <v>1</v>
      </c>
      <c r="M412" t="s">
        <v>101</v>
      </c>
      <c r="N412" t="s">
        <v>102</v>
      </c>
      <c r="O412" s="2">
        <v>231.4853751</v>
      </c>
      <c r="P412" s="15">
        <v>45763</v>
      </c>
      <c r="Q412" s="15">
        <v>45783</v>
      </c>
      <c r="R412" s="15">
        <v>45790</v>
      </c>
      <c r="S412" t="s">
        <v>22</v>
      </c>
      <c r="T412">
        <v>10</v>
      </c>
      <c r="U412" s="2">
        <v>324.07952513999999</v>
      </c>
      <c r="V412" s="2">
        <v>6613.8678599999994</v>
      </c>
      <c r="W412" s="2">
        <v>9.0682417600000012</v>
      </c>
      <c r="X412" s="2">
        <v>2.4803150400000002</v>
      </c>
      <c r="Y412" s="2">
        <v>4.2782153599999999</v>
      </c>
      <c r="Z412" s="6">
        <f>Crate_BOMs[[#This Row],[glass weight (lb)]]+Crate_BOMs[[#This Row],[Crate Weight (lb)]]/COUNTIF(Crate_BOMs[crate no.],Crate_BOMs[[#This Row],[crate no.]])</f>
        <v>253.09067677600001</v>
      </c>
      <c r="AA412" s="6" t="str">
        <f>IF(LEFT(Crate_BOMs[[#This Row],[glass code]],4)&lt;&gt;"1116","",IFERROR(MID(Crate_BOMs[[#This Row],[no]],FIND("ECN",Crate_BOMs[[#This Row],[no]]),200),MID(Crate_BOMs[[#This Row],[no]],39,200)))</f>
        <v>2.05 &amp; 2.09 GLA02</v>
      </c>
      <c r="AB412" s="6" t="str">
        <f>SUBSTITUTE(IF(RIGHT(Crate_BOMs[[#This Row],[PO Sublot-GL]],6)="curved",RIGHT(Crate_BOMs[[#This Row],[PO Sublot-GL]],12),RIGHT(Crate_BOMs[[#This Row],[PO Sublot-GL]],5))," ","")</f>
        <v>GLA02</v>
      </c>
      <c r="AC412" s="6" t="str">
        <f>SUBSTITUTE(LEFT(Crate_BOMs[[#This Row],[PO Sublot-GL]],LEN(Crate_BOMs[[#This Row],[PO Sublot-GL]])-LEN(Crate_BOMs[[#This Row],[Glass Type]]))," ","")</f>
        <v>2.05&amp;2.09</v>
      </c>
      <c r="AD412" s="6" t="str">
        <f>LEFT(Crate_BOMs[[#This Row],[no]],FIND(" ",Crate_BOMs[[#This Row],[no]],5)-1)</f>
        <v>PO 40536</v>
      </c>
      <c r="AE412" s="6" cm="1">
        <f t="array" ref="AE412">COUNTA(_xlfn.UNIQUE(_xlfn._xlws.FILTER(Crate_BOMs[PO],Crate_BOMs[crate no.]=Crate_BOMs[[#This Row],[crate no.]])))</f>
        <v>1</v>
      </c>
      <c r="AF412" s="10" t="str">
        <f>IF(Crate_BOMs[[#This Row],['# POs in Crate]]=1,"",IF(VLOOKUP(Crate_BOMs[[#This Row],[crate no.]],Crates_[[crate no.]:[New Sublot]],3,FALSE)="","",VLOOKUP(Crate_BOMs[[#This Row],[crate no.]],Crates_[[crate no.]:[New Sublot]],3,FALSE)))</f>
        <v/>
      </c>
      <c r="AG412" s="6" t="str">
        <f>IF(VLOOKUP(Crate_BOMs[[#This Row],[crate no.]],Crates_[[crate no.]:[New Sublot]],3,FALSE)="",VLOOKUP(Crate_BOMs[[#This Row],[crate no.]],Crates_[[crate no.]:[New Sublot]],2,FALSE),VLOOKUP(Crate_BOMs[[#This Row],[crate no.]],Crates_[[crate no.]:[New Sublot]],3,FALSE))</f>
        <v>2.05&amp;2.09</v>
      </c>
    </row>
    <row r="413" spans="1:33" x14ac:dyDescent="0.25">
      <c r="A413">
        <v>11</v>
      </c>
      <c r="B413">
        <v>300521805</v>
      </c>
      <c r="C413">
        <v>2394728</v>
      </c>
      <c r="D413">
        <v>5</v>
      </c>
      <c r="E413" t="s">
        <v>172</v>
      </c>
      <c r="F413" t="s">
        <v>61</v>
      </c>
      <c r="G413">
        <v>2181</v>
      </c>
      <c r="H413">
        <v>870</v>
      </c>
      <c r="I413">
        <v>86</v>
      </c>
      <c r="J413">
        <v>34</v>
      </c>
      <c r="K413">
        <v>105</v>
      </c>
      <c r="L413">
        <v>1</v>
      </c>
      <c r="M413" t="s">
        <v>101</v>
      </c>
      <c r="N413" t="s">
        <v>102</v>
      </c>
      <c r="O413" s="2">
        <v>231.4853751</v>
      </c>
      <c r="P413" s="15">
        <v>45763</v>
      </c>
      <c r="Q413" s="15">
        <v>45783</v>
      </c>
      <c r="R413" s="15">
        <v>45790</v>
      </c>
      <c r="S413" t="s">
        <v>22</v>
      </c>
      <c r="T413">
        <v>10</v>
      </c>
      <c r="U413" s="2">
        <v>324.07952513999999</v>
      </c>
      <c r="V413" s="2">
        <v>6613.8678599999994</v>
      </c>
      <c r="W413" s="2">
        <v>9.0682417600000012</v>
      </c>
      <c r="X413" s="2">
        <v>2.4803150400000002</v>
      </c>
      <c r="Y413" s="2">
        <v>4.2782153599999999</v>
      </c>
      <c r="Z413" s="6">
        <f>Crate_BOMs[[#This Row],[glass weight (lb)]]+Crate_BOMs[[#This Row],[Crate Weight (lb)]]/COUNTIF(Crate_BOMs[crate no.],Crate_BOMs[[#This Row],[crate no.]])</f>
        <v>253.09067677600001</v>
      </c>
      <c r="AA413" s="6" t="str">
        <f>IF(LEFT(Crate_BOMs[[#This Row],[glass code]],4)&lt;&gt;"1116","",IFERROR(MID(Crate_BOMs[[#This Row],[no]],FIND("ECN",Crate_BOMs[[#This Row],[no]]),200),MID(Crate_BOMs[[#This Row],[no]],39,200)))</f>
        <v>2.05 &amp; 2.09 GLA02</v>
      </c>
      <c r="AB413" s="6" t="str">
        <f>SUBSTITUTE(IF(RIGHT(Crate_BOMs[[#This Row],[PO Sublot-GL]],6)="curved",RIGHT(Crate_BOMs[[#This Row],[PO Sublot-GL]],12),RIGHT(Crate_BOMs[[#This Row],[PO Sublot-GL]],5))," ","")</f>
        <v>GLA02</v>
      </c>
      <c r="AC413" s="6" t="str">
        <f>SUBSTITUTE(LEFT(Crate_BOMs[[#This Row],[PO Sublot-GL]],LEN(Crate_BOMs[[#This Row],[PO Sublot-GL]])-LEN(Crate_BOMs[[#This Row],[Glass Type]]))," ","")</f>
        <v>2.05&amp;2.09</v>
      </c>
      <c r="AD413" s="6" t="str">
        <f>LEFT(Crate_BOMs[[#This Row],[no]],FIND(" ",Crate_BOMs[[#This Row],[no]],5)-1)</f>
        <v>PO 40536</v>
      </c>
      <c r="AE413" s="6" cm="1">
        <f t="array" ref="AE413">COUNTA(_xlfn.UNIQUE(_xlfn._xlws.FILTER(Crate_BOMs[PO],Crate_BOMs[crate no.]=Crate_BOMs[[#This Row],[crate no.]])))</f>
        <v>1</v>
      </c>
      <c r="AF413" s="10" t="str">
        <f>IF(Crate_BOMs[[#This Row],['# POs in Crate]]=1,"",IF(VLOOKUP(Crate_BOMs[[#This Row],[crate no.]],Crates_[[crate no.]:[New Sublot]],3,FALSE)="","",VLOOKUP(Crate_BOMs[[#This Row],[crate no.]],Crates_[[crate no.]:[New Sublot]],3,FALSE)))</f>
        <v/>
      </c>
      <c r="AG413" s="6" t="str">
        <f>IF(VLOOKUP(Crate_BOMs[[#This Row],[crate no.]],Crates_[[crate no.]:[New Sublot]],3,FALSE)="",VLOOKUP(Crate_BOMs[[#This Row],[crate no.]],Crates_[[crate no.]:[New Sublot]],2,FALSE),VLOOKUP(Crate_BOMs[[#This Row],[crate no.]],Crates_[[crate no.]:[New Sublot]],3,FALSE))</f>
        <v>2.05&amp;2.09</v>
      </c>
    </row>
    <row r="414" spans="1:33" x14ac:dyDescent="0.25">
      <c r="A414">
        <v>11</v>
      </c>
      <c r="B414">
        <v>300521805</v>
      </c>
      <c r="C414">
        <v>2394728</v>
      </c>
      <c r="D414">
        <v>5</v>
      </c>
      <c r="E414" t="s">
        <v>172</v>
      </c>
      <c r="F414" t="s">
        <v>61</v>
      </c>
      <c r="G414">
        <v>2181</v>
      </c>
      <c r="H414">
        <v>870</v>
      </c>
      <c r="I414">
        <v>86</v>
      </c>
      <c r="J414">
        <v>34</v>
      </c>
      <c r="K414">
        <v>105</v>
      </c>
      <c r="L414">
        <v>1</v>
      </c>
      <c r="M414" t="s">
        <v>101</v>
      </c>
      <c r="N414" t="s">
        <v>102</v>
      </c>
      <c r="O414" s="2">
        <v>231.4853751</v>
      </c>
      <c r="P414" s="15">
        <v>45763</v>
      </c>
      <c r="Q414" s="15">
        <v>45783</v>
      </c>
      <c r="R414" s="15">
        <v>45790</v>
      </c>
      <c r="S414" t="s">
        <v>22</v>
      </c>
      <c r="T414">
        <v>10</v>
      </c>
      <c r="U414" s="2">
        <v>324.07952513999999</v>
      </c>
      <c r="V414" s="2">
        <v>6613.8678599999994</v>
      </c>
      <c r="W414" s="2">
        <v>9.0682417600000012</v>
      </c>
      <c r="X414" s="2">
        <v>2.4803150400000002</v>
      </c>
      <c r="Y414" s="2">
        <v>4.2782153599999999</v>
      </c>
      <c r="Z414" s="6">
        <f>Crate_BOMs[[#This Row],[glass weight (lb)]]+Crate_BOMs[[#This Row],[Crate Weight (lb)]]/COUNTIF(Crate_BOMs[crate no.],Crate_BOMs[[#This Row],[crate no.]])</f>
        <v>253.09067677600001</v>
      </c>
      <c r="AA414" s="6" t="str">
        <f>IF(LEFT(Crate_BOMs[[#This Row],[glass code]],4)&lt;&gt;"1116","",IFERROR(MID(Crate_BOMs[[#This Row],[no]],FIND("ECN",Crate_BOMs[[#This Row],[no]]),200),MID(Crate_BOMs[[#This Row],[no]],39,200)))</f>
        <v>2.05 &amp; 2.09 GLA02</v>
      </c>
      <c r="AB414" s="6" t="str">
        <f>SUBSTITUTE(IF(RIGHT(Crate_BOMs[[#This Row],[PO Sublot-GL]],6)="curved",RIGHT(Crate_BOMs[[#This Row],[PO Sublot-GL]],12),RIGHT(Crate_BOMs[[#This Row],[PO Sublot-GL]],5))," ","")</f>
        <v>GLA02</v>
      </c>
      <c r="AC414" s="6" t="str">
        <f>SUBSTITUTE(LEFT(Crate_BOMs[[#This Row],[PO Sublot-GL]],LEN(Crate_BOMs[[#This Row],[PO Sublot-GL]])-LEN(Crate_BOMs[[#This Row],[Glass Type]]))," ","")</f>
        <v>2.05&amp;2.09</v>
      </c>
      <c r="AD414" s="6" t="str">
        <f>LEFT(Crate_BOMs[[#This Row],[no]],FIND(" ",Crate_BOMs[[#This Row],[no]],5)-1)</f>
        <v>PO 40536</v>
      </c>
      <c r="AE414" s="6" cm="1">
        <f t="array" ref="AE414">COUNTA(_xlfn.UNIQUE(_xlfn._xlws.FILTER(Crate_BOMs[PO],Crate_BOMs[crate no.]=Crate_BOMs[[#This Row],[crate no.]])))</f>
        <v>1</v>
      </c>
      <c r="AF414" s="10" t="str">
        <f>IF(Crate_BOMs[[#This Row],['# POs in Crate]]=1,"",IF(VLOOKUP(Crate_BOMs[[#This Row],[crate no.]],Crates_[[crate no.]:[New Sublot]],3,FALSE)="","",VLOOKUP(Crate_BOMs[[#This Row],[crate no.]],Crates_[[crate no.]:[New Sublot]],3,FALSE)))</f>
        <v/>
      </c>
      <c r="AG414" s="6" t="str">
        <f>IF(VLOOKUP(Crate_BOMs[[#This Row],[crate no.]],Crates_[[crate no.]:[New Sublot]],3,FALSE)="",VLOOKUP(Crate_BOMs[[#This Row],[crate no.]],Crates_[[crate no.]:[New Sublot]],2,FALSE),VLOOKUP(Crate_BOMs[[#This Row],[crate no.]],Crates_[[crate no.]:[New Sublot]],3,FALSE))</f>
        <v>2.05&amp;2.09</v>
      </c>
    </row>
    <row r="415" spans="1:33" x14ac:dyDescent="0.25">
      <c r="A415">
        <v>11</v>
      </c>
      <c r="B415">
        <v>300521805</v>
      </c>
      <c r="C415">
        <v>2394728</v>
      </c>
      <c r="D415">
        <v>5</v>
      </c>
      <c r="E415" t="s">
        <v>172</v>
      </c>
      <c r="F415" t="s">
        <v>61</v>
      </c>
      <c r="G415">
        <v>2181</v>
      </c>
      <c r="H415">
        <v>870</v>
      </c>
      <c r="I415">
        <v>86</v>
      </c>
      <c r="J415">
        <v>34</v>
      </c>
      <c r="K415">
        <v>105</v>
      </c>
      <c r="L415">
        <v>1</v>
      </c>
      <c r="M415" t="s">
        <v>101</v>
      </c>
      <c r="N415" t="s">
        <v>102</v>
      </c>
      <c r="O415" s="2">
        <v>231.4853751</v>
      </c>
      <c r="P415" s="15">
        <v>45763</v>
      </c>
      <c r="Q415" s="15">
        <v>45783</v>
      </c>
      <c r="R415" s="15">
        <v>45790</v>
      </c>
      <c r="S415" t="s">
        <v>22</v>
      </c>
      <c r="T415">
        <v>10</v>
      </c>
      <c r="U415" s="2">
        <v>324.07952513999999</v>
      </c>
      <c r="V415" s="2">
        <v>6613.8678599999994</v>
      </c>
      <c r="W415" s="2">
        <v>9.0682417600000012</v>
      </c>
      <c r="X415" s="2">
        <v>2.4803150400000002</v>
      </c>
      <c r="Y415" s="2">
        <v>4.2782153599999999</v>
      </c>
      <c r="Z415" s="6">
        <f>Crate_BOMs[[#This Row],[glass weight (lb)]]+Crate_BOMs[[#This Row],[Crate Weight (lb)]]/COUNTIF(Crate_BOMs[crate no.],Crate_BOMs[[#This Row],[crate no.]])</f>
        <v>253.09067677600001</v>
      </c>
      <c r="AA415" s="6" t="str">
        <f>IF(LEFT(Crate_BOMs[[#This Row],[glass code]],4)&lt;&gt;"1116","",IFERROR(MID(Crate_BOMs[[#This Row],[no]],FIND("ECN",Crate_BOMs[[#This Row],[no]]),200),MID(Crate_BOMs[[#This Row],[no]],39,200)))</f>
        <v>2.05 &amp; 2.09 GLA02</v>
      </c>
      <c r="AB415" s="6" t="str">
        <f>SUBSTITUTE(IF(RIGHT(Crate_BOMs[[#This Row],[PO Sublot-GL]],6)="curved",RIGHT(Crate_BOMs[[#This Row],[PO Sublot-GL]],12),RIGHT(Crate_BOMs[[#This Row],[PO Sublot-GL]],5))," ","")</f>
        <v>GLA02</v>
      </c>
      <c r="AC415" s="6" t="str">
        <f>SUBSTITUTE(LEFT(Crate_BOMs[[#This Row],[PO Sublot-GL]],LEN(Crate_BOMs[[#This Row],[PO Sublot-GL]])-LEN(Crate_BOMs[[#This Row],[Glass Type]]))," ","")</f>
        <v>2.05&amp;2.09</v>
      </c>
      <c r="AD415" s="6" t="str">
        <f>LEFT(Crate_BOMs[[#This Row],[no]],FIND(" ",Crate_BOMs[[#This Row],[no]],5)-1)</f>
        <v>PO 40536</v>
      </c>
      <c r="AE415" s="6" cm="1">
        <f t="array" ref="AE415">COUNTA(_xlfn.UNIQUE(_xlfn._xlws.FILTER(Crate_BOMs[PO],Crate_BOMs[crate no.]=Crate_BOMs[[#This Row],[crate no.]])))</f>
        <v>1</v>
      </c>
      <c r="AF415" s="10" t="str">
        <f>IF(Crate_BOMs[[#This Row],['# POs in Crate]]=1,"",IF(VLOOKUP(Crate_BOMs[[#This Row],[crate no.]],Crates_[[crate no.]:[New Sublot]],3,FALSE)="","",VLOOKUP(Crate_BOMs[[#This Row],[crate no.]],Crates_[[crate no.]:[New Sublot]],3,FALSE)))</f>
        <v/>
      </c>
      <c r="AG415" s="6" t="str">
        <f>IF(VLOOKUP(Crate_BOMs[[#This Row],[crate no.]],Crates_[[crate no.]:[New Sublot]],3,FALSE)="",VLOOKUP(Crate_BOMs[[#This Row],[crate no.]],Crates_[[crate no.]:[New Sublot]],2,FALSE),VLOOKUP(Crate_BOMs[[#This Row],[crate no.]],Crates_[[crate no.]:[New Sublot]],3,FALSE))</f>
        <v>2.05&amp;2.09</v>
      </c>
    </row>
    <row r="416" spans="1:33" x14ac:dyDescent="0.25">
      <c r="A416">
        <v>11</v>
      </c>
      <c r="B416">
        <v>300521805</v>
      </c>
      <c r="C416">
        <v>2394728</v>
      </c>
      <c r="D416">
        <v>5</v>
      </c>
      <c r="E416" t="s">
        <v>172</v>
      </c>
      <c r="F416" t="s">
        <v>61</v>
      </c>
      <c r="G416">
        <v>2181</v>
      </c>
      <c r="H416">
        <v>870</v>
      </c>
      <c r="I416">
        <v>86</v>
      </c>
      <c r="J416">
        <v>34</v>
      </c>
      <c r="K416">
        <v>105</v>
      </c>
      <c r="L416">
        <v>1</v>
      </c>
      <c r="M416" t="s">
        <v>101</v>
      </c>
      <c r="N416" t="s">
        <v>102</v>
      </c>
      <c r="O416" s="2">
        <v>231.4853751</v>
      </c>
      <c r="P416" s="15">
        <v>45763</v>
      </c>
      <c r="Q416" s="15">
        <v>45783</v>
      </c>
      <c r="R416" s="15">
        <v>45790</v>
      </c>
      <c r="S416" t="s">
        <v>22</v>
      </c>
      <c r="T416">
        <v>10</v>
      </c>
      <c r="U416" s="2">
        <v>324.07952513999999</v>
      </c>
      <c r="V416" s="2">
        <v>6613.8678599999994</v>
      </c>
      <c r="W416" s="2">
        <v>9.0682417600000012</v>
      </c>
      <c r="X416" s="2">
        <v>2.4803150400000002</v>
      </c>
      <c r="Y416" s="2">
        <v>4.2782153599999999</v>
      </c>
      <c r="Z416" s="6">
        <f>Crate_BOMs[[#This Row],[glass weight (lb)]]+Crate_BOMs[[#This Row],[Crate Weight (lb)]]/COUNTIF(Crate_BOMs[crate no.],Crate_BOMs[[#This Row],[crate no.]])</f>
        <v>253.09067677600001</v>
      </c>
      <c r="AA416" s="6" t="str">
        <f>IF(LEFT(Crate_BOMs[[#This Row],[glass code]],4)&lt;&gt;"1116","",IFERROR(MID(Crate_BOMs[[#This Row],[no]],FIND("ECN",Crate_BOMs[[#This Row],[no]]),200),MID(Crate_BOMs[[#This Row],[no]],39,200)))</f>
        <v>2.05 &amp; 2.09 GLA02</v>
      </c>
      <c r="AB416" s="6" t="str">
        <f>SUBSTITUTE(IF(RIGHT(Crate_BOMs[[#This Row],[PO Sublot-GL]],6)="curved",RIGHT(Crate_BOMs[[#This Row],[PO Sublot-GL]],12),RIGHT(Crate_BOMs[[#This Row],[PO Sublot-GL]],5))," ","")</f>
        <v>GLA02</v>
      </c>
      <c r="AC416" s="6" t="str">
        <f>SUBSTITUTE(LEFT(Crate_BOMs[[#This Row],[PO Sublot-GL]],LEN(Crate_BOMs[[#This Row],[PO Sublot-GL]])-LEN(Crate_BOMs[[#This Row],[Glass Type]]))," ","")</f>
        <v>2.05&amp;2.09</v>
      </c>
      <c r="AD416" s="6" t="str">
        <f>LEFT(Crate_BOMs[[#This Row],[no]],FIND(" ",Crate_BOMs[[#This Row],[no]],5)-1)</f>
        <v>PO 40536</v>
      </c>
      <c r="AE416" s="6" cm="1">
        <f t="array" ref="AE416">COUNTA(_xlfn.UNIQUE(_xlfn._xlws.FILTER(Crate_BOMs[PO],Crate_BOMs[crate no.]=Crate_BOMs[[#This Row],[crate no.]])))</f>
        <v>1</v>
      </c>
      <c r="AF416" s="10" t="str">
        <f>IF(Crate_BOMs[[#This Row],['# POs in Crate]]=1,"",IF(VLOOKUP(Crate_BOMs[[#This Row],[crate no.]],Crates_[[crate no.]:[New Sublot]],3,FALSE)="","",VLOOKUP(Crate_BOMs[[#This Row],[crate no.]],Crates_[[crate no.]:[New Sublot]],3,FALSE)))</f>
        <v/>
      </c>
      <c r="AG416" s="6" t="str">
        <f>IF(VLOOKUP(Crate_BOMs[[#This Row],[crate no.]],Crates_[[crate no.]:[New Sublot]],3,FALSE)="",VLOOKUP(Crate_BOMs[[#This Row],[crate no.]],Crates_[[crate no.]:[New Sublot]],2,FALSE),VLOOKUP(Crate_BOMs[[#This Row],[crate no.]],Crates_[[crate no.]:[New Sublot]],3,FALSE))</f>
        <v>2.05&amp;2.09</v>
      </c>
    </row>
    <row r="417" spans="1:33" x14ac:dyDescent="0.25">
      <c r="A417">
        <v>11</v>
      </c>
      <c r="B417">
        <v>300522204</v>
      </c>
      <c r="C417">
        <v>2394737</v>
      </c>
      <c r="D417">
        <v>2</v>
      </c>
      <c r="E417" t="s">
        <v>174</v>
      </c>
      <c r="F417" t="s">
        <v>150</v>
      </c>
      <c r="G417">
        <v>2892</v>
      </c>
      <c r="H417">
        <v>1683</v>
      </c>
      <c r="I417">
        <v>114</v>
      </c>
      <c r="J417">
        <v>66</v>
      </c>
      <c r="K417">
        <v>268</v>
      </c>
      <c r="L417">
        <v>1</v>
      </c>
      <c r="M417" t="s">
        <v>92</v>
      </c>
      <c r="N417" t="s">
        <v>93</v>
      </c>
      <c r="O417" s="2">
        <v>590.83886215999996</v>
      </c>
      <c r="P417" s="15">
        <v>45763</v>
      </c>
      <c r="Q417" s="15">
        <v>45783</v>
      </c>
      <c r="R417" s="15">
        <v>45790</v>
      </c>
      <c r="S417" t="s">
        <v>22</v>
      </c>
      <c r="T417">
        <v>10</v>
      </c>
      <c r="U417" s="2">
        <v>429.90141089999997</v>
      </c>
      <c r="V417" s="2">
        <v>6613.8678599999994</v>
      </c>
      <c r="W417" s="2">
        <v>10.203412399999999</v>
      </c>
      <c r="X417" s="2">
        <v>2.4934384000000001</v>
      </c>
      <c r="Y417" s="2">
        <v>6.9028873600000002</v>
      </c>
      <c r="Z417" s="6">
        <f>Crate_BOMs[[#This Row],[glass weight (lb)]]+Crate_BOMs[[#This Row],[Crate Weight (lb)]]/COUNTIF(Crate_BOMs[crate no.],Crate_BOMs[[#This Row],[crate no.]])</f>
        <v>662.48909730999992</v>
      </c>
      <c r="AA417" s="6" t="str">
        <f>IF(LEFT(Crate_BOMs[[#This Row],[glass code]],4)&lt;&gt;"1116","",IFERROR(MID(Crate_BOMs[[#This Row],[no]],FIND("ECN",Crate_BOMs[[#This Row],[no]]),200),MID(Crate_BOMs[[#This Row],[no]],39,200)))</f>
        <v>2.02 GLA01</v>
      </c>
      <c r="AB417" s="6" t="str">
        <f>SUBSTITUTE(IF(RIGHT(Crate_BOMs[[#This Row],[PO Sublot-GL]],6)="curved",RIGHT(Crate_BOMs[[#This Row],[PO Sublot-GL]],12),RIGHT(Crate_BOMs[[#This Row],[PO Sublot-GL]],5))," ","")</f>
        <v>GLA01</v>
      </c>
      <c r="AC417" s="6" t="str">
        <f>SUBSTITUTE(LEFT(Crate_BOMs[[#This Row],[PO Sublot-GL]],LEN(Crate_BOMs[[#This Row],[PO Sublot-GL]])-LEN(Crate_BOMs[[#This Row],[Glass Type]]))," ","")</f>
        <v>2.02</v>
      </c>
      <c r="AD417" s="6" t="str">
        <f>LEFT(Crate_BOMs[[#This Row],[no]],FIND(" ",Crate_BOMs[[#This Row],[no]],5)-1)</f>
        <v>PO 40538</v>
      </c>
      <c r="AE417" s="6" cm="1">
        <f t="array" ref="AE417">COUNTA(_xlfn.UNIQUE(_xlfn._xlws.FILTER(Crate_BOMs[PO],Crate_BOMs[crate no.]=Crate_BOMs[[#This Row],[crate no.]])))</f>
        <v>2</v>
      </c>
      <c r="AF417" s="10" t="str">
        <f>IF(Crate_BOMs[[#This Row],['# POs in Crate]]=1,"",IF(VLOOKUP(Crate_BOMs[[#This Row],[crate no.]],Crates_[[crate no.]:[New Sublot]],3,FALSE)="","",VLOOKUP(Crate_BOMs[[#This Row],[crate no.]],Crates_[[crate no.]:[New Sublot]],3,FALSE)))</f>
        <v>2.02</v>
      </c>
      <c r="AG417" s="6" t="str">
        <f>IF(VLOOKUP(Crate_BOMs[[#This Row],[crate no.]],Crates_[[crate no.]:[New Sublot]],3,FALSE)="",VLOOKUP(Crate_BOMs[[#This Row],[crate no.]],Crates_[[crate no.]:[New Sublot]],2,FALSE),VLOOKUP(Crate_BOMs[[#This Row],[crate no.]],Crates_[[crate no.]:[New Sublot]],3,FALSE))</f>
        <v>2.02</v>
      </c>
    </row>
    <row r="418" spans="1:33" x14ac:dyDescent="0.25">
      <c r="A418">
        <v>11</v>
      </c>
      <c r="B418">
        <v>300522204</v>
      </c>
      <c r="C418">
        <v>2394739</v>
      </c>
      <c r="D418">
        <v>2</v>
      </c>
      <c r="E418" t="s">
        <v>175</v>
      </c>
      <c r="F418" t="s">
        <v>147</v>
      </c>
      <c r="G418">
        <v>2892</v>
      </c>
      <c r="H418">
        <v>1683</v>
      </c>
      <c r="I418">
        <v>114</v>
      </c>
      <c r="J418">
        <v>66</v>
      </c>
      <c r="K418">
        <v>268</v>
      </c>
      <c r="L418">
        <v>1</v>
      </c>
      <c r="M418" t="s">
        <v>92</v>
      </c>
      <c r="N418" t="s">
        <v>93</v>
      </c>
      <c r="O418" s="2">
        <v>590.83886215999996</v>
      </c>
      <c r="P418" s="15">
        <v>45763</v>
      </c>
      <c r="Q418" s="15">
        <v>45783</v>
      </c>
      <c r="R418" s="15">
        <v>45790</v>
      </c>
      <c r="S418" t="s">
        <v>22</v>
      </c>
      <c r="T418">
        <v>10</v>
      </c>
      <c r="U418" s="2">
        <v>429.90141089999997</v>
      </c>
      <c r="V418" s="2">
        <v>6613.8678599999994</v>
      </c>
      <c r="W418" s="2">
        <v>10.203412399999999</v>
      </c>
      <c r="X418" s="2">
        <v>2.4934384000000001</v>
      </c>
      <c r="Y418" s="2">
        <v>6.9028873600000002</v>
      </c>
      <c r="Z418" s="6">
        <f>Crate_BOMs[[#This Row],[glass weight (lb)]]+Crate_BOMs[[#This Row],[Crate Weight (lb)]]/COUNTIF(Crate_BOMs[crate no.],Crate_BOMs[[#This Row],[crate no.]])</f>
        <v>662.48909730999992</v>
      </c>
      <c r="AA418" s="6" t="str">
        <f>IF(LEFT(Crate_BOMs[[#This Row],[glass code]],4)&lt;&gt;"1116","",IFERROR(MID(Crate_BOMs[[#This Row],[no]],FIND("ECN",Crate_BOMs[[#This Row],[no]]),200),MID(Crate_BOMs[[#This Row],[no]],39,200)))</f>
        <v>2.03 GLZ01</v>
      </c>
      <c r="AB418" s="6" t="str">
        <f>SUBSTITUTE(IF(RIGHT(Crate_BOMs[[#This Row],[PO Sublot-GL]],6)="curved",RIGHT(Crate_BOMs[[#This Row],[PO Sublot-GL]],12),RIGHT(Crate_BOMs[[#This Row],[PO Sublot-GL]],5))," ","")</f>
        <v>GLZ01</v>
      </c>
      <c r="AC418" s="6" t="str">
        <f>SUBSTITUTE(LEFT(Crate_BOMs[[#This Row],[PO Sublot-GL]],LEN(Crate_BOMs[[#This Row],[PO Sublot-GL]])-LEN(Crate_BOMs[[#This Row],[Glass Type]]))," ","")</f>
        <v>2.03</v>
      </c>
      <c r="AD418" s="6" t="str">
        <f>LEFT(Crate_BOMs[[#This Row],[no]],FIND(" ",Crate_BOMs[[#This Row],[no]],5)-1)</f>
        <v>PO 40540</v>
      </c>
      <c r="AE418" s="6" cm="1">
        <f t="array" ref="AE418">COUNTA(_xlfn.UNIQUE(_xlfn._xlws.FILTER(Crate_BOMs[PO],Crate_BOMs[crate no.]=Crate_BOMs[[#This Row],[crate no.]])))</f>
        <v>2</v>
      </c>
      <c r="AF418" s="10" t="str">
        <f>IF(Crate_BOMs[[#This Row],['# POs in Crate]]=1,"",IF(VLOOKUP(Crate_BOMs[[#This Row],[crate no.]],Crates_[[crate no.]:[New Sublot]],3,FALSE)="","",VLOOKUP(Crate_BOMs[[#This Row],[crate no.]],Crates_[[crate no.]:[New Sublot]],3,FALSE)))</f>
        <v>2.02</v>
      </c>
      <c r="AG418" s="6" t="str">
        <f>IF(VLOOKUP(Crate_BOMs[[#This Row],[crate no.]],Crates_[[crate no.]:[New Sublot]],3,FALSE)="",VLOOKUP(Crate_BOMs[[#This Row],[crate no.]],Crates_[[crate no.]:[New Sublot]],2,FALSE),VLOOKUP(Crate_BOMs[[#This Row],[crate no.]],Crates_[[crate no.]:[New Sublot]],3,FALSE))</f>
        <v>2.02</v>
      </c>
    </row>
    <row r="419" spans="1:33" x14ac:dyDescent="0.25">
      <c r="A419">
        <v>11</v>
      </c>
      <c r="B419">
        <v>300522204</v>
      </c>
      <c r="C419">
        <v>2394737</v>
      </c>
      <c r="D419">
        <v>2</v>
      </c>
      <c r="E419" t="s">
        <v>174</v>
      </c>
      <c r="F419" t="s">
        <v>150</v>
      </c>
      <c r="G419">
        <v>2892</v>
      </c>
      <c r="H419">
        <v>1683</v>
      </c>
      <c r="I419">
        <v>114</v>
      </c>
      <c r="J419">
        <v>66</v>
      </c>
      <c r="K419">
        <v>268</v>
      </c>
      <c r="L419">
        <v>1</v>
      </c>
      <c r="M419" t="s">
        <v>92</v>
      </c>
      <c r="N419" t="s">
        <v>93</v>
      </c>
      <c r="O419" s="2">
        <v>590.83886215999996</v>
      </c>
      <c r="P419" s="15">
        <v>45763</v>
      </c>
      <c r="Q419" s="15">
        <v>45783</v>
      </c>
      <c r="R419" s="15">
        <v>45790</v>
      </c>
      <c r="S419" t="s">
        <v>22</v>
      </c>
      <c r="T419">
        <v>10</v>
      </c>
      <c r="U419" s="2">
        <v>429.90141089999997</v>
      </c>
      <c r="V419" s="2">
        <v>6613.8678599999994</v>
      </c>
      <c r="W419" s="2">
        <v>10.203412399999999</v>
      </c>
      <c r="X419" s="2">
        <v>2.4934384000000001</v>
      </c>
      <c r="Y419" s="2">
        <v>6.9028873600000002</v>
      </c>
      <c r="Z419" s="6">
        <f>Crate_BOMs[[#This Row],[glass weight (lb)]]+Crate_BOMs[[#This Row],[Crate Weight (lb)]]/COUNTIF(Crate_BOMs[crate no.],Crate_BOMs[[#This Row],[crate no.]])</f>
        <v>662.48909730999992</v>
      </c>
      <c r="AA419" s="6" t="str">
        <f>IF(LEFT(Crate_BOMs[[#This Row],[glass code]],4)&lt;&gt;"1116","",IFERROR(MID(Crate_BOMs[[#This Row],[no]],FIND("ECN",Crate_BOMs[[#This Row],[no]]),200),MID(Crate_BOMs[[#This Row],[no]],39,200)))</f>
        <v>2.02 GLA01</v>
      </c>
      <c r="AB419" s="6" t="str">
        <f>SUBSTITUTE(IF(RIGHT(Crate_BOMs[[#This Row],[PO Sublot-GL]],6)="curved",RIGHT(Crate_BOMs[[#This Row],[PO Sublot-GL]],12),RIGHT(Crate_BOMs[[#This Row],[PO Sublot-GL]],5))," ","")</f>
        <v>GLA01</v>
      </c>
      <c r="AC419" s="6" t="str">
        <f>SUBSTITUTE(LEFT(Crate_BOMs[[#This Row],[PO Sublot-GL]],LEN(Crate_BOMs[[#This Row],[PO Sublot-GL]])-LEN(Crate_BOMs[[#This Row],[Glass Type]]))," ","")</f>
        <v>2.02</v>
      </c>
      <c r="AD419" s="6" t="str">
        <f>LEFT(Crate_BOMs[[#This Row],[no]],FIND(" ",Crate_BOMs[[#This Row],[no]],5)-1)</f>
        <v>PO 40538</v>
      </c>
      <c r="AE419" s="6" cm="1">
        <f t="array" ref="AE419">COUNTA(_xlfn.UNIQUE(_xlfn._xlws.FILTER(Crate_BOMs[PO],Crate_BOMs[crate no.]=Crate_BOMs[[#This Row],[crate no.]])))</f>
        <v>2</v>
      </c>
      <c r="AF419" s="10" t="str">
        <f>IF(Crate_BOMs[[#This Row],['# POs in Crate]]=1,"",IF(VLOOKUP(Crate_BOMs[[#This Row],[crate no.]],Crates_[[crate no.]:[New Sublot]],3,FALSE)="","",VLOOKUP(Crate_BOMs[[#This Row],[crate no.]],Crates_[[crate no.]:[New Sublot]],3,FALSE)))</f>
        <v>2.02</v>
      </c>
      <c r="AG419" s="6" t="str">
        <f>IF(VLOOKUP(Crate_BOMs[[#This Row],[crate no.]],Crates_[[crate no.]:[New Sublot]],3,FALSE)="",VLOOKUP(Crate_BOMs[[#This Row],[crate no.]],Crates_[[crate no.]:[New Sublot]],2,FALSE),VLOOKUP(Crate_BOMs[[#This Row],[crate no.]],Crates_[[crate no.]:[New Sublot]],3,FALSE))</f>
        <v>2.02</v>
      </c>
    </row>
    <row r="420" spans="1:33" x14ac:dyDescent="0.25">
      <c r="A420">
        <v>11</v>
      </c>
      <c r="B420">
        <v>300522204</v>
      </c>
      <c r="C420">
        <v>2394739</v>
      </c>
      <c r="D420">
        <v>2</v>
      </c>
      <c r="E420" t="s">
        <v>175</v>
      </c>
      <c r="F420" t="s">
        <v>147</v>
      </c>
      <c r="G420">
        <v>2892</v>
      </c>
      <c r="H420">
        <v>1683</v>
      </c>
      <c r="I420">
        <v>114</v>
      </c>
      <c r="J420">
        <v>66</v>
      </c>
      <c r="K420">
        <v>268</v>
      </c>
      <c r="L420">
        <v>1</v>
      </c>
      <c r="M420" t="s">
        <v>92</v>
      </c>
      <c r="N420" t="s">
        <v>93</v>
      </c>
      <c r="O420" s="2">
        <v>590.83886215999996</v>
      </c>
      <c r="P420" s="15">
        <v>45763</v>
      </c>
      <c r="Q420" s="15">
        <v>45783</v>
      </c>
      <c r="R420" s="15">
        <v>45790</v>
      </c>
      <c r="S420" t="s">
        <v>22</v>
      </c>
      <c r="T420">
        <v>10</v>
      </c>
      <c r="U420" s="2">
        <v>429.90141089999997</v>
      </c>
      <c r="V420" s="2">
        <v>6613.8678599999994</v>
      </c>
      <c r="W420" s="2">
        <v>10.203412399999999</v>
      </c>
      <c r="X420" s="2">
        <v>2.4934384000000001</v>
      </c>
      <c r="Y420" s="2">
        <v>6.9028873600000002</v>
      </c>
      <c r="Z420" s="6">
        <f>Crate_BOMs[[#This Row],[glass weight (lb)]]+Crate_BOMs[[#This Row],[Crate Weight (lb)]]/COUNTIF(Crate_BOMs[crate no.],Crate_BOMs[[#This Row],[crate no.]])</f>
        <v>662.48909730999992</v>
      </c>
      <c r="AA420" s="6" t="str">
        <f>IF(LEFT(Crate_BOMs[[#This Row],[glass code]],4)&lt;&gt;"1116","",IFERROR(MID(Crate_BOMs[[#This Row],[no]],FIND("ECN",Crate_BOMs[[#This Row],[no]]),200),MID(Crate_BOMs[[#This Row],[no]],39,200)))</f>
        <v>2.03 GLZ01</v>
      </c>
      <c r="AB420" s="6" t="str">
        <f>SUBSTITUTE(IF(RIGHT(Crate_BOMs[[#This Row],[PO Sublot-GL]],6)="curved",RIGHT(Crate_BOMs[[#This Row],[PO Sublot-GL]],12),RIGHT(Crate_BOMs[[#This Row],[PO Sublot-GL]],5))," ","")</f>
        <v>GLZ01</v>
      </c>
      <c r="AC420" s="6" t="str">
        <f>SUBSTITUTE(LEFT(Crate_BOMs[[#This Row],[PO Sublot-GL]],LEN(Crate_BOMs[[#This Row],[PO Sublot-GL]])-LEN(Crate_BOMs[[#This Row],[Glass Type]]))," ","")</f>
        <v>2.03</v>
      </c>
      <c r="AD420" s="6" t="str">
        <f>LEFT(Crate_BOMs[[#This Row],[no]],FIND(" ",Crate_BOMs[[#This Row],[no]],5)-1)</f>
        <v>PO 40540</v>
      </c>
      <c r="AE420" s="6" cm="1">
        <f t="array" ref="AE420">COUNTA(_xlfn.UNIQUE(_xlfn._xlws.FILTER(Crate_BOMs[PO],Crate_BOMs[crate no.]=Crate_BOMs[[#This Row],[crate no.]])))</f>
        <v>2</v>
      </c>
      <c r="AF420" s="10" t="str">
        <f>IF(Crate_BOMs[[#This Row],['# POs in Crate]]=1,"",IF(VLOOKUP(Crate_BOMs[[#This Row],[crate no.]],Crates_[[crate no.]:[New Sublot]],3,FALSE)="","",VLOOKUP(Crate_BOMs[[#This Row],[crate no.]],Crates_[[crate no.]:[New Sublot]],3,FALSE)))</f>
        <v>2.02</v>
      </c>
      <c r="AG420" s="6" t="str">
        <f>IF(VLOOKUP(Crate_BOMs[[#This Row],[crate no.]],Crates_[[crate no.]:[New Sublot]],3,FALSE)="",VLOOKUP(Crate_BOMs[[#This Row],[crate no.]],Crates_[[crate no.]:[New Sublot]],2,FALSE),VLOOKUP(Crate_BOMs[[#This Row],[crate no.]],Crates_[[crate no.]:[New Sublot]],3,FALSE))</f>
        <v>2.02</v>
      </c>
    </row>
    <row r="421" spans="1:33" x14ac:dyDescent="0.25">
      <c r="A421">
        <v>11</v>
      </c>
      <c r="B421">
        <v>300522204</v>
      </c>
      <c r="C421">
        <v>2394740</v>
      </c>
      <c r="D421">
        <v>2</v>
      </c>
      <c r="E421" t="s">
        <v>171</v>
      </c>
      <c r="F421" t="s">
        <v>191</v>
      </c>
      <c r="G421">
        <v>2181</v>
      </c>
      <c r="H421">
        <v>1683</v>
      </c>
      <c r="I421">
        <v>86</v>
      </c>
      <c r="J421">
        <v>66</v>
      </c>
      <c r="K421">
        <v>202</v>
      </c>
      <c r="L421">
        <v>1</v>
      </c>
      <c r="M421" t="s">
        <v>92</v>
      </c>
      <c r="N421" t="s">
        <v>93</v>
      </c>
      <c r="O421" s="2">
        <v>445.33376923999998</v>
      </c>
      <c r="P421" s="15">
        <v>45763</v>
      </c>
      <c r="Q421" s="15">
        <v>45783</v>
      </c>
      <c r="R421" s="15">
        <v>45790</v>
      </c>
      <c r="S421" t="s">
        <v>22</v>
      </c>
      <c r="T421">
        <v>10</v>
      </c>
      <c r="U421" s="2">
        <v>429.90141089999997</v>
      </c>
      <c r="V421" s="2">
        <v>6613.8678599999994</v>
      </c>
      <c r="W421" s="2">
        <v>10.203412399999999</v>
      </c>
      <c r="X421" s="2">
        <v>2.4934384000000001</v>
      </c>
      <c r="Y421" s="2">
        <v>6.9028873600000002</v>
      </c>
      <c r="Z421" s="6">
        <f>Crate_BOMs[[#This Row],[glass weight (lb)]]+Crate_BOMs[[#This Row],[Crate Weight (lb)]]/COUNTIF(Crate_BOMs[crate no.],Crate_BOMs[[#This Row],[crate no.]])</f>
        <v>516.98400439</v>
      </c>
      <c r="AA421" s="6" t="str">
        <f>IF(LEFT(Crate_BOMs[[#This Row],[glass code]],4)&lt;&gt;"1116","",IFERROR(MID(Crate_BOMs[[#This Row],[no]],FIND("ECN",Crate_BOMs[[#This Row],[no]]),200),MID(Crate_BOMs[[#This Row],[no]],39,200)))</f>
        <v>2.03 GLZ02</v>
      </c>
      <c r="AB421" s="6" t="str">
        <f>SUBSTITUTE(IF(RIGHT(Crate_BOMs[[#This Row],[PO Sublot-GL]],6)="curved",RIGHT(Crate_BOMs[[#This Row],[PO Sublot-GL]],12),RIGHT(Crate_BOMs[[#This Row],[PO Sublot-GL]],5))," ","")</f>
        <v>GLZ02</v>
      </c>
      <c r="AC421" s="6" t="str">
        <f>SUBSTITUTE(LEFT(Crate_BOMs[[#This Row],[PO Sublot-GL]],LEN(Crate_BOMs[[#This Row],[PO Sublot-GL]])-LEN(Crate_BOMs[[#This Row],[Glass Type]]))," ","")</f>
        <v>2.03</v>
      </c>
      <c r="AD421" s="6" t="str">
        <f>LEFT(Crate_BOMs[[#This Row],[no]],FIND(" ",Crate_BOMs[[#This Row],[no]],5)-1)</f>
        <v>PO 40540</v>
      </c>
      <c r="AE421" s="6" cm="1">
        <f t="array" ref="AE421">COUNTA(_xlfn.UNIQUE(_xlfn._xlws.FILTER(Crate_BOMs[PO],Crate_BOMs[crate no.]=Crate_BOMs[[#This Row],[crate no.]])))</f>
        <v>2</v>
      </c>
      <c r="AF421" s="10" t="str">
        <f>IF(Crate_BOMs[[#This Row],['# POs in Crate]]=1,"",IF(VLOOKUP(Crate_BOMs[[#This Row],[crate no.]],Crates_[[crate no.]:[New Sublot]],3,FALSE)="","",VLOOKUP(Crate_BOMs[[#This Row],[crate no.]],Crates_[[crate no.]:[New Sublot]],3,FALSE)))</f>
        <v>2.02</v>
      </c>
      <c r="AG421" s="6" t="str">
        <f>IF(VLOOKUP(Crate_BOMs[[#This Row],[crate no.]],Crates_[[crate no.]:[New Sublot]],3,FALSE)="",VLOOKUP(Crate_BOMs[[#This Row],[crate no.]],Crates_[[crate no.]:[New Sublot]],2,FALSE),VLOOKUP(Crate_BOMs[[#This Row],[crate no.]],Crates_[[crate no.]:[New Sublot]],3,FALSE))</f>
        <v>2.02</v>
      </c>
    </row>
    <row r="422" spans="1:33" x14ac:dyDescent="0.25">
      <c r="A422">
        <v>11</v>
      </c>
      <c r="B422">
        <v>300522204</v>
      </c>
      <c r="C422">
        <v>2394740</v>
      </c>
      <c r="D422">
        <v>2</v>
      </c>
      <c r="E422" t="s">
        <v>171</v>
      </c>
      <c r="F422" t="s">
        <v>191</v>
      </c>
      <c r="G422">
        <v>2181</v>
      </c>
      <c r="H422">
        <v>1683</v>
      </c>
      <c r="I422">
        <v>86</v>
      </c>
      <c r="J422">
        <v>66</v>
      </c>
      <c r="K422">
        <v>202</v>
      </c>
      <c r="L422">
        <v>1</v>
      </c>
      <c r="M422" t="s">
        <v>92</v>
      </c>
      <c r="N422" t="s">
        <v>93</v>
      </c>
      <c r="O422" s="2">
        <v>445.33376923999998</v>
      </c>
      <c r="P422" s="15">
        <v>45763</v>
      </c>
      <c r="Q422" s="15">
        <v>45783</v>
      </c>
      <c r="R422" s="15">
        <v>45790</v>
      </c>
      <c r="S422" t="s">
        <v>22</v>
      </c>
      <c r="T422">
        <v>10</v>
      </c>
      <c r="U422" s="2">
        <v>429.90141089999997</v>
      </c>
      <c r="V422" s="2">
        <v>6613.8678599999994</v>
      </c>
      <c r="W422" s="2">
        <v>10.203412399999999</v>
      </c>
      <c r="X422" s="2">
        <v>2.4934384000000001</v>
      </c>
      <c r="Y422" s="2">
        <v>6.9028873600000002</v>
      </c>
      <c r="Z422" s="6">
        <f>Crate_BOMs[[#This Row],[glass weight (lb)]]+Crate_BOMs[[#This Row],[Crate Weight (lb)]]/COUNTIF(Crate_BOMs[crate no.],Crate_BOMs[[#This Row],[crate no.]])</f>
        <v>516.98400439</v>
      </c>
      <c r="AA422" s="6" t="str">
        <f>IF(LEFT(Crate_BOMs[[#This Row],[glass code]],4)&lt;&gt;"1116","",IFERROR(MID(Crate_BOMs[[#This Row],[no]],FIND("ECN",Crate_BOMs[[#This Row],[no]]),200),MID(Crate_BOMs[[#This Row],[no]],39,200)))</f>
        <v>2.03 GLZ02</v>
      </c>
      <c r="AB422" s="6" t="str">
        <f>SUBSTITUTE(IF(RIGHT(Crate_BOMs[[#This Row],[PO Sublot-GL]],6)="curved",RIGHT(Crate_BOMs[[#This Row],[PO Sublot-GL]],12),RIGHT(Crate_BOMs[[#This Row],[PO Sublot-GL]],5))," ","")</f>
        <v>GLZ02</v>
      </c>
      <c r="AC422" s="6" t="str">
        <f>SUBSTITUTE(LEFT(Crate_BOMs[[#This Row],[PO Sublot-GL]],LEN(Crate_BOMs[[#This Row],[PO Sublot-GL]])-LEN(Crate_BOMs[[#This Row],[Glass Type]]))," ","")</f>
        <v>2.03</v>
      </c>
      <c r="AD422" s="6" t="str">
        <f>LEFT(Crate_BOMs[[#This Row],[no]],FIND(" ",Crate_BOMs[[#This Row],[no]],5)-1)</f>
        <v>PO 40540</v>
      </c>
      <c r="AE422" s="6" cm="1">
        <f t="array" ref="AE422">COUNTA(_xlfn.UNIQUE(_xlfn._xlws.FILTER(Crate_BOMs[PO],Crate_BOMs[crate no.]=Crate_BOMs[[#This Row],[crate no.]])))</f>
        <v>2</v>
      </c>
      <c r="AF422" s="10" t="str">
        <f>IF(Crate_BOMs[[#This Row],['# POs in Crate]]=1,"",IF(VLOOKUP(Crate_BOMs[[#This Row],[crate no.]],Crates_[[crate no.]:[New Sublot]],3,FALSE)="","",VLOOKUP(Crate_BOMs[[#This Row],[crate no.]],Crates_[[crate no.]:[New Sublot]],3,FALSE)))</f>
        <v>2.02</v>
      </c>
      <c r="AG422" s="6" t="str">
        <f>IF(VLOOKUP(Crate_BOMs[[#This Row],[crate no.]],Crates_[[crate no.]:[New Sublot]],3,FALSE)="",VLOOKUP(Crate_BOMs[[#This Row],[crate no.]],Crates_[[crate no.]:[New Sublot]],2,FALSE),VLOOKUP(Crate_BOMs[[#This Row],[crate no.]],Crates_[[crate no.]:[New Sublot]],3,FALSE))</f>
        <v>2.02</v>
      </c>
    </row>
    <row r="423" spans="1:33" x14ac:dyDescent="0.25">
      <c r="A423">
        <v>11</v>
      </c>
      <c r="B423">
        <v>300520391</v>
      </c>
      <c r="C423">
        <v>2394815</v>
      </c>
      <c r="D423">
        <v>1</v>
      </c>
      <c r="E423" t="s">
        <v>177</v>
      </c>
      <c r="F423" t="s">
        <v>192</v>
      </c>
      <c r="G423">
        <v>2181</v>
      </c>
      <c r="H423">
        <v>870</v>
      </c>
      <c r="I423">
        <v>86</v>
      </c>
      <c r="J423">
        <v>34</v>
      </c>
      <c r="K423">
        <v>105</v>
      </c>
      <c r="L423">
        <v>1</v>
      </c>
      <c r="M423" t="s">
        <v>179</v>
      </c>
      <c r="N423" t="s">
        <v>180</v>
      </c>
      <c r="O423" s="2">
        <v>231.4853751</v>
      </c>
      <c r="P423" s="15">
        <v>45763</v>
      </c>
      <c r="Q423" s="15">
        <v>45783</v>
      </c>
      <c r="R423" s="15">
        <v>45790</v>
      </c>
      <c r="S423" t="s">
        <v>22</v>
      </c>
      <c r="T423">
        <v>13</v>
      </c>
      <c r="U423" s="2">
        <v>282.19169535999998</v>
      </c>
      <c r="V423" s="2">
        <v>6613.8678599999994</v>
      </c>
      <c r="W423" s="2">
        <v>7.9068244000000005</v>
      </c>
      <c r="X423" s="2">
        <v>2.4934384000000001</v>
      </c>
      <c r="Y423" s="2">
        <v>4.2782153599999999</v>
      </c>
      <c r="Z423" s="6">
        <f>Crate_BOMs[[#This Row],[glass weight (lb)]]+Crate_BOMs[[#This Row],[Crate Weight (lb)]]/COUNTIF(Crate_BOMs[crate no.],Crate_BOMs[[#This Row],[crate no.]])</f>
        <v>251.64192476857141</v>
      </c>
      <c r="AA423" s="6" t="str">
        <f>IF(LEFT(Crate_BOMs[[#This Row],[glass code]],4)&lt;&gt;"1116","",IFERROR(MID(Crate_BOMs[[#This Row],[no]],FIND("ECN",Crate_BOMs[[#This Row],[no]]),200),MID(Crate_BOMs[[#This Row],[no]],39,200)))</f>
        <v>2.06 GLZ02</v>
      </c>
      <c r="AB423" s="6" t="str">
        <f>SUBSTITUTE(IF(RIGHT(Crate_BOMs[[#This Row],[PO Sublot-GL]],6)="curved",RIGHT(Crate_BOMs[[#This Row],[PO Sublot-GL]],12),RIGHT(Crate_BOMs[[#This Row],[PO Sublot-GL]],5))," ","")</f>
        <v>GLZ02</v>
      </c>
      <c r="AC423" s="6" t="str">
        <f>SUBSTITUTE(LEFT(Crate_BOMs[[#This Row],[PO Sublot-GL]],LEN(Crate_BOMs[[#This Row],[PO Sublot-GL]])-LEN(Crate_BOMs[[#This Row],[Glass Type]]))," ","")</f>
        <v>2.06</v>
      </c>
      <c r="AD423" s="6" t="str">
        <f>LEFT(Crate_BOMs[[#This Row],[no]],FIND(" ",Crate_BOMs[[#This Row],[no]],5)-1)</f>
        <v>PO 40544</v>
      </c>
      <c r="AE423" s="6" cm="1">
        <f t="array" ref="AE423">COUNTA(_xlfn.UNIQUE(_xlfn._xlws.FILTER(Crate_BOMs[PO],Crate_BOMs[crate no.]=Crate_BOMs[[#This Row],[crate no.]])))</f>
        <v>1</v>
      </c>
      <c r="AF423" s="10" t="str">
        <f>IF(Crate_BOMs[[#This Row],['# POs in Crate]]=1,"",IF(VLOOKUP(Crate_BOMs[[#This Row],[crate no.]],Crates_[[crate no.]:[New Sublot]],3,FALSE)="","",VLOOKUP(Crate_BOMs[[#This Row],[crate no.]],Crates_[[crate no.]:[New Sublot]],3,FALSE)))</f>
        <v/>
      </c>
      <c r="AG423" s="6" t="str">
        <f>IF(VLOOKUP(Crate_BOMs[[#This Row],[crate no.]],Crates_[[crate no.]:[New Sublot]],3,FALSE)="",VLOOKUP(Crate_BOMs[[#This Row],[crate no.]],Crates_[[crate no.]:[New Sublot]],2,FALSE),VLOOKUP(Crate_BOMs[[#This Row],[crate no.]],Crates_[[crate no.]:[New Sublot]],3,FALSE))</f>
        <v>2.06</v>
      </c>
    </row>
    <row r="424" spans="1:33" x14ac:dyDescent="0.25">
      <c r="A424">
        <v>11</v>
      </c>
      <c r="B424">
        <v>300520391</v>
      </c>
      <c r="C424">
        <v>2394815</v>
      </c>
      <c r="D424">
        <v>1</v>
      </c>
      <c r="E424" t="s">
        <v>177</v>
      </c>
      <c r="F424" t="s">
        <v>192</v>
      </c>
      <c r="G424">
        <v>2181</v>
      </c>
      <c r="H424">
        <v>870</v>
      </c>
      <c r="I424">
        <v>86</v>
      </c>
      <c r="J424">
        <v>34</v>
      </c>
      <c r="K424">
        <v>105</v>
      </c>
      <c r="L424">
        <v>1</v>
      </c>
      <c r="M424" t="s">
        <v>179</v>
      </c>
      <c r="N424" t="s">
        <v>180</v>
      </c>
      <c r="O424" s="2">
        <v>231.4853751</v>
      </c>
      <c r="P424" s="15">
        <v>45763</v>
      </c>
      <c r="Q424" s="15">
        <v>45783</v>
      </c>
      <c r="R424" s="15">
        <v>45790</v>
      </c>
      <c r="S424" t="s">
        <v>22</v>
      </c>
      <c r="T424">
        <v>13</v>
      </c>
      <c r="U424" s="2">
        <v>282.19169535999998</v>
      </c>
      <c r="V424" s="2">
        <v>6613.8678599999994</v>
      </c>
      <c r="W424" s="2">
        <v>7.9068244000000005</v>
      </c>
      <c r="X424" s="2">
        <v>2.4934384000000001</v>
      </c>
      <c r="Y424" s="2">
        <v>4.2782153599999999</v>
      </c>
      <c r="Z424" s="6">
        <f>Crate_BOMs[[#This Row],[glass weight (lb)]]+Crate_BOMs[[#This Row],[Crate Weight (lb)]]/COUNTIF(Crate_BOMs[crate no.],Crate_BOMs[[#This Row],[crate no.]])</f>
        <v>251.64192476857141</v>
      </c>
      <c r="AA424" s="6" t="str">
        <f>IF(LEFT(Crate_BOMs[[#This Row],[glass code]],4)&lt;&gt;"1116","",IFERROR(MID(Crate_BOMs[[#This Row],[no]],FIND("ECN",Crate_BOMs[[#This Row],[no]]),200),MID(Crate_BOMs[[#This Row],[no]],39,200)))</f>
        <v>2.06 GLZ02</v>
      </c>
      <c r="AB424" s="6" t="str">
        <f>SUBSTITUTE(IF(RIGHT(Crate_BOMs[[#This Row],[PO Sublot-GL]],6)="curved",RIGHT(Crate_BOMs[[#This Row],[PO Sublot-GL]],12),RIGHT(Crate_BOMs[[#This Row],[PO Sublot-GL]],5))," ","")</f>
        <v>GLZ02</v>
      </c>
      <c r="AC424" s="6" t="str">
        <f>SUBSTITUTE(LEFT(Crate_BOMs[[#This Row],[PO Sublot-GL]],LEN(Crate_BOMs[[#This Row],[PO Sublot-GL]])-LEN(Crate_BOMs[[#This Row],[Glass Type]]))," ","")</f>
        <v>2.06</v>
      </c>
      <c r="AD424" s="6" t="str">
        <f>LEFT(Crate_BOMs[[#This Row],[no]],FIND(" ",Crate_BOMs[[#This Row],[no]],5)-1)</f>
        <v>PO 40544</v>
      </c>
      <c r="AE424" s="6" cm="1">
        <f t="array" ref="AE424">COUNTA(_xlfn.UNIQUE(_xlfn._xlws.FILTER(Crate_BOMs[PO],Crate_BOMs[crate no.]=Crate_BOMs[[#This Row],[crate no.]])))</f>
        <v>1</v>
      </c>
      <c r="AF424" s="10" t="str">
        <f>IF(Crate_BOMs[[#This Row],['# POs in Crate]]=1,"",IF(VLOOKUP(Crate_BOMs[[#This Row],[crate no.]],Crates_[[crate no.]:[New Sublot]],3,FALSE)="","",VLOOKUP(Crate_BOMs[[#This Row],[crate no.]],Crates_[[crate no.]:[New Sublot]],3,FALSE)))</f>
        <v/>
      </c>
      <c r="AG424" s="6" t="str">
        <f>IF(VLOOKUP(Crate_BOMs[[#This Row],[crate no.]],Crates_[[crate no.]:[New Sublot]],3,FALSE)="",VLOOKUP(Crate_BOMs[[#This Row],[crate no.]],Crates_[[crate no.]:[New Sublot]],2,FALSE),VLOOKUP(Crate_BOMs[[#This Row],[crate no.]],Crates_[[crate no.]:[New Sublot]],3,FALSE))</f>
        <v>2.06</v>
      </c>
    </row>
    <row r="425" spans="1:33" x14ac:dyDescent="0.25">
      <c r="A425">
        <v>11</v>
      </c>
      <c r="B425">
        <v>300520391</v>
      </c>
      <c r="C425">
        <v>2394815</v>
      </c>
      <c r="D425">
        <v>1</v>
      </c>
      <c r="E425" t="s">
        <v>177</v>
      </c>
      <c r="F425" t="s">
        <v>192</v>
      </c>
      <c r="G425">
        <v>2181</v>
      </c>
      <c r="H425">
        <v>870</v>
      </c>
      <c r="I425">
        <v>86</v>
      </c>
      <c r="J425">
        <v>34</v>
      </c>
      <c r="K425">
        <v>105</v>
      </c>
      <c r="L425">
        <v>1</v>
      </c>
      <c r="M425" t="s">
        <v>179</v>
      </c>
      <c r="N425" t="s">
        <v>180</v>
      </c>
      <c r="O425" s="2">
        <v>231.4853751</v>
      </c>
      <c r="P425" s="15">
        <v>45763</v>
      </c>
      <c r="Q425" s="15">
        <v>45783</v>
      </c>
      <c r="R425" s="15">
        <v>45790</v>
      </c>
      <c r="S425" t="s">
        <v>22</v>
      </c>
      <c r="T425">
        <v>13</v>
      </c>
      <c r="U425" s="2">
        <v>282.19169535999998</v>
      </c>
      <c r="V425" s="2">
        <v>6613.8678599999994</v>
      </c>
      <c r="W425" s="2">
        <v>7.9068244000000005</v>
      </c>
      <c r="X425" s="2">
        <v>2.4934384000000001</v>
      </c>
      <c r="Y425" s="2">
        <v>4.2782153599999999</v>
      </c>
      <c r="Z425" s="6">
        <f>Crate_BOMs[[#This Row],[glass weight (lb)]]+Crate_BOMs[[#This Row],[Crate Weight (lb)]]/COUNTIF(Crate_BOMs[crate no.],Crate_BOMs[[#This Row],[crate no.]])</f>
        <v>251.64192476857141</v>
      </c>
      <c r="AA425" s="6" t="str">
        <f>IF(LEFT(Crate_BOMs[[#This Row],[glass code]],4)&lt;&gt;"1116","",IFERROR(MID(Crate_BOMs[[#This Row],[no]],FIND("ECN",Crate_BOMs[[#This Row],[no]]),200),MID(Crate_BOMs[[#This Row],[no]],39,200)))</f>
        <v>2.06 GLZ02</v>
      </c>
      <c r="AB425" s="6" t="str">
        <f>SUBSTITUTE(IF(RIGHT(Crate_BOMs[[#This Row],[PO Sublot-GL]],6)="curved",RIGHT(Crate_BOMs[[#This Row],[PO Sublot-GL]],12),RIGHT(Crate_BOMs[[#This Row],[PO Sublot-GL]],5))," ","")</f>
        <v>GLZ02</v>
      </c>
      <c r="AC425" s="6" t="str">
        <f>SUBSTITUTE(LEFT(Crate_BOMs[[#This Row],[PO Sublot-GL]],LEN(Crate_BOMs[[#This Row],[PO Sublot-GL]])-LEN(Crate_BOMs[[#This Row],[Glass Type]]))," ","")</f>
        <v>2.06</v>
      </c>
      <c r="AD425" s="6" t="str">
        <f>LEFT(Crate_BOMs[[#This Row],[no]],FIND(" ",Crate_BOMs[[#This Row],[no]],5)-1)</f>
        <v>PO 40544</v>
      </c>
      <c r="AE425" s="6" cm="1">
        <f t="array" ref="AE425">COUNTA(_xlfn.UNIQUE(_xlfn._xlws.FILTER(Crate_BOMs[PO],Crate_BOMs[crate no.]=Crate_BOMs[[#This Row],[crate no.]])))</f>
        <v>1</v>
      </c>
      <c r="AF425" s="10" t="str">
        <f>IF(Crate_BOMs[[#This Row],['# POs in Crate]]=1,"",IF(VLOOKUP(Crate_BOMs[[#This Row],[crate no.]],Crates_[[crate no.]:[New Sublot]],3,FALSE)="","",VLOOKUP(Crate_BOMs[[#This Row],[crate no.]],Crates_[[crate no.]:[New Sublot]],3,FALSE)))</f>
        <v/>
      </c>
      <c r="AG425" s="6" t="str">
        <f>IF(VLOOKUP(Crate_BOMs[[#This Row],[crate no.]],Crates_[[crate no.]:[New Sublot]],3,FALSE)="",VLOOKUP(Crate_BOMs[[#This Row],[crate no.]],Crates_[[crate no.]:[New Sublot]],2,FALSE),VLOOKUP(Crate_BOMs[[#This Row],[crate no.]],Crates_[[crate no.]:[New Sublot]],3,FALSE))</f>
        <v>2.06</v>
      </c>
    </row>
    <row r="426" spans="1:33" x14ac:dyDescent="0.25">
      <c r="A426">
        <v>11</v>
      </c>
      <c r="B426">
        <v>300520391</v>
      </c>
      <c r="C426">
        <v>2394815</v>
      </c>
      <c r="D426">
        <v>1</v>
      </c>
      <c r="E426" t="s">
        <v>177</v>
      </c>
      <c r="F426" t="s">
        <v>192</v>
      </c>
      <c r="G426">
        <v>2181</v>
      </c>
      <c r="H426">
        <v>870</v>
      </c>
      <c r="I426">
        <v>86</v>
      </c>
      <c r="J426">
        <v>34</v>
      </c>
      <c r="K426">
        <v>105</v>
      </c>
      <c r="L426">
        <v>1</v>
      </c>
      <c r="M426" t="s">
        <v>179</v>
      </c>
      <c r="N426" t="s">
        <v>180</v>
      </c>
      <c r="O426" s="2">
        <v>231.4853751</v>
      </c>
      <c r="P426" s="15">
        <v>45763</v>
      </c>
      <c r="Q426" s="15">
        <v>45783</v>
      </c>
      <c r="R426" s="15">
        <v>45790</v>
      </c>
      <c r="S426" t="s">
        <v>22</v>
      </c>
      <c r="T426">
        <v>13</v>
      </c>
      <c r="U426" s="2">
        <v>282.19169535999998</v>
      </c>
      <c r="V426" s="2">
        <v>6613.8678599999994</v>
      </c>
      <c r="W426" s="2">
        <v>7.9068244000000005</v>
      </c>
      <c r="X426" s="2">
        <v>2.4934384000000001</v>
      </c>
      <c r="Y426" s="2">
        <v>4.2782153599999999</v>
      </c>
      <c r="Z426" s="6">
        <f>Crate_BOMs[[#This Row],[glass weight (lb)]]+Crate_BOMs[[#This Row],[Crate Weight (lb)]]/COUNTIF(Crate_BOMs[crate no.],Crate_BOMs[[#This Row],[crate no.]])</f>
        <v>251.64192476857141</v>
      </c>
      <c r="AA426" s="6" t="str">
        <f>IF(LEFT(Crate_BOMs[[#This Row],[glass code]],4)&lt;&gt;"1116","",IFERROR(MID(Crate_BOMs[[#This Row],[no]],FIND("ECN",Crate_BOMs[[#This Row],[no]]),200),MID(Crate_BOMs[[#This Row],[no]],39,200)))</f>
        <v>2.06 GLZ02</v>
      </c>
      <c r="AB426" s="6" t="str">
        <f>SUBSTITUTE(IF(RIGHT(Crate_BOMs[[#This Row],[PO Sublot-GL]],6)="curved",RIGHT(Crate_BOMs[[#This Row],[PO Sublot-GL]],12),RIGHT(Crate_BOMs[[#This Row],[PO Sublot-GL]],5))," ","")</f>
        <v>GLZ02</v>
      </c>
      <c r="AC426" s="6" t="str">
        <f>SUBSTITUTE(LEFT(Crate_BOMs[[#This Row],[PO Sublot-GL]],LEN(Crate_BOMs[[#This Row],[PO Sublot-GL]])-LEN(Crate_BOMs[[#This Row],[Glass Type]]))," ","")</f>
        <v>2.06</v>
      </c>
      <c r="AD426" s="6" t="str">
        <f>LEFT(Crate_BOMs[[#This Row],[no]],FIND(" ",Crate_BOMs[[#This Row],[no]],5)-1)</f>
        <v>PO 40544</v>
      </c>
      <c r="AE426" s="6" cm="1">
        <f t="array" ref="AE426">COUNTA(_xlfn.UNIQUE(_xlfn._xlws.FILTER(Crate_BOMs[PO],Crate_BOMs[crate no.]=Crate_BOMs[[#This Row],[crate no.]])))</f>
        <v>1</v>
      </c>
      <c r="AF426" s="10" t="str">
        <f>IF(Crate_BOMs[[#This Row],['# POs in Crate]]=1,"",IF(VLOOKUP(Crate_BOMs[[#This Row],[crate no.]],Crates_[[crate no.]:[New Sublot]],3,FALSE)="","",VLOOKUP(Crate_BOMs[[#This Row],[crate no.]],Crates_[[crate no.]:[New Sublot]],3,FALSE)))</f>
        <v/>
      </c>
      <c r="AG426" s="6" t="str">
        <f>IF(VLOOKUP(Crate_BOMs[[#This Row],[crate no.]],Crates_[[crate no.]:[New Sublot]],3,FALSE)="",VLOOKUP(Crate_BOMs[[#This Row],[crate no.]],Crates_[[crate no.]:[New Sublot]],2,FALSE),VLOOKUP(Crate_BOMs[[#This Row],[crate no.]],Crates_[[crate no.]:[New Sublot]],3,FALSE))</f>
        <v>2.06</v>
      </c>
    </row>
    <row r="427" spans="1:33" x14ac:dyDescent="0.25">
      <c r="A427">
        <v>11</v>
      </c>
      <c r="B427">
        <v>300520391</v>
      </c>
      <c r="C427">
        <v>2394815</v>
      </c>
      <c r="D427">
        <v>1</v>
      </c>
      <c r="E427" t="s">
        <v>177</v>
      </c>
      <c r="F427" t="s">
        <v>192</v>
      </c>
      <c r="G427">
        <v>2181</v>
      </c>
      <c r="H427">
        <v>870</v>
      </c>
      <c r="I427">
        <v>86</v>
      </c>
      <c r="J427">
        <v>34</v>
      </c>
      <c r="K427">
        <v>105</v>
      </c>
      <c r="L427">
        <v>1</v>
      </c>
      <c r="M427" t="s">
        <v>179</v>
      </c>
      <c r="N427" t="s">
        <v>180</v>
      </c>
      <c r="O427" s="2">
        <v>231.4853751</v>
      </c>
      <c r="P427" s="15">
        <v>45763</v>
      </c>
      <c r="Q427" s="15">
        <v>45783</v>
      </c>
      <c r="R427" s="15">
        <v>45790</v>
      </c>
      <c r="S427" t="s">
        <v>22</v>
      </c>
      <c r="T427">
        <v>13</v>
      </c>
      <c r="U427" s="2">
        <v>282.19169535999998</v>
      </c>
      <c r="V427" s="2">
        <v>6613.8678599999994</v>
      </c>
      <c r="W427" s="2">
        <v>7.9068244000000005</v>
      </c>
      <c r="X427" s="2">
        <v>2.4934384000000001</v>
      </c>
      <c r="Y427" s="2">
        <v>4.2782153599999999</v>
      </c>
      <c r="Z427" s="6">
        <f>Crate_BOMs[[#This Row],[glass weight (lb)]]+Crate_BOMs[[#This Row],[Crate Weight (lb)]]/COUNTIF(Crate_BOMs[crate no.],Crate_BOMs[[#This Row],[crate no.]])</f>
        <v>251.64192476857141</v>
      </c>
      <c r="AA427" s="6" t="str">
        <f>IF(LEFT(Crate_BOMs[[#This Row],[glass code]],4)&lt;&gt;"1116","",IFERROR(MID(Crate_BOMs[[#This Row],[no]],FIND("ECN",Crate_BOMs[[#This Row],[no]]),200),MID(Crate_BOMs[[#This Row],[no]],39,200)))</f>
        <v>2.06 GLZ02</v>
      </c>
      <c r="AB427" s="6" t="str">
        <f>SUBSTITUTE(IF(RIGHT(Crate_BOMs[[#This Row],[PO Sublot-GL]],6)="curved",RIGHT(Crate_BOMs[[#This Row],[PO Sublot-GL]],12),RIGHT(Crate_BOMs[[#This Row],[PO Sublot-GL]],5))," ","")</f>
        <v>GLZ02</v>
      </c>
      <c r="AC427" s="6" t="str">
        <f>SUBSTITUTE(LEFT(Crate_BOMs[[#This Row],[PO Sublot-GL]],LEN(Crate_BOMs[[#This Row],[PO Sublot-GL]])-LEN(Crate_BOMs[[#This Row],[Glass Type]]))," ","")</f>
        <v>2.06</v>
      </c>
      <c r="AD427" s="6" t="str">
        <f>LEFT(Crate_BOMs[[#This Row],[no]],FIND(" ",Crate_BOMs[[#This Row],[no]],5)-1)</f>
        <v>PO 40544</v>
      </c>
      <c r="AE427" s="6" cm="1">
        <f t="array" ref="AE427">COUNTA(_xlfn.UNIQUE(_xlfn._xlws.FILTER(Crate_BOMs[PO],Crate_BOMs[crate no.]=Crate_BOMs[[#This Row],[crate no.]])))</f>
        <v>1</v>
      </c>
      <c r="AF427" s="10" t="str">
        <f>IF(Crate_BOMs[[#This Row],['# POs in Crate]]=1,"",IF(VLOOKUP(Crate_BOMs[[#This Row],[crate no.]],Crates_[[crate no.]:[New Sublot]],3,FALSE)="","",VLOOKUP(Crate_BOMs[[#This Row],[crate no.]],Crates_[[crate no.]:[New Sublot]],3,FALSE)))</f>
        <v/>
      </c>
      <c r="AG427" s="6" t="str">
        <f>IF(VLOOKUP(Crate_BOMs[[#This Row],[crate no.]],Crates_[[crate no.]:[New Sublot]],3,FALSE)="",VLOOKUP(Crate_BOMs[[#This Row],[crate no.]],Crates_[[crate no.]:[New Sublot]],2,FALSE),VLOOKUP(Crate_BOMs[[#This Row],[crate no.]],Crates_[[crate no.]:[New Sublot]],3,FALSE))</f>
        <v>2.06</v>
      </c>
    </row>
    <row r="428" spans="1:33" x14ac:dyDescent="0.25">
      <c r="A428">
        <v>11</v>
      </c>
      <c r="B428">
        <v>300520391</v>
      </c>
      <c r="C428">
        <v>2394815</v>
      </c>
      <c r="D428">
        <v>1</v>
      </c>
      <c r="E428" t="s">
        <v>177</v>
      </c>
      <c r="F428" t="s">
        <v>192</v>
      </c>
      <c r="G428">
        <v>2181</v>
      </c>
      <c r="H428">
        <v>870</v>
      </c>
      <c r="I428">
        <v>86</v>
      </c>
      <c r="J428">
        <v>34</v>
      </c>
      <c r="K428">
        <v>105</v>
      </c>
      <c r="L428">
        <v>1</v>
      </c>
      <c r="M428" t="s">
        <v>179</v>
      </c>
      <c r="N428" t="s">
        <v>180</v>
      </c>
      <c r="O428" s="2">
        <v>231.4853751</v>
      </c>
      <c r="P428" s="15">
        <v>45763</v>
      </c>
      <c r="Q428" s="15">
        <v>45783</v>
      </c>
      <c r="R428" s="15">
        <v>45790</v>
      </c>
      <c r="S428" t="s">
        <v>22</v>
      </c>
      <c r="T428">
        <v>13</v>
      </c>
      <c r="U428" s="2">
        <v>282.19169535999998</v>
      </c>
      <c r="V428" s="2">
        <v>6613.8678599999994</v>
      </c>
      <c r="W428" s="2">
        <v>7.9068244000000005</v>
      </c>
      <c r="X428" s="2">
        <v>2.4934384000000001</v>
      </c>
      <c r="Y428" s="2">
        <v>4.2782153599999999</v>
      </c>
      <c r="Z428" s="6">
        <f>Crate_BOMs[[#This Row],[glass weight (lb)]]+Crate_BOMs[[#This Row],[Crate Weight (lb)]]/COUNTIF(Crate_BOMs[crate no.],Crate_BOMs[[#This Row],[crate no.]])</f>
        <v>251.64192476857141</v>
      </c>
      <c r="AA428" s="6" t="str">
        <f>IF(LEFT(Crate_BOMs[[#This Row],[glass code]],4)&lt;&gt;"1116","",IFERROR(MID(Crate_BOMs[[#This Row],[no]],FIND("ECN",Crate_BOMs[[#This Row],[no]]),200),MID(Crate_BOMs[[#This Row],[no]],39,200)))</f>
        <v>2.06 GLZ02</v>
      </c>
      <c r="AB428" s="6" t="str">
        <f>SUBSTITUTE(IF(RIGHT(Crate_BOMs[[#This Row],[PO Sublot-GL]],6)="curved",RIGHT(Crate_BOMs[[#This Row],[PO Sublot-GL]],12),RIGHT(Crate_BOMs[[#This Row],[PO Sublot-GL]],5))," ","")</f>
        <v>GLZ02</v>
      </c>
      <c r="AC428" s="6" t="str">
        <f>SUBSTITUTE(LEFT(Crate_BOMs[[#This Row],[PO Sublot-GL]],LEN(Crate_BOMs[[#This Row],[PO Sublot-GL]])-LEN(Crate_BOMs[[#This Row],[Glass Type]]))," ","")</f>
        <v>2.06</v>
      </c>
      <c r="AD428" s="6" t="str">
        <f>LEFT(Crate_BOMs[[#This Row],[no]],FIND(" ",Crate_BOMs[[#This Row],[no]],5)-1)</f>
        <v>PO 40544</v>
      </c>
      <c r="AE428" s="6" cm="1">
        <f t="array" ref="AE428">COUNTA(_xlfn.UNIQUE(_xlfn._xlws.FILTER(Crate_BOMs[PO],Crate_BOMs[crate no.]=Crate_BOMs[[#This Row],[crate no.]])))</f>
        <v>1</v>
      </c>
      <c r="AF428" s="10" t="str">
        <f>IF(Crate_BOMs[[#This Row],['# POs in Crate]]=1,"",IF(VLOOKUP(Crate_BOMs[[#This Row],[crate no.]],Crates_[[crate no.]:[New Sublot]],3,FALSE)="","",VLOOKUP(Crate_BOMs[[#This Row],[crate no.]],Crates_[[crate no.]:[New Sublot]],3,FALSE)))</f>
        <v/>
      </c>
      <c r="AG428" s="6" t="str">
        <f>IF(VLOOKUP(Crate_BOMs[[#This Row],[crate no.]],Crates_[[crate no.]:[New Sublot]],3,FALSE)="",VLOOKUP(Crate_BOMs[[#This Row],[crate no.]],Crates_[[crate no.]:[New Sublot]],2,FALSE),VLOOKUP(Crate_BOMs[[#This Row],[crate no.]],Crates_[[crate no.]:[New Sublot]],3,FALSE))</f>
        <v>2.06</v>
      </c>
    </row>
    <row r="429" spans="1:33" x14ac:dyDescent="0.25">
      <c r="A429">
        <v>11</v>
      </c>
      <c r="B429">
        <v>300520391</v>
      </c>
      <c r="C429">
        <v>2394815</v>
      </c>
      <c r="D429">
        <v>1</v>
      </c>
      <c r="E429" t="s">
        <v>177</v>
      </c>
      <c r="F429" t="s">
        <v>192</v>
      </c>
      <c r="G429">
        <v>2181</v>
      </c>
      <c r="H429">
        <v>870</v>
      </c>
      <c r="I429">
        <v>86</v>
      </c>
      <c r="J429">
        <v>34</v>
      </c>
      <c r="K429">
        <v>105</v>
      </c>
      <c r="L429">
        <v>1</v>
      </c>
      <c r="M429" t="s">
        <v>179</v>
      </c>
      <c r="N429" t="s">
        <v>180</v>
      </c>
      <c r="O429" s="2">
        <v>231.4853751</v>
      </c>
      <c r="P429" s="15">
        <v>45763</v>
      </c>
      <c r="Q429" s="15">
        <v>45783</v>
      </c>
      <c r="R429" s="15">
        <v>45790</v>
      </c>
      <c r="S429" t="s">
        <v>22</v>
      </c>
      <c r="T429">
        <v>13</v>
      </c>
      <c r="U429" s="2">
        <v>282.19169535999998</v>
      </c>
      <c r="V429" s="2">
        <v>6613.8678599999994</v>
      </c>
      <c r="W429" s="2">
        <v>7.9068244000000005</v>
      </c>
      <c r="X429" s="2">
        <v>2.4934384000000001</v>
      </c>
      <c r="Y429" s="2">
        <v>4.2782153599999999</v>
      </c>
      <c r="Z429" s="6">
        <f>Crate_BOMs[[#This Row],[glass weight (lb)]]+Crate_BOMs[[#This Row],[Crate Weight (lb)]]/COUNTIF(Crate_BOMs[crate no.],Crate_BOMs[[#This Row],[crate no.]])</f>
        <v>251.64192476857141</v>
      </c>
      <c r="AA429" s="6" t="str">
        <f>IF(LEFT(Crate_BOMs[[#This Row],[glass code]],4)&lt;&gt;"1116","",IFERROR(MID(Crate_BOMs[[#This Row],[no]],FIND("ECN",Crate_BOMs[[#This Row],[no]]),200),MID(Crate_BOMs[[#This Row],[no]],39,200)))</f>
        <v>2.06 GLZ02</v>
      </c>
      <c r="AB429" s="6" t="str">
        <f>SUBSTITUTE(IF(RIGHT(Crate_BOMs[[#This Row],[PO Sublot-GL]],6)="curved",RIGHT(Crate_BOMs[[#This Row],[PO Sublot-GL]],12),RIGHT(Crate_BOMs[[#This Row],[PO Sublot-GL]],5))," ","")</f>
        <v>GLZ02</v>
      </c>
      <c r="AC429" s="6" t="str">
        <f>SUBSTITUTE(LEFT(Crate_BOMs[[#This Row],[PO Sublot-GL]],LEN(Crate_BOMs[[#This Row],[PO Sublot-GL]])-LEN(Crate_BOMs[[#This Row],[Glass Type]]))," ","")</f>
        <v>2.06</v>
      </c>
      <c r="AD429" s="6" t="str">
        <f>LEFT(Crate_BOMs[[#This Row],[no]],FIND(" ",Crate_BOMs[[#This Row],[no]],5)-1)</f>
        <v>PO 40544</v>
      </c>
      <c r="AE429" s="6" cm="1">
        <f t="array" ref="AE429">COUNTA(_xlfn.UNIQUE(_xlfn._xlws.FILTER(Crate_BOMs[PO],Crate_BOMs[crate no.]=Crate_BOMs[[#This Row],[crate no.]])))</f>
        <v>1</v>
      </c>
      <c r="AF429" s="10" t="str">
        <f>IF(Crate_BOMs[[#This Row],['# POs in Crate]]=1,"",IF(VLOOKUP(Crate_BOMs[[#This Row],[crate no.]],Crates_[[crate no.]:[New Sublot]],3,FALSE)="","",VLOOKUP(Crate_BOMs[[#This Row],[crate no.]],Crates_[[crate no.]:[New Sublot]],3,FALSE)))</f>
        <v/>
      </c>
      <c r="AG429" s="6" t="str">
        <f>IF(VLOOKUP(Crate_BOMs[[#This Row],[crate no.]],Crates_[[crate no.]:[New Sublot]],3,FALSE)="",VLOOKUP(Crate_BOMs[[#This Row],[crate no.]],Crates_[[crate no.]:[New Sublot]],2,FALSE),VLOOKUP(Crate_BOMs[[#This Row],[crate no.]],Crates_[[crate no.]:[New Sublot]],3,FALSE))</f>
        <v>2.06</v>
      </c>
    </row>
    <row r="430" spans="1:33" x14ac:dyDescent="0.25">
      <c r="A430">
        <v>11</v>
      </c>
      <c r="B430">
        <v>300520391</v>
      </c>
      <c r="C430">
        <v>2394815</v>
      </c>
      <c r="D430">
        <v>1</v>
      </c>
      <c r="E430" t="s">
        <v>177</v>
      </c>
      <c r="F430" t="s">
        <v>192</v>
      </c>
      <c r="G430">
        <v>2181</v>
      </c>
      <c r="H430">
        <v>870</v>
      </c>
      <c r="I430">
        <v>86</v>
      </c>
      <c r="J430">
        <v>34</v>
      </c>
      <c r="K430">
        <v>105</v>
      </c>
      <c r="L430">
        <v>1</v>
      </c>
      <c r="M430" t="s">
        <v>179</v>
      </c>
      <c r="N430" t="s">
        <v>180</v>
      </c>
      <c r="O430" s="2">
        <v>231.4853751</v>
      </c>
      <c r="P430" s="15">
        <v>45763</v>
      </c>
      <c r="Q430" s="15">
        <v>45783</v>
      </c>
      <c r="R430" s="15">
        <v>45790</v>
      </c>
      <c r="S430" t="s">
        <v>22</v>
      </c>
      <c r="T430">
        <v>13</v>
      </c>
      <c r="U430" s="2">
        <v>282.19169535999998</v>
      </c>
      <c r="V430" s="2">
        <v>6613.8678599999994</v>
      </c>
      <c r="W430" s="2">
        <v>7.9068244000000005</v>
      </c>
      <c r="X430" s="2">
        <v>2.4934384000000001</v>
      </c>
      <c r="Y430" s="2">
        <v>4.2782153599999999</v>
      </c>
      <c r="Z430" s="6">
        <f>Crate_BOMs[[#This Row],[glass weight (lb)]]+Crate_BOMs[[#This Row],[Crate Weight (lb)]]/COUNTIF(Crate_BOMs[crate no.],Crate_BOMs[[#This Row],[crate no.]])</f>
        <v>251.64192476857141</v>
      </c>
      <c r="AA430" s="6" t="str">
        <f>IF(LEFT(Crate_BOMs[[#This Row],[glass code]],4)&lt;&gt;"1116","",IFERROR(MID(Crate_BOMs[[#This Row],[no]],FIND("ECN",Crate_BOMs[[#This Row],[no]]),200),MID(Crate_BOMs[[#This Row],[no]],39,200)))</f>
        <v>2.06 GLZ02</v>
      </c>
      <c r="AB430" s="6" t="str">
        <f>SUBSTITUTE(IF(RIGHT(Crate_BOMs[[#This Row],[PO Sublot-GL]],6)="curved",RIGHT(Crate_BOMs[[#This Row],[PO Sublot-GL]],12),RIGHT(Crate_BOMs[[#This Row],[PO Sublot-GL]],5))," ","")</f>
        <v>GLZ02</v>
      </c>
      <c r="AC430" s="6" t="str">
        <f>SUBSTITUTE(LEFT(Crate_BOMs[[#This Row],[PO Sublot-GL]],LEN(Crate_BOMs[[#This Row],[PO Sublot-GL]])-LEN(Crate_BOMs[[#This Row],[Glass Type]]))," ","")</f>
        <v>2.06</v>
      </c>
      <c r="AD430" s="6" t="str">
        <f>LEFT(Crate_BOMs[[#This Row],[no]],FIND(" ",Crate_BOMs[[#This Row],[no]],5)-1)</f>
        <v>PO 40544</v>
      </c>
      <c r="AE430" s="6" cm="1">
        <f t="array" ref="AE430">COUNTA(_xlfn.UNIQUE(_xlfn._xlws.FILTER(Crate_BOMs[PO],Crate_BOMs[crate no.]=Crate_BOMs[[#This Row],[crate no.]])))</f>
        <v>1</v>
      </c>
      <c r="AF430" s="10" t="str">
        <f>IF(Crate_BOMs[[#This Row],['# POs in Crate]]=1,"",IF(VLOOKUP(Crate_BOMs[[#This Row],[crate no.]],Crates_[[crate no.]:[New Sublot]],3,FALSE)="","",VLOOKUP(Crate_BOMs[[#This Row],[crate no.]],Crates_[[crate no.]:[New Sublot]],3,FALSE)))</f>
        <v/>
      </c>
      <c r="AG430" s="6" t="str">
        <f>IF(VLOOKUP(Crate_BOMs[[#This Row],[crate no.]],Crates_[[crate no.]:[New Sublot]],3,FALSE)="",VLOOKUP(Crate_BOMs[[#This Row],[crate no.]],Crates_[[crate no.]:[New Sublot]],2,FALSE),VLOOKUP(Crate_BOMs[[#This Row],[crate no.]],Crates_[[crate no.]:[New Sublot]],3,FALSE))</f>
        <v>2.06</v>
      </c>
    </row>
    <row r="431" spans="1:33" x14ac:dyDescent="0.25">
      <c r="A431">
        <v>11</v>
      </c>
      <c r="B431">
        <v>300520391</v>
      </c>
      <c r="C431">
        <v>2394815</v>
      </c>
      <c r="D431">
        <v>1</v>
      </c>
      <c r="E431" t="s">
        <v>177</v>
      </c>
      <c r="F431" t="s">
        <v>192</v>
      </c>
      <c r="G431">
        <v>2181</v>
      </c>
      <c r="H431">
        <v>870</v>
      </c>
      <c r="I431">
        <v>86</v>
      </c>
      <c r="J431">
        <v>34</v>
      </c>
      <c r="K431">
        <v>105</v>
      </c>
      <c r="L431">
        <v>1</v>
      </c>
      <c r="M431" t="s">
        <v>179</v>
      </c>
      <c r="N431" t="s">
        <v>180</v>
      </c>
      <c r="O431" s="2">
        <v>231.4853751</v>
      </c>
      <c r="P431" s="15">
        <v>45763</v>
      </c>
      <c r="Q431" s="15">
        <v>45783</v>
      </c>
      <c r="R431" s="15">
        <v>45790</v>
      </c>
      <c r="S431" t="s">
        <v>22</v>
      </c>
      <c r="T431">
        <v>13</v>
      </c>
      <c r="U431" s="2">
        <v>282.19169535999998</v>
      </c>
      <c r="V431" s="2">
        <v>6613.8678599999994</v>
      </c>
      <c r="W431" s="2">
        <v>7.9068244000000005</v>
      </c>
      <c r="X431" s="2">
        <v>2.4934384000000001</v>
      </c>
      <c r="Y431" s="2">
        <v>4.2782153599999999</v>
      </c>
      <c r="Z431" s="6">
        <f>Crate_BOMs[[#This Row],[glass weight (lb)]]+Crate_BOMs[[#This Row],[Crate Weight (lb)]]/COUNTIF(Crate_BOMs[crate no.],Crate_BOMs[[#This Row],[crate no.]])</f>
        <v>251.64192476857141</v>
      </c>
      <c r="AA431" s="6" t="str">
        <f>IF(LEFT(Crate_BOMs[[#This Row],[glass code]],4)&lt;&gt;"1116","",IFERROR(MID(Crate_BOMs[[#This Row],[no]],FIND("ECN",Crate_BOMs[[#This Row],[no]]),200),MID(Crate_BOMs[[#This Row],[no]],39,200)))</f>
        <v>2.06 GLZ02</v>
      </c>
      <c r="AB431" s="6" t="str">
        <f>SUBSTITUTE(IF(RIGHT(Crate_BOMs[[#This Row],[PO Sublot-GL]],6)="curved",RIGHT(Crate_BOMs[[#This Row],[PO Sublot-GL]],12),RIGHT(Crate_BOMs[[#This Row],[PO Sublot-GL]],5))," ","")</f>
        <v>GLZ02</v>
      </c>
      <c r="AC431" s="6" t="str">
        <f>SUBSTITUTE(LEFT(Crate_BOMs[[#This Row],[PO Sublot-GL]],LEN(Crate_BOMs[[#This Row],[PO Sublot-GL]])-LEN(Crate_BOMs[[#This Row],[Glass Type]]))," ","")</f>
        <v>2.06</v>
      </c>
      <c r="AD431" s="6" t="str">
        <f>LEFT(Crate_BOMs[[#This Row],[no]],FIND(" ",Crate_BOMs[[#This Row],[no]],5)-1)</f>
        <v>PO 40544</v>
      </c>
      <c r="AE431" s="6" cm="1">
        <f t="array" ref="AE431">COUNTA(_xlfn.UNIQUE(_xlfn._xlws.FILTER(Crate_BOMs[PO],Crate_BOMs[crate no.]=Crate_BOMs[[#This Row],[crate no.]])))</f>
        <v>1</v>
      </c>
      <c r="AF431" s="10" t="str">
        <f>IF(Crate_BOMs[[#This Row],['# POs in Crate]]=1,"",IF(VLOOKUP(Crate_BOMs[[#This Row],[crate no.]],Crates_[[crate no.]:[New Sublot]],3,FALSE)="","",VLOOKUP(Crate_BOMs[[#This Row],[crate no.]],Crates_[[crate no.]:[New Sublot]],3,FALSE)))</f>
        <v/>
      </c>
      <c r="AG431" s="6" t="str">
        <f>IF(VLOOKUP(Crate_BOMs[[#This Row],[crate no.]],Crates_[[crate no.]:[New Sublot]],3,FALSE)="",VLOOKUP(Crate_BOMs[[#This Row],[crate no.]],Crates_[[crate no.]:[New Sublot]],2,FALSE),VLOOKUP(Crate_BOMs[[#This Row],[crate no.]],Crates_[[crate no.]:[New Sublot]],3,FALSE))</f>
        <v>2.06</v>
      </c>
    </row>
    <row r="432" spans="1:33" x14ac:dyDescent="0.25">
      <c r="A432">
        <v>11</v>
      </c>
      <c r="B432">
        <v>300520391</v>
      </c>
      <c r="C432">
        <v>2394815</v>
      </c>
      <c r="D432">
        <v>1</v>
      </c>
      <c r="E432" t="s">
        <v>177</v>
      </c>
      <c r="F432" t="s">
        <v>192</v>
      </c>
      <c r="G432">
        <v>2181</v>
      </c>
      <c r="H432">
        <v>870</v>
      </c>
      <c r="I432">
        <v>86</v>
      </c>
      <c r="J432">
        <v>34</v>
      </c>
      <c r="K432">
        <v>105</v>
      </c>
      <c r="L432">
        <v>1</v>
      </c>
      <c r="M432" t="s">
        <v>179</v>
      </c>
      <c r="N432" t="s">
        <v>180</v>
      </c>
      <c r="O432" s="2">
        <v>231.4853751</v>
      </c>
      <c r="P432" s="15">
        <v>45763</v>
      </c>
      <c r="Q432" s="15">
        <v>45783</v>
      </c>
      <c r="R432" s="15">
        <v>45790</v>
      </c>
      <c r="S432" t="s">
        <v>22</v>
      </c>
      <c r="T432">
        <v>13</v>
      </c>
      <c r="U432" s="2">
        <v>282.19169535999998</v>
      </c>
      <c r="V432" s="2">
        <v>6613.8678599999994</v>
      </c>
      <c r="W432" s="2">
        <v>7.9068244000000005</v>
      </c>
      <c r="X432" s="2">
        <v>2.4934384000000001</v>
      </c>
      <c r="Y432" s="2">
        <v>4.2782153599999999</v>
      </c>
      <c r="Z432" s="6">
        <f>Crate_BOMs[[#This Row],[glass weight (lb)]]+Crate_BOMs[[#This Row],[Crate Weight (lb)]]/COUNTIF(Crate_BOMs[crate no.],Crate_BOMs[[#This Row],[crate no.]])</f>
        <v>251.64192476857141</v>
      </c>
      <c r="AA432" s="6" t="str">
        <f>IF(LEFT(Crate_BOMs[[#This Row],[glass code]],4)&lt;&gt;"1116","",IFERROR(MID(Crate_BOMs[[#This Row],[no]],FIND("ECN",Crate_BOMs[[#This Row],[no]]),200),MID(Crate_BOMs[[#This Row],[no]],39,200)))</f>
        <v>2.06 GLZ02</v>
      </c>
      <c r="AB432" s="6" t="str">
        <f>SUBSTITUTE(IF(RIGHT(Crate_BOMs[[#This Row],[PO Sublot-GL]],6)="curved",RIGHT(Crate_BOMs[[#This Row],[PO Sublot-GL]],12),RIGHT(Crate_BOMs[[#This Row],[PO Sublot-GL]],5))," ","")</f>
        <v>GLZ02</v>
      </c>
      <c r="AC432" s="6" t="str">
        <f>SUBSTITUTE(LEFT(Crate_BOMs[[#This Row],[PO Sublot-GL]],LEN(Crate_BOMs[[#This Row],[PO Sublot-GL]])-LEN(Crate_BOMs[[#This Row],[Glass Type]]))," ","")</f>
        <v>2.06</v>
      </c>
      <c r="AD432" s="6" t="str">
        <f>LEFT(Crate_BOMs[[#This Row],[no]],FIND(" ",Crate_BOMs[[#This Row],[no]],5)-1)</f>
        <v>PO 40544</v>
      </c>
      <c r="AE432" s="6" cm="1">
        <f t="array" ref="AE432">COUNTA(_xlfn.UNIQUE(_xlfn._xlws.FILTER(Crate_BOMs[PO],Crate_BOMs[crate no.]=Crate_BOMs[[#This Row],[crate no.]])))</f>
        <v>1</v>
      </c>
      <c r="AF432" s="10" t="str">
        <f>IF(Crate_BOMs[[#This Row],['# POs in Crate]]=1,"",IF(VLOOKUP(Crate_BOMs[[#This Row],[crate no.]],Crates_[[crate no.]:[New Sublot]],3,FALSE)="","",VLOOKUP(Crate_BOMs[[#This Row],[crate no.]],Crates_[[crate no.]:[New Sublot]],3,FALSE)))</f>
        <v/>
      </c>
      <c r="AG432" s="6" t="str">
        <f>IF(VLOOKUP(Crate_BOMs[[#This Row],[crate no.]],Crates_[[crate no.]:[New Sublot]],3,FALSE)="",VLOOKUP(Crate_BOMs[[#This Row],[crate no.]],Crates_[[crate no.]:[New Sublot]],2,FALSE),VLOOKUP(Crate_BOMs[[#This Row],[crate no.]],Crates_[[crate no.]:[New Sublot]],3,FALSE))</f>
        <v>2.06</v>
      </c>
    </row>
    <row r="433" spans="1:33" x14ac:dyDescent="0.25">
      <c r="A433">
        <v>11</v>
      </c>
      <c r="B433">
        <v>300520391</v>
      </c>
      <c r="C433">
        <v>2394815</v>
      </c>
      <c r="D433">
        <v>1</v>
      </c>
      <c r="E433" t="s">
        <v>177</v>
      </c>
      <c r="F433" t="s">
        <v>192</v>
      </c>
      <c r="G433">
        <v>2181</v>
      </c>
      <c r="H433">
        <v>870</v>
      </c>
      <c r="I433">
        <v>86</v>
      </c>
      <c r="J433">
        <v>34</v>
      </c>
      <c r="K433">
        <v>105</v>
      </c>
      <c r="L433">
        <v>1</v>
      </c>
      <c r="M433" t="s">
        <v>179</v>
      </c>
      <c r="N433" t="s">
        <v>180</v>
      </c>
      <c r="O433" s="2">
        <v>231.4853751</v>
      </c>
      <c r="P433" s="15">
        <v>45763</v>
      </c>
      <c r="Q433" s="15">
        <v>45783</v>
      </c>
      <c r="R433" s="15">
        <v>45790</v>
      </c>
      <c r="S433" t="s">
        <v>22</v>
      </c>
      <c r="T433">
        <v>13</v>
      </c>
      <c r="U433" s="2">
        <v>282.19169535999998</v>
      </c>
      <c r="V433" s="2">
        <v>6613.8678599999994</v>
      </c>
      <c r="W433" s="2">
        <v>7.9068244000000005</v>
      </c>
      <c r="X433" s="2">
        <v>2.4934384000000001</v>
      </c>
      <c r="Y433" s="2">
        <v>4.2782153599999999</v>
      </c>
      <c r="Z433" s="6">
        <f>Crate_BOMs[[#This Row],[glass weight (lb)]]+Crate_BOMs[[#This Row],[Crate Weight (lb)]]/COUNTIF(Crate_BOMs[crate no.],Crate_BOMs[[#This Row],[crate no.]])</f>
        <v>251.64192476857141</v>
      </c>
      <c r="AA433" s="6" t="str">
        <f>IF(LEFT(Crate_BOMs[[#This Row],[glass code]],4)&lt;&gt;"1116","",IFERROR(MID(Crate_BOMs[[#This Row],[no]],FIND("ECN",Crate_BOMs[[#This Row],[no]]),200),MID(Crate_BOMs[[#This Row],[no]],39,200)))</f>
        <v>2.06 GLZ02</v>
      </c>
      <c r="AB433" s="6" t="str">
        <f>SUBSTITUTE(IF(RIGHT(Crate_BOMs[[#This Row],[PO Sublot-GL]],6)="curved",RIGHT(Crate_BOMs[[#This Row],[PO Sublot-GL]],12),RIGHT(Crate_BOMs[[#This Row],[PO Sublot-GL]],5))," ","")</f>
        <v>GLZ02</v>
      </c>
      <c r="AC433" s="6" t="str">
        <f>SUBSTITUTE(LEFT(Crate_BOMs[[#This Row],[PO Sublot-GL]],LEN(Crate_BOMs[[#This Row],[PO Sublot-GL]])-LEN(Crate_BOMs[[#This Row],[Glass Type]]))," ","")</f>
        <v>2.06</v>
      </c>
      <c r="AD433" s="6" t="str">
        <f>LEFT(Crate_BOMs[[#This Row],[no]],FIND(" ",Crate_BOMs[[#This Row],[no]],5)-1)</f>
        <v>PO 40544</v>
      </c>
      <c r="AE433" s="6" cm="1">
        <f t="array" ref="AE433">COUNTA(_xlfn.UNIQUE(_xlfn._xlws.FILTER(Crate_BOMs[PO],Crate_BOMs[crate no.]=Crate_BOMs[[#This Row],[crate no.]])))</f>
        <v>1</v>
      </c>
      <c r="AF433" s="10" t="str">
        <f>IF(Crate_BOMs[[#This Row],['# POs in Crate]]=1,"",IF(VLOOKUP(Crate_BOMs[[#This Row],[crate no.]],Crates_[[crate no.]:[New Sublot]],3,FALSE)="","",VLOOKUP(Crate_BOMs[[#This Row],[crate no.]],Crates_[[crate no.]:[New Sublot]],3,FALSE)))</f>
        <v/>
      </c>
      <c r="AG433" s="6" t="str">
        <f>IF(VLOOKUP(Crate_BOMs[[#This Row],[crate no.]],Crates_[[crate no.]:[New Sublot]],3,FALSE)="",VLOOKUP(Crate_BOMs[[#This Row],[crate no.]],Crates_[[crate no.]:[New Sublot]],2,FALSE),VLOOKUP(Crate_BOMs[[#This Row],[crate no.]],Crates_[[crate no.]:[New Sublot]],3,FALSE))</f>
        <v>2.06</v>
      </c>
    </row>
    <row r="434" spans="1:33" x14ac:dyDescent="0.25">
      <c r="A434">
        <v>11</v>
      </c>
      <c r="B434">
        <v>300520391</v>
      </c>
      <c r="C434">
        <v>2394815</v>
      </c>
      <c r="D434">
        <v>1</v>
      </c>
      <c r="E434" t="s">
        <v>177</v>
      </c>
      <c r="F434" t="s">
        <v>192</v>
      </c>
      <c r="G434">
        <v>2181</v>
      </c>
      <c r="H434">
        <v>870</v>
      </c>
      <c r="I434">
        <v>86</v>
      </c>
      <c r="J434">
        <v>34</v>
      </c>
      <c r="K434">
        <v>105</v>
      </c>
      <c r="L434">
        <v>1</v>
      </c>
      <c r="M434" t="s">
        <v>179</v>
      </c>
      <c r="N434" t="s">
        <v>180</v>
      </c>
      <c r="O434" s="2">
        <v>231.4853751</v>
      </c>
      <c r="P434" s="15">
        <v>45763</v>
      </c>
      <c r="Q434" s="15">
        <v>45783</v>
      </c>
      <c r="R434" s="15">
        <v>45790</v>
      </c>
      <c r="S434" t="s">
        <v>22</v>
      </c>
      <c r="T434">
        <v>13</v>
      </c>
      <c r="U434" s="2">
        <v>282.19169535999998</v>
      </c>
      <c r="V434" s="2">
        <v>6613.8678599999994</v>
      </c>
      <c r="W434" s="2">
        <v>7.9068244000000005</v>
      </c>
      <c r="X434" s="2">
        <v>2.4934384000000001</v>
      </c>
      <c r="Y434" s="2">
        <v>4.2782153599999999</v>
      </c>
      <c r="Z434" s="6">
        <f>Crate_BOMs[[#This Row],[glass weight (lb)]]+Crate_BOMs[[#This Row],[Crate Weight (lb)]]/COUNTIF(Crate_BOMs[crate no.],Crate_BOMs[[#This Row],[crate no.]])</f>
        <v>251.64192476857141</v>
      </c>
      <c r="AA434" s="6" t="str">
        <f>IF(LEFT(Crate_BOMs[[#This Row],[glass code]],4)&lt;&gt;"1116","",IFERROR(MID(Crate_BOMs[[#This Row],[no]],FIND("ECN",Crate_BOMs[[#This Row],[no]]),200),MID(Crate_BOMs[[#This Row],[no]],39,200)))</f>
        <v>2.06 GLZ02</v>
      </c>
      <c r="AB434" s="6" t="str">
        <f>SUBSTITUTE(IF(RIGHT(Crate_BOMs[[#This Row],[PO Sublot-GL]],6)="curved",RIGHT(Crate_BOMs[[#This Row],[PO Sublot-GL]],12),RIGHT(Crate_BOMs[[#This Row],[PO Sublot-GL]],5))," ","")</f>
        <v>GLZ02</v>
      </c>
      <c r="AC434" s="6" t="str">
        <f>SUBSTITUTE(LEFT(Crate_BOMs[[#This Row],[PO Sublot-GL]],LEN(Crate_BOMs[[#This Row],[PO Sublot-GL]])-LEN(Crate_BOMs[[#This Row],[Glass Type]]))," ","")</f>
        <v>2.06</v>
      </c>
      <c r="AD434" s="6" t="str">
        <f>LEFT(Crate_BOMs[[#This Row],[no]],FIND(" ",Crate_BOMs[[#This Row],[no]],5)-1)</f>
        <v>PO 40544</v>
      </c>
      <c r="AE434" s="6" cm="1">
        <f t="array" ref="AE434">COUNTA(_xlfn.UNIQUE(_xlfn._xlws.FILTER(Crate_BOMs[PO],Crate_BOMs[crate no.]=Crate_BOMs[[#This Row],[crate no.]])))</f>
        <v>1</v>
      </c>
      <c r="AF434" s="10" t="str">
        <f>IF(Crate_BOMs[[#This Row],['# POs in Crate]]=1,"",IF(VLOOKUP(Crate_BOMs[[#This Row],[crate no.]],Crates_[[crate no.]:[New Sublot]],3,FALSE)="","",VLOOKUP(Crate_BOMs[[#This Row],[crate no.]],Crates_[[crate no.]:[New Sublot]],3,FALSE)))</f>
        <v/>
      </c>
      <c r="AG434" s="6" t="str">
        <f>IF(VLOOKUP(Crate_BOMs[[#This Row],[crate no.]],Crates_[[crate no.]:[New Sublot]],3,FALSE)="",VLOOKUP(Crate_BOMs[[#This Row],[crate no.]],Crates_[[crate no.]:[New Sublot]],2,FALSE),VLOOKUP(Crate_BOMs[[#This Row],[crate no.]],Crates_[[crate no.]:[New Sublot]],3,FALSE))</f>
        <v>2.06</v>
      </c>
    </row>
    <row r="435" spans="1:33" x14ac:dyDescent="0.25">
      <c r="A435">
        <v>11</v>
      </c>
      <c r="B435">
        <v>300520391</v>
      </c>
      <c r="C435">
        <v>2394815</v>
      </c>
      <c r="D435">
        <v>1</v>
      </c>
      <c r="E435" t="s">
        <v>177</v>
      </c>
      <c r="F435" t="s">
        <v>192</v>
      </c>
      <c r="G435">
        <v>2181</v>
      </c>
      <c r="H435">
        <v>870</v>
      </c>
      <c r="I435">
        <v>86</v>
      </c>
      <c r="J435">
        <v>34</v>
      </c>
      <c r="K435">
        <v>105</v>
      </c>
      <c r="L435">
        <v>1</v>
      </c>
      <c r="M435" t="s">
        <v>179</v>
      </c>
      <c r="N435" t="s">
        <v>180</v>
      </c>
      <c r="O435" s="2">
        <v>231.4853751</v>
      </c>
      <c r="P435" s="15">
        <v>45763</v>
      </c>
      <c r="Q435" s="15">
        <v>45783</v>
      </c>
      <c r="R435" s="15">
        <v>45790</v>
      </c>
      <c r="S435" t="s">
        <v>22</v>
      </c>
      <c r="T435">
        <v>13</v>
      </c>
      <c r="U435" s="2">
        <v>282.19169535999998</v>
      </c>
      <c r="V435" s="2">
        <v>6613.8678599999994</v>
      </c>
      <c r="W435" s="2">
        <v>7.9068244000000005</v>
      </c>
      <c r="X435" s="2">
        <v>2.4934384000000001</v>
      </c>
      <c r="Y435" s="2">
        <v>4.2782153599999999</v>
      </c>
      <c r="Z435" s="6">
        <f>Crate_BOMs[[#This Row],[glass weight (lb)]]+Crate_BOMs[[#This Row],[Crate Weight (lb)]]/COUNTIF(Crate_BOMs[crate no.],Crate_BOMs[[#This Row],[crate no.]])</f>
        <v>251.64192476857141</v>
      </c>
      <c r="AA435" s="6" t="str">
        <f>IF(LEFT(Crate_BOMs[[#This Row],[glass code]],4)&lt;&gt;"1116","",IFERROR(MID(Crate_BOMs[[#This Row],[no]],FIND("ECN",Crate_BOMs[[#This Row],[no]]),200),MID(Crate_BOMs[[#This Row],[no]],39,200)))</f>
        <v>2.06 GLZ02</v>
      </c>
      <c r="AB435" s="6" t="str">
        <f>SUBSTITUTE(IF(RIGHT(Crate_BOMs[[#This Row],[PO Sublot-GL]],6)="curved",RIGHT(Crate_BOMs[[#This Row],[PO Sublot-GL]],12),RIGHT(Crate_BOMs[[#This Row],[PO Sublot-GL]],5))," ","")</f>
        <v>GLZ02</v>
      </c>
      <c r="AC435" s="6" t="str">
        <f>SUBSTITUTE(LEFT(Crate_BOMs[[#This Row],[PO Sublot-GL]],LEN(Crate_BOMs[[#This Row],[PO Sublot-GL]])-LEN(Crate_BOMs[[#This Row],[Glass Type]]))," ","")</f>
        <v>2.06</v>
      </c>
      <c r="AD435" s="6" t="str">
        <f>LEFT(Crate_BOMs[[#This Row],[no]],FIND(" ",Crate_BOMs[[#This Row],[no]],5)-1)</f>
        <v>PO 40544</v>
      </c>
      <c r="AE435" s="6" cm="1">
        <f t="array" ref="AE435">COUNTA(_xlfn.UNIQUE(_xlfn._xlws.FILTER(Crate_BOMs[PO],Crate_BOMs[crate no.]=Crate_BOMs[[#This Row],[crate no.]])))</f>
        <v>1</v>
      </c>
      <c r="AF435" s="10" t="str">
        <f>IF(Crate_BOMs[[#This Row],['# POs in Crate]]=1,"",IF(VLOOKUP(Crate_BOMs[[#This Row],[crate no.]],Crates_[[crate no.]:[New Sublot]],3,FALSE)="","",VLOOKUP(Crate_BOMs[[#This Row],[crate no.]],Crates_[[crate no.]:[New Sublot]],3,FALSE)))</f>
        <v/>
      </c>
      <c r="AG435" s="6" t="str">
        <f>IF(VLOOKUP(Crate_BOMs[[#This Row],[crate no.]],Crates_[[crate no.]:[New Sublot]],3,FALSE)="",VLOOKUP(Crate_BOMs[[#This Row],[crate no.]],Crates_[[crate no.]:[New Sublot]],2,FALSE),VLOOKUP(Crate_BOMs[[#This Row],[crate no.]],Crates_[[crate no.]:[New Sublot]],3,FALSE))</f>
        <v>2.06</v>
      </c>
    </row>
    <row r="436" spans="1:33" x14ac:dyDescent="0.25">
      <c r="A436">
        <v>11</v>
      </c>
      <c r="B436">
        <v>300520391</v>
      </c>
      <c r="C436">
        <v>2394815</v>
      </c>
      <c r="D436">
        <v>1</v>
      </c>
      <c r="E436" t="s">
        <v>177</v>
      </c>
      <c r="F436" t="s">
        <v>192</v>
      </c>
      <c r="G436">
        <v>2181</v>
      </c>
      <c r="H436">
        <v>870</v>
      </c>
      <c r="I436">
        <v>86</v>
      </c>
      <c r="J436">
        <v>34</v>
      </c>
      <c r="K436">
        <v>105</v>
      </c>
      <c r="L436">
        <v>1</v>
      </c>
      <c r="M436" t="s">
        <v>179</v>
      </c>
      <c r="N436" t="s">
        <v>180</v>
      </c>
      <c r="O436" s="2">
        <v>231.4853751</v>
      </c>
      <c r="P436" s="15">
        <v>45763</v>
      </c>
      <c r="Q436" s="15">
        <v>45783</v>
      </c>
      <c r="R436" s="15">
        <v>45790</v>
      </c>
      <c r="S436" t="s">
        <v>22</v>
      </c>
      <c r="T436">
        <v>13</v>
      </c>
      <c r="U436" s="2">
        <v>282.19169535999998</v>
      </c>
      <c r="V436" s="2">
        <v>6613.8678599999994</v>
      </c>
      <c r="W436" s="2">
        <v>7.9068244000000005</v>
      </c>
      <c r="X436" s="2">
        <v>2.4934384000000001</v>
      </c>
      <c r="Y436" s="2">
        <v>4.2782153599999999</v>
      </c>
      <c r="Z436" s="6">
        <f>Crate_BOMs[[#This Row],[glass weight (lb)]]+Crate_BOMs[[#This Row],[Crate Weight (lb)]]/COUNTIF(Crate_BOMs[crate no.],Crate_BOMs[[#This Row],[crate no.]])</f>
        <v>251.64192476857141</v>
      </c>
      <c r="AA436" s="6" t="str">
        <f>IF(LEFT(Crate_BOMs[[#This Row],[glass code]],4)&lt;&gt;"1116","",IFERROR(MID(Crate_BOMs[[#This Row],[no]],FIND("ECN",Crate_BOMs[[#This Row],[no]]),200),MID(Crate_BOMs[[#This Row],[no]],39,200)))</f>
        <v>2.06 GLZ02</v>
      </c>
      <c r="AB436" s="6" t="str">
        <f>SUBSTITUTE(IF(RIGHT(Crate_BOMs[[#This Row],[PO Sublot-GL]],6)="curved",RIGHT(Crate_BOMs[[#This Row],[PO Sublot-GL]],12),RIGHT(Crate_BOMs[[#This Row],[PO Sublot-GL]],5))," ","")</f>
        <v>GLZ02</v>
      </c>
      <c r="AC436" s="6" t="str">
        <f>SUBSTITUTE(LEFT(Crate_BOMs[[#This Row],[PO Sublot-GL]],LEN(Crate_BOMs[[#This Row],[PO Sublot-GL]])-LEN(Crate_BOMs[[#This Row],[Glass Type]]))," ","")</f>
        <v>2.06</v>
      </c>
      <c r="AD436" s="6" t="str">
        <f>LEFT(Crate_BOMs[[#This Row],[no]],FIND(" ",Crate_BOMs[[#This Row],[no]],5)-1)</f>
        <v>PO 40544</v>
      </c>
      <c r="AE436" s="6" cm="1">
        <f t="array" ref="AE436">COUNTA(_xlfn.UNIQUE(_xlfn._xlws.FILTER(Crate_BOMs[PO],Crate_BOMs[crate no.]=Crate_BOMs[[#This Row],[crate no.]])))</f>
        <v>1</v>
      </c>
      <c r="AF436" s="10" t="str">
        <f>IF(Crate_BOMs[[#This Row],['# POs in Crate]]=1,"",IF(VLOOKUP(Crate_BOMs[[#This Row],[crate no.]],Crates_[[crate no.]:[New Sublot]],3,FALSE)="","",VLOOKUP(Crate_BOMs[[#This Row],[crate no.]],Crates_[[crate no.]:[New Sublot]],3,FALSE)))</f>
        <v/>
      </c>
      <c r="AG436" s="6" t="str">
        <f>IF(VLOOKUP(Crate_BOMs[[#This Row],[crate no.]],Crates_[[crate no.]:[New Sublot]],3,FALSE)="",VLOOKUP(Crate_BOMs[[#This Row],[crate no.]],Crates_[[crate no.]:[New Sublot]],2,FALSE),VLOOKUP(Crate_BOMs[[#This Row],[crate no.]],Crates_[[crate no.]:[New Sublot]],3,FALSE))</f>
        <v>2.06</v>
      </c>
    </row>
    <row r="437" spans="1:33" x14ac:dyDescent="0.25">
      <c r="A437">
        <v>11</v>
      </c>
      <c r="B437">
        <v>300521104</v>
      </c>
      <c r="C437">
        <v>2398362</v>
      </c>
      <c r="D437">
        <v>1</v>
      </c>
      <c r="E437" t="s">
        <v>181</v>
      </c>
      <c r="F437" t="s">
        <v>193</v>
      </c>
      <c r="G437">
        <v>4661</v>
      </c>
      <c r="H437">
        <v>1461</v>
      </c>
      <c r="I437">
        <v>184</v>
      </c>
      <c r="J437">
        <v>58</v>
      </c>
      <c r="K437">
        <v>477</v>
      </c>
      <c r="L437">
        <v>1</v>
      </c>
      <c r="M437" t="s">
        <v>194</v>
      </c>
      <c r="N437" t="s">
        <v>184</v>
      </c>
      <c r="O437" s="2">
        <v>1051.6049897399998</v>
      </c>
      <c r="P437" s="15">
        <v>45763</v>
      </c>
      <c r="Q437" s="15">
        <v>45783</v>
      </c>
      <c r="R437" s="15">
        <v>45790</v>
      </c>
      <c r="U437" s="2"/>
      <c r="V437" s="2"/>
      <c r="W437" s="2"/>
      <c r="X437" s="2"/>
      <c r="Y437" s="2"/>
      <c r="Z437" s="6">
        <f>Crate_BOMs[[#This Row],[glass weight (lb)]]+Crate_BOMs[[#This Row],[Crate Weight (lb)]]/COUNTIF(Crate_BOMs[crate no.],Crate_BOMs[[#This Row],[crate no.]])</f>
        <v>1051.6049897399998</v>
      </c>
      <c r="AA437" s="6" t="str">
        <f>IF(LEFT(Crate_BOMs[[#This Row],[glass code]],4)&lt;&gt;"1116","",IFERROR(MID(Crate_BOMs[[#This Row],[no]],FIND("ECN",Crate_BOMs[[#This Row],[no]]),200),MID(Crate_BOMs[[#This Row],[no]],39,200)))</f>
        <v/>
      </c>
      <c r="AB437" s="6" t="str">
        <f>SUBSTITUTE(IF(RIGHT(Crate_BOMs[[#This Row],[PO Sublot-GL]],6)="curved",RIGHT(Crate_BOMs[[#This Row],[PO Sublot-GL]],12),RIGHT(Crate_BOMs[[#This Row],[PO Sublot-GL]],5))," ","")</f>
        <v/>
      </c>
      <c r="AC437" s="6" t="str">
        <f>SUBSTITUTE(LEFT(Crate_BOMs[[#This Row],[PO Sublot-GL]],LEN(Crate_BOMs[[#This Row],[PO Sublot-GL]])-LEN(Crate_BOMs[[#This Row],[Glass Type]]))," ","")</f>
        <v/>
      </c>
      <c r="AD437" s="6" t="str">
        <f>LEFT(Crate_BOMs[[#This Row],[no]],FIND(" ",Crate_BOMs[[#This Row],[no]],5)-1)</f>
        <v>PO 41545</v>
      </c>
      <c r="AE437" s="6" cm="1">
        <f t="array" ref="AE437">COUNTA(_xlfn.UNIQUE(_xlfn._xlws.FILTER(Crate_BOMs[PO],Crate_BOMs[crate no.]=Crate_BOMs[[#This Row],[crate no.]])))</f>
        <v>1</v>
      </c>
      <c r="AF437" s="10" t="str">
        <f>IF(Crate_BOMs[[#This Row],['# POs in Crate]]=1,"",IF(VLOOKUP(Crate_BOMs[[#This Row],[crate no.]],Crates_[[crate no.]:[New Sublot]],3,FALSE)="","",VLOOKUP(Crate_BOMs[[#This Row],[crate no.]],Crates_[[crate no.]:[New Sublot]],3,FALSE)))</f>
        <v/>
      </c>
      <c r="AG437" s="6" t="str">
        <f>IF(VLOOKUP(Crate_BOMs[[#This Row],[crate no.]],Crates_[[crate no.]:[New Sublot]],3,FALSE)="",VLOOKUP(Crate_BOMs[[#This Row],[crate no.]],Crates_[[crate no.]:[New Sublot]],2,FALSE),VLOOKUP(Crate_BOMs[[#This Row],[crate no.]],Crates_[[crate no.]:[New Sublot]],3,FALSE))</f>
        <v>2.01</v>
      </c>
    </row>
    <row r="438" spans="1:33" x14ac:dyDescent="0.25">
      <c r="A438">
        <v>11</v>
      </c>
      <c r="B438">
        <v>300523923</v>
      </c>
      <c r="C438">
        <v>2394733</v>
      </c>
      <c r="D438">
        <v>3</v>
      </c>
      <c r="E438" t="s">
        <v>185</v>
      </c>
      <c r="F438" t="s">
        <v>58</v>
      </c>
      <c r="G438">
        <v>3680</v>
      </c>
      <c r="H438">
        <v>1099</v>
      </c>
      <c r="I438">
        <v>145</v>
      </c>
      <c r="J438">
        <v>43</v>
      </c>
      <c r="K438">
        <v>222</v>
      </c>
      <c r="L438">
        <v>1</v>
      </c>
      <c r="M438" t="s">
        <v>195</v>
      </c>
      <c r="N438" t="s">
        <v>187</v>
      </c>
      <c r="O438" s="2">
        <v>489.42622163999999</v>
      </c>
      <c r="P438" s="15">
        <v>45763</v>
      </c>
      <c r="Q438" s="15">
        <v>45783</v>
      </c>
      <c r="R438" s="15">
        <v>45790</v>
      </c>
      <c r="U438" s="2"/>
      <c r="V438" s="2"/>
      <c r="W438" s="2"/>
      <c r="X438" s="2"/>
      <c r="Y438" s="2"/>
      <c r="Z438" s="6">
        <f>Crate_BOMs[[#This Row],[glass weight (lb)]]+Crate_BOMs[[#This Row],[Crate Weight (lb)]]/COUNTIF(Crate_BOMs[crate no.],Crate_BOMs[[#This Row],[crate no.]])</f>
        <v>489.42622163999999</v>
      </c>
      <c r="AA438" s="6" t="str">
        <f>IF(LEFT(Crate_BOMs[[#This Row],[glass code]],4)&lt;&gt;"1116","",IFERROR(MID(Crate_BOMs[[#This Row],[no]],FIND("ECN",Crate_BOMs[[#This Row],[no]]),200),MID(Crate_BOMs[[#This Row],[no]],39,200)))</f>
        <v>2.05 &amp; 2.09 GLZ01</v>
      </c>
      <c r="AB438" s="6" t="str">
        <f>SUBSTITUTE(IF(RIGHT(Crate_BOMs[[#This Row],[PO Sublot-GL]],6)="curved",RIGHT(Crate_BOMs[[#This Row],[PO Sublot-GL]],12),RIGHT(Crate_BOMs[[#This Row],[PO Sublot-GL]],5))," ","")</f>
        <v>GLZ01</v>
      </c>
      <c r="AC438" s="6" t="str">
        <f>SUBSTITUTE(LEFT(Crate_BOMs[[#This Row],[PO Sublot-GL]],LEN(Crate_BOMs[[#This Row],[PO Sublot-GL]])-LEN(Crate_BOMs[[#This Row],[Glass Type]]))," ","")</f>
        <v>2.05&amp;2.09</v>
      </c>
      <c r="AD438" s="6" t="str">
        <f>LEFT(Crate_BOMs[[#This Row],[no]],FIND(" ",Crate_BOMs[[#This Row],[no]],5)-1)</f>
        <v>PO 40536</v>
      </c>
      <c r="AE438" s="6" cm="1">
        <f t="array" ref="AE438">COUNTA(_xlfn.UNIQUE(_xlfn._xlws.FILTER(Crate_BOMs[PO],Crate_BOMs[crate no.]=Crate_BOMs[[#This Row],[crate no.]])))</f>
        <v>1</v>
      </c>
      <c r="AF438" s="10" t="str">
        <f>IF(Crate_BOMs[[#This Row],['# POs in Crate]]=1,"",IF(VLOOKUP(Crate_BOMs[[#This Row],[crate no.]],Crates_[[crate no.]:[New Sublot]],3,FALSE)="","",VLOOKUP(Crate_BOMs[[#This Row],[crate no.]],Crates_[[crate no.]:[New Sublot]],3,FALSE)))</f>
        <v/>
      </c>
      <c r="AG438" s="6" t="str">
        <f>IF(VLOOKUP(Crate_BOMs[[#This Row],[crate no.]],Crates_[[crate no.]:[New Sublot]],3,FALSE)="",VLOOKUP(Crate_BOMs[[#This Row],[crate no.]],Crates_[[crate no.]:[New Sublot]],2,FALSE),VLOOKUP(Crate_BOMs[[#This Row],[crate no.]],Crates_[[crate no.]:[New Sublot]],3,FALSE))</f>
        <v>2.05&amp;2.09</v>
      </c>
    </row>
    <row r="439" spans="1:33" x14ac:dyDescent="0.25">
      <c r="A439">
        <v>11</v>
      </c>
      <c r="B439">
        <v>300523923</v>
      </c>
      <c r="C439">
        <v>2394733</v>
      </c>
      <c r="D439">
        <v>3</v>
      </c>
      <c r="E439" t="s">
        <v>185</v>
      </c>
      <c r="F439" t="s">
        <v>58</v>
      </c>
      <c r="G439">
        <v>3680</v>
      </c>
      <c r="H439">
        <v>1099</v>
      </c>
      <c r="I439">
        <v>145</v>
      </c>
      <c r="J439">
        <v>43</v>
      </c>
      <c r="K439">
        <v>222</v>
      </c>
      <c r="L439">
        <v>1</v>
      </c>
      <c r="M439" t="s">
        <v>195</v>
      </c>
      <c r="N439" t="s">
        <v>187</v>
      </c>
      <c r="O439" s="2">
        <v>489.42622163999999</v>
      </c>
      <c r="P439" s="15">
        <v>45763</v>
      </c>
      <c r="Q439" s="15">
        <v>45783</v>
      </c>
      <c r="R439" s="15">
        <v>45790</v>
      </c>
      <c r="U439" s="2"/>
      <c r="V439" s="2"/>
      <c r="W439" s="2"/>
      <c r="X439" s="2"/>
      <c r="Y439" s="2"/>
      <c r="Z439" s="6">
        <f>Crate_BOMs[[#This Row],[glass weight (lb)]]+Crate_BOMs[[#This Row],[Crate Weight (lb)]]/COUNTIF(Crate_BOMs[crate no.],Crate_BOMs[[#This Row],[crate no.]])</f>
        <v>489.42622163999999</v>
      </c>
      <c r="AA439" s="6" t="str">
        <f>IF(LEFT(Crate_BOMs[[#This Row],[glass code]],4)&lt;&gt;"1116","",IFERROR(MID(Crate_BOMs[[#This Row],[no]],FIND("ECN",Crate_BOMs[[#This Row],[no]]),200),MID(Crate_BOMs[[#This Row],[no]],39,200)))</f>
        <v>2.05 &amp; 2.09 GLZ01</v>
      </c>
      <c r="AB439" s="6" t="str">
        <f>SUBSTITUTE(IF(RIGHT(Crate_BOMs[[#This Row],[PO Sublot-GL]],6)="curved",RIGHT(Crate_BOMs[[#This Row],[PO Sublot-GL]],12),RIGHT(Crate_BOMs[[#This Row],[PO Sublot-GL]],5))," ","")</f>
        <v>GLZ01</v>
      </c>
      <c r="AC439" s="6" t="str">
        <f>SUBSTITUTE(LEFT(Crate_BOMs[[#This Row],[PO Sublot-GL]],LEN(Crate_BOMs[[#This Row],[PO Sublot-GL]])-LEN(Crate_BOMs[[#This Row],[Glass Type]]))," ","")</f>
        <v>2.05&amp;2.09</v>
      </c>
      <c r="AD439" s="6" t="str">
        <f>LEFT(Crate_BOMs[[#This Row],[no]],FIND(" ",Crate_BOMs[[#This Row],[no]],5)-1)</f>
        <v>PO 40536</v>
      </c>
      <c r="AE439" s="6" cm="1">
        <f t="array" ref="AE439">COUNTA(_xlfn.UNIQUE(_xlfn._xlws.FILTER(Crate_BOMs[PO],Crate_BOMs[crate no.]=Crate_BOMs[[#This Row],[crate no.]])))</f>
        <v>1</v>
      </c>
      <c r="AF439" s="10" t="str">
        <f>IF(Crate_BOMs[[#This Row],['# POs in Crate]]=1,"",IF(VLOOKUP(Crate_BOMs[[#This Row],[crate no.]],Crates_[[crate no.]:[New Sublot]],3,FALSE)="","",VLOOKUP(Crate_BOMs[[#This Row],[crate no.]],Crates_[[crate no.]:[New Sublot]],3,FALSE)))</f>
        <v/>
      </c>
      <c r="AG439" s="6" t="str">
        <f>IF(VLOOKUP(Crate_BOMs[[#This Row],[crate no.]],Crates_[[crate no.]:[New Sublot]],3,FALSE)="",VLOOKUP(Crate_BOMs[[#This Row],[crate no.]],Crates_[[crate no.]:[New Sublot]],2,FALSE),VLOOKUP(Crate_BOMs[[#This Row],[crate no.]],Crates_[[crate no.]:[New Sublot]],3,FALSE))</f>
        <v>2.05&amp;2.09</v>
      </c>
    </row>
    <row r="440" spans="1:33" x14ac:dyDescent="0.25">
      <c r="A440">
        <v>11</v>
      </c>
      <c r="B440">
        <v>300520672</v>
      </c>
      <c r="C440">
        <v>2394169</v>
      </c>
      <c r="D440">
        <v>1</v>
      </c>
      <c r="E440" t="s">
        <v>111</v>
      </c>
      <c r="F440" t="s">
        <v>68</v>
      </c>
      <c r="G440">
        <v>1781</v>
      </c>
      <c r="H440">
        <v>2496</v>
      </c>
      <c r="I440">
        <v>70</v>
      </c>
      <c r="J440">
        <v>98</v>
      </c>
      <c r="K440">
        <v>245</v>
      </c>
      <c r="L440">
        <v>1</v>
      </c>
      <c r="M440" t="s">
        <v>112</v>
      </c>
      <c r="N440" t="s">
        <v>188</v>
      </c>
      <c r="O440" s="2">
        <v>540.13254189999998</v>
      </c>
      <c r="P440" s="15">
        <v>45763</v>
      </c>
      <c r="Q440" s="15">
        <v>45783</v>
      </c>
      <c r="R440" s="15">
        <v>45790</v>
      </c>
      <c r="S440" t="s">
        <v>22</v>
      </c>
      <c r="T440">
        <v>11</v>
      </c>
      <c r="U440" s="2">
        <v>390.21820373999998</v>
      </c>
      <c r="V440" s="2">
        <v>6613.8678599999994</v>
      </c>
      <c r="W440" s="2">
        <v>8.7401577600000007</v>
      </c>
      <c r="X440" s="2">
        <v>2.4803150400000002</v>
      </c>
      <c r="Y440" s="2">
        <v>7.3293965600000002</v>
      </c>
      <c r="Z440" s="6">
        <f>Crate_BOMs[[#This Row],[glass weight (lb)]]+Crate_BOMs[[#This Row],[Crate Weight (lb)]]/COUNTIF(Crate_BOMs[crate no.],Crate_BOMs[[#This Row],[crate no.]])</f>
        <v>670.20527647999995</v>
      </c>
      <c r="AA440" s="6" t="str">
        <f>IF(LEFT(Crate_BOMs[[#This Row],[glass code]],4)&lt;&gt;"1116","",IFERROR(MID(Crate_BOMs[[#This Row],[no]],FIND("ECN",Crate_BOMs[[#This Row],[no]]),200),MID(Crate_BOMs[[#This Row],[no]],39,200)))</f>
        <v>2.01 GLA02</v>
      </c>
      <c r="AB440" s="6" t="str">
        <f>SUBSTITUTE(IF(RIGHT(Crate_BOMs[[#This Row],[PO Sublot-GL]],6)="curved",RIGHT(Crate_BOMs[[#This Row],[PO Sublot-GL]],12),RIGHT(Crate_BOMs[[#This Row],[PO Sublot-GL]],5))," ","")</f>
        <v>GLA02</v>
      </c>
      <c r="AC440" s="6" t="str">
        <f>SUBSTITUTE(LEFT(Crate_BOMs[[#This Row],[PO Sublot-GL]],LEN(Crate_BOMs[[#This Row],[PO Sublot-GL]])-LEN(Crate_BOMs[[#This Row],[Glass Type]]))," ","")</f>
        <v>2.01</v>
      </c>
      <c r="AD440" s="6" t="str">
        <f>LEFT(Crate_BOMs[[#This Row],[no]],FIND(" ",Crate_BOMs[[#This Row],[no]],5)-1)</f>
        <v>PO 40535</v>
      </c>
      <c r="AE440" s="6" cm="1">
        <f t="array" ref="AE440">COUNTA(_xlfn.UNIQUE(_xlfn._xlws.FILTER(Crate_BOMs[PO],Crate_BOMs[crate no.]=Crate_BOMs[[#This Row],[crate no.]])))</f>
        <v>1</v>
      </c>
      <c r="AF440" s="10" t="str">
        <f>IF(Crate_BOMs[[#This Row],['# POs in Crate]]=1,"",IF(VLOOKUP(Crate_BOMs[[#This Row],[crate no.]],Crates_[[crate no.]:[New Sublot]],3,FALSE)="","",VLOOKUP(Crate_BOMs[[#This Row],[crate no.]],Crates_[[crate no.]:[New Sublot]],3,FALSE)))</f>
        <v/>
      </c>
      <c r="AG440" s="6" t="str">
        <f>IF(VLOOKUP(Crate_BOMs[[#This Row],[crate no.]],Crates_[[crate no.]:[New Sublot]],3,FALSE)="",VLOOKUP(Crate_BOMs[[#This Row],[crate no.]],Crates_[[crate no.]:[New Sublot]],2,FALSE),VLOOKUP(Crate_BOMs[[#This Row],[crate no.]],Crates_[[crate no.]:[New Sublot]],3,FALSE))</f>
        <v>2.01</v>
      </c>
    </row>
    <row r="441" spans="1:33" x14ac:dyDescent="0.25">
      <c r="A441">
        <v>11</v>
      </c>
      <c r="B441">
        <v>300520672</v>
      </c>
      <c r="C441">
        <v>2394169</v>
      </c>
      <c r="D441">
        <v>1</v>
      </c>
      <c r="E441" t="s">
        <v>111</v>
      </c>
      <c r="F441" t="s">
        <v>68</v>
      </c>
      <c r="G441">
        <v>1781</v>
      </c>
      <c r="H441">
        <v>2496</v>
      </c>
      <c r="I441">
        <v>70</v>
      </c>
      <c r="J441">
        <v>98</v>
      </c>
      <c r="K441">
        <v>245</v>
      </c>
      <c r="L441">
        <v>1</v>
      </c>
      <c r="M441" t="s">
        <v>112</v>
      </c>
      <c r="N441" t="s">
        <v>188</v>
      </c>
      <c r="O441" s="2">
        <v>540.13254189999998</v>
      </c>
      <c r="P441" s="15">
        <v>45763</v>
      </c>
      <c r="Q441" s="15">
        <v>45783</v>
      </c>
      <c r="R441" s="15">
        <v>45790</v>
      </c>
      <c r="S441" t="s">
        <v>22</v>
      </c>
      <c r="T441">
        <v>11</v>
      </c>
      <c r="U441" s="2">
        <v>390.21820373999998</v>
      </c>
      <c r="V441" s="2">
        <v>6613.8678599999994</v>
      </c>
      <c r="W441" s="2">
        <v>8.7401577600000007</v>
      </c>
      <c r="X441" s="2">
        <v>2.4803150400000002</v>
      </c>
      <c r="Y441" s="2">
        <v>7.3293965600000002</v>
      </c>
      <c r="Z441" s="6">
        <f>Crate_BOMs[[#This Row],[glass weight (lb)]]+Crate_BOMs[[#This Row],[Crate Weight (lb)]]/COUNTIF(Crate_BOMs[crate no.],Crate_BOMs[[#This Row],[crate no.]])</f>
        <v>670.20527647999995</v>
      </c>
      <c r="AA441" s="6" t="str">
        <f>IF(LEFT(Crate_BOMs[[#This Row],[glass code]],4)&lt;&gt;"1116","",IFERROR(MID(Crate_BOMs[[#This Row],[no]],FIND("ECN",Crate_BOMs[[#This Row],[no]]),200),MID(Crate_BOMs[[#This Row],[no]],39,200)))</f>
        <v>2.01 GLA02</v>
      </c>
      <c r="AB441" s="6" t="str">
        <f>SUBSTITUTE(IF(RIGHT(Crate_BOMs[[#This Row],[PO Sublot-GL]],6)="curved",RIGHT(Crate_BOMs[[#This Row],[PO Sublot-GL]],12),RIGHT(Crate_BOMs[[#This Row],[PO Sublot-GL]],5))," ","")</f>
        <v>GLA02</v>
      </c>
      <c r="AC441" s="6" t="str">
        <f>SUBSTITUTE(LEFT(Crate_BOMs[[#This Row],[PO Sublot-GL]],LEN(Crate_BOMs[[#This Row],[PO Sublot-GL]])-LEN(Crate_BOMs[[#This Row],[Glass Type]]))," ","")</f>
        <v>2.01</v>
      </c>
      <c r="AD441" s="6" t="str">
        <f>LEFT(Crate_BOMs[[#This Row],[no]],FIND(" ",Crate_BOMs[[#This Row],[no]],5)-1)</f>
        <v>PO 40535</v>
      </c>
      <c r="AE441" s="6" cm="1">
        <f t="array" ref="AE441">COUNTA(_xlfn.UNIQUE(_xlfn._xlws.FILTER(Crate_BOMs[PO],Crate_BOMs[crate no.]=Crate_BOMs[[#This Row],[crate no.]])))</f>
        <v>1</v>
      </c>
      <c r="AF441" s="10" t="str">
        <f>IF(Crate_BOMs[[#This Row],['# POs in Crate]]=1,"",IF(VLOOKUP(Crate_BOMs[[#This Row],[crate no.]],Crates_[[crate no.]:[New Sublot]],3,FALSE)="","",VLOOKUP(Crate_BOMs[[#This Row],[crate no.]],Crates_[[crate no.]:[New Sublot]],3,FALSE)))</f>
        <v/>
      </c>
      <c r="AG441" s="6" t="str">
        <f>IF(VLOOKUP(Crate_BOMs[[#This Row],[crate no.]],Crates_[[crate no.]:[New Sublot]],3,FALSE)="",VLOOKUP(Crate_BOMs[[#This Row],[crate no.]],Crates_[[crate no.]:[New Sublot]],2,FALSE),VLOOKUP(Crate_BOMs[[#This Row],[crate no.]],Crates_[[crate no.]:[New Sublot]],3,FALSE))</f>
        <v>2.01</v>
      </c>
    </row>
    <row r="442" spans="1:33" x14ac:dyDescent="0.25">
      <c r="A442">
        <v>11</v>
      </c>
      <c r="B442">
        <v>300520672</v>
      </c>
      <c r="C442">
        <v>2394169</v>
      </c>
      <c r="D442">
        <v>3</v>
      </c>
      <c r="E442" t="s">
        <v>189</v>
      </c>
      <c r="F442" t="s">
        <v>68</v>
      </c>
      <c r="G442">
        <v>1775</v>
      </c>
      <c r="H442">
        <v>2496</v>
      </c>
      <c r="I442">
        <v>70</v>
      </c>
      <c r="J442">
        <v>98</v>
      </c>
      <c r="K442">
        <v>244</v>
      </c>
      <c r="L442">
        <v>1</v>
      </c>
      <c r="M442" t="s">
        <v>112</v>
      </c>
      <c r="N442" t="s">
        <v>188</v>
      </c>
      <c r="O442" s="2">
        <v>537.92791927999997</v>
      </c>
      <c r="P442" s="15">
        <v>45763</v>
      </c>
      <c r="Q442" s="15">
        <v>45783</v>
      </c>
      <c r="R442" s="15">
        <v>45790</v>
      </c>
      <c r="S442" t="s">
        <v>22</v>
      </c>
      <c r="T442">
        <v>11</v>
      </c>
      <c r="U442" s="2">
        <v>390.21820373999998</v>
      </c>
      <c r="V442" s="2">
        <v>6613.8678599999994</v>
      </c>
      <c r="W442" s="2">
        <v>8.7401577600000007</v>
      </c>
      <c r="X442" s="2">
        <v>2.4803150400000002</v>
      </c>
      <c r="Y442" s="2">
        <v>7.3293965600000002</v>
      </c>
      <c r="Z442" s="6">
        <f>Crate_BOMs[[#This Row],[glass weight (lb)]]+Crate_BOMs[[#This Row],[Crate Weight (lb)]]/COUNTIF(Crate_BOMs[crate no.],Crate_BOMs[[#This Row],[crate no.]])</f>
        <v>668.00065385999994</v>
      </c>
      <c r="AA442" s="6" t="str">
        <f>IF(LEFT(Crate_BOMs[[#This Row],[glass code]],4)&lt;&gt;"1116","",IFERROR(MID(Crate_BOMs[[#This Row],[no]],FIND("ECN",Crate_BOMs[[#This Row],[no]]),200),MID(Crate_BOMs[[#This Row],[no]],39,200)))</f>
        <v>2.01 GLA02</v>
      </c>
      <c r="AB442" s="6" t="str">
        <f>SUBSTITUTE(IF(RIGHT(Crate_BOMs[[#This Row],[PO Sublot-GL]],6)="curved",RIGHT(Crate_BOMs[[#This Row],[PO Sublot-GL]],12),RIGHT(Crate_BOMs[[#This Row],[PO Sublot-GL]],5))," ","")</f>
        <v>GLA02</v>
      </c>
      <c r="AC442" s="6" t="str">
        <f>SUBSTITUTE(LEFT(Crate_BOMs[[#This Row],[PO Sublot-GL]],LEN(Crate_BOMs[[#This Row],[PO Sublot-GL]])-LEN(Crate_BOMs[[#This Row],[Glass Type]]))," ","")</f>
        <v>2.01</v>
      </c>
      <c r="AD442" s="6" t="str">
        <f>LEFT(Crate_BOMs[[#This Row],[no]],FIND(" ",Crate_BOMs[[#This Row],[no]],5)-1)</f>
        <v>PO 40535</v>
      </c>
      <c r="AE442" s="6" cm="1">
        <f t="array" ref="AE442">COUNTA(_xlfn.UNIQUE(_xlfn._xlws.FILTER(Crate_BOMs[PO],Crate_BOMs[crate no.]=Crate_BOMs[[#This Row],[crate no.]])))</f>
        <v>1</v>
      </c>
      <c r="AF442" s="10" t="str">
        <f>IF(Crate_BOMs[[#This Row],['# POs in Crate]]=1,"",IF(VLOOKUP(Crate_BOMs[[#This Row],[crate no.]],Crates_[[crate no.]:[New Sublot]],3,FALSE)="","",VLOOKUP(Crate_BOMs[[#This Row],[crate no.]],Crates_[[crate no.]:[New Sublot]],3,FALSE)))</f>
        <v/>
      </c>
      <c r="AG442" s="6" t="str">
        <f>IF(VLOOKUP(Crate_BOMs[[#This Row],[crate no.]],Crates_[[crate no.]:[New Sublot]],3,FALSE)="",VLOOKUP(Crate_BOMs[[#This Row],[crate no.]],Crates_[[crate no.]:[New Sublot]],2,FALSE),VLOOKUP(Crate_BOMs[[#This Row],[crate no.]],Crates_[[crate no.]:[New Sublot]],3,FALSE))</f>
        <v>2.01</v>
      </c>
    </row>
    <row r="443" spans="1:33" x14ac:dyDescent="0.25">
      <c r="A443">
        <v>11</v>
      </c>
      <c r="B443">
        <v>300521265</v>
      </c>
      <c r="C443">
        <v>2394817</v>
      </c>
      <c r="D443">
        <v>1</v>
      </c>
      <c r="E443" t="s">
        <v>177</v>
      </c>
      <c r="F443" t="s">
        <v>196</v>
      </c>
      <c r="G443">
        <v>2181</v>
      </c>
      <c r="H443">
        <v>870</v>
      </c>
      <c r="I443">
        <v>86</v>
      </c>
      <c r="J443">
        <v>34</v>
      </c>
      <c r="K443">
        <v>105</v>
      </c>
      <c r="L443">
        <v>1</v>
      </c>
      <c r="M443" t="s">
        <v>179</v>
      </c>
      <c r="N443" t="s">
        <v>180</v>
      </c>
      <c r="O443" s="2">
        <v>231.4853751</v>
      </c>
      <c r="P443" s="15">
        <v>45763</v>
      </c>
      <c r="Q443" s="15">
        <v>45783</v>
      </c>
      <c r="R443" s="15">
        <v>45790</v>
      </c>
      <c r="S443" t="s">
        <v>22</v>
      </c>
      <c r="T443">
        <v>13</v>
      </c>
      <c r="U443" s="2">
        <v>282.19169535999998</v>
      </c>
      <c r="V443" s="2">
        <v>6613.8678599999994</v>
      </c>
      <c r="W443" s="2">
        <v>7.9068244000000005</v>
      </c>
      <c r="X443" s="2">
        <v>2.4934384000000001</v>
      </c>
      <c r="Y443" s="2">
        <v>4.2782153599999999</v>
      </c>
      <c r="Z443" s="6">
        <f>Crate_BOMs[[#This Row],[glass weight (lb)]]+Crate_BOMs[[#This Row],[Crate Weight (lb)]]/COUNTIF(Crate_BOMs[crate no.],Crate_BOMs[[#This Row],[crate no.]])</f>
        <v>251.64192476857141</v>
      </c>
      <c r="AA443" s="6" t="str">
        <f>IF(LEFT(Crate_BOMs[[#This Row],[glass code]],4)&lt;&gt;"1116","",IFERROR(MID(Crate_BOMs[[#This Row],[no]],FIND("ECN",Crate_BOMs[[#This Row],[no]]),200),MID(Crate_BOMs[[#This Row],[no]],39,200)))</f>
        <v>2.07 GLZ02</v>
      </c>
      <c r="AB443" s="6" t="str">
        <f>SUBSTITUTE(IF(RIGHT(Crate_BOMs[[#This Row],[PO Sublot-GL]],6)="curved",RIGHT(Crate_BOMs[[#This Row],[PO Sublot-GL]],12),RIGHT(Crate_BOMs[[#This Row],[PO Sublot-GL]],5))," ","")</f>
        <v>GLZ02</v>
      </c>
      <c r="AC443" s="6" t="str">
        <f>SUBSTITUTE(LEFT(Crate_BOMs[[#This Row],[PO Sublot-GL]],LEN(Crate_BOMs[[#This Row],[PO Sublot-GL]])-LEN(Crate_BOMs[[#This Row],[Glass Type]]))," ","")</f>
        <v>2.07</v>
      </c>
      <c r="AD443" s="6" t="str">
        <f>LEFT(Crate_BOMs[[#This Row],[no]],FIND(" ",Crate_BOMs[[#This Row],[no]],5)-1)</f>
        <v>PO 40545</v>
      </c>
      <c r="AE443" s="6" cm="1">
        <f t="array" ref="AE443">COUNTA(_xlfn.UNIQUE(_xlfn._xlws.FILTER(Crate_BOMs[PO],Crate_BOMs[crate no.]=Crate_BOMs[[#This Row],[crate no.]])))</f>
        <v>1</v>
      </c>
      <c r="AF443" s="10" t="str">
        <f>IF(Crate_BOMs[[#This Row],['# POs in Crate]]=1,"",IF(VLOOKUP(Crate_BOMs[[#This Row],[crate no.]],Crates_[[crate no.]:[New Sublot]],3,FALSE)="","",VLOOKUP(Crate_BOMs[[#This Row],[crate no.]],Crates_[[crate no.]:[New Sublot]],3,FALSE)))</f>
        <v/>
      </c>
      <c r="AG443" s="6" t="str">
        <f>IF(VLOOKUP(Crate_BOMs[[#This Row],[crate no.]],Crates_[[crate no.]:[New Sublot]],3,FALSE)="",VLOOKUP(Crate_BOMs[[#This Row],[crate no.]],Crates_[[crate no.]:[New Sublot]],2,FALSE),VLOOKUP(Crate_BOMs[[#This Row],[crate no.]],Crates_[[crate no.]:[New Sublot]],3,FALSE))</f>
        <v>2.07</v>
      </c>
    </row>
    <row r="444" spans="1:33" x14ac:dyDescent="0.25">
      <c r="A444">
        <v>11</v>
      </c>
      <c r="B444">
        <v>300521265</v>
      </c>
      <c r="C444">
        <v>2394817</v>
      </c>
      <c r="D444">
        <v>1</v>
      </c>
      <c r="E444" t="s">
        <v>177</v>
      </c>
      <c r="F444" t="s">
        <v>196</v>
      </c>
      <c r="G444">
        <v>2181</v>
      </c>
      <c r="H444">
        <v>870</v>
      </c>
      <c r="I444">
        <v>86</v>
      </c>
      <c r="J444">
        <v>34</v>
      </c>
      <c r="K444">
        <v>105</v>
      </c>
      <c r="L444">
        <v>1</v>
      </c>
      <c r="M444" t="s">
        <v>179</v>
      </c>
      <c r="N444" t="s">
        <v>180</v>
      </c>
      <c r="O444" s="2">
        <v>231.4853751</v>
      </c>
      <c r="P444" s="15">
        <v>45763</v>
      </c>
      <c r="Q444" s="15">
        <v>45783</v>
      </c>
      <c r="R444" s="15">
        <v>45790</v>
      </c>
      <c r="S444" t="s">
        <v>22</v>
      </c>
      <c r="T444">
        <v>13</v>
      </c>
      <c r="U444" s="2">
        <v>282.19169535999998</v>
      </c>
      <c r="V444" s="2">
        <v>6613.8678599999994</v>
      </c>
      <c r="W444" s="2">
        <v>7.9068244000000005</v>
      </c>
      <c r="X444" s="2">
        <v>2.4934384000000001</v>
      </c>
      <c r="Y444" s="2">
        <v>4.2782153599999999</v>
      </c>
      <c r="Z444" s="6">
        <f>Crate_BOMs[[#This Row],[glass weight (lb)]]+Crate_BOMs[[#This Row],[Crate Weight (lb)]]/COUNTIF(Crate_BOMs[crate no.],Crate_BOMs[[#This Row],[crate no.]])</f>
        <v>251.64192476857141</v>
      </c>
      <c r="AA444" s="6" t="str">
        <f>IF(LEFT(Crate_BOMs[[#This Row],[glass code]],4)&lt;&gt;"1116","",IFERROR(MID(Crate_BOMs[[#This Row],[no]],FIND("ECN",Crate_BOMs[[#This Row],[no]]),200),MID(Crate_BOMs[[#This Row],[no]],39,200)))</f>
        <v>2.07 GLZ02</v>
      </c>
      <c r="AB444" s="6" t="str">
        <f>SUBSTITUTE(IF(RIGHT(Crate_BOMs[[#This Row],[PO Sublot-GL]],6)="curved",RIGHT(Crate_BOMs[[#This Row],[PO Sublot-GL]],12),RIGHT(Crate_BOMs[[#This Row],[PO Sublot-GL]],5))," ","")</f>
        <v>GLZ02</v>
      </c>
      <c r="AC444" s="6" t="str">
        <f>SUBSTITUTE(LEFT(Crate_BOMs[[#This Row],[PO Sublot-GL]],LEN(Crate_BOMs[[#This Row],[PO Sublot-GL]])-LEN(Crate_BOMs[[#This Row],[Glass Type]]))," ","")</f>
        <v>2.07</v>
      </c>
      <c r="AD444" s="6" t="str">
        <f>LEFT(Crate_BOMs[[#This Row],[no]],FIND(" ",Crate_BOMs[[#This Row],[no]],5)-1)</f>
        <v>PO 40545</v>
      </c>
      <c r="AE444" s="6" cm="1">
        <f t="array" ref="AE444">COUNTA(_xlfn.UNIQUE(_xlfn._xlws.FILTER(Crate_BOMs[PO],Crate_BOMs[crate no.]=Crate_BOMs[[#This Row],[crate no.]])))</f>
        <v>1</v>
      </c>
      <c r="AF444" s="10" t="str">
        <f>IF(Crate_BOMs[[#This Row],['# POs in Crate]]=1,"",IF(VLOOKUP(Crate_BOMs[[#This Row],[crate no.]],Crates_[[crate no.]:[New Sublot]],3,FALSE)="","",VLOOKUP(Crate_BOMs[[#This Row],[crate no.]],Crates_[[crate no.]:[New Sublot]],3,FALSE)))</f>
        <v/>
      </c>
      <c r="AG444" s="6" t="str">
        <f>IF(VLOOKUP(Crate_BOMs[[#This Row],[crate no.]],Crates_[[crate no.]:[New Sublot]],3,FALSE)="",VLOOKUP(Crate_BOMs[[#This Row],[crate no.]],Crates_[[crate no.]:[New Sublot]],2,FALSE),VLOOKUP(Crate_BOMs[[#This Row],[crate no.]],Crates_[[crate no.]:[New Sublot]],3,FALSE))</f>
        <v>2.07</v>
      </c>
    </row>
    <row r="445" spans="1:33" x14ac:dyDescent="0.25">
      <c r="A445">
        <v>11</v>
      </c>
      <c r="B445">
        <v>300521265</v>
      </c>
      <c r="C445">
        <v>2394817</v>
      </c>
      <c r="D445">
        <v>1</v>
      </c>
      <c r="E445" t="s">
        <v>177</v>
      </c>
      <c r="F445" t="s">
        <v>196</v>
      </c>
      <c r="G445">
        <v>2181</v>
      </c>
      <c r="H445">
        <v>870</v>
      </c>
      <c r="I445">
        <v>86</v>
      </c>
      <c r="J445">
        <v>34</v>
      </c>
      <c r="K445">
        <v>105</v>
      </c>
      <c r="L445">
        <v>1</v>
      </c>
      <c r="M445" t="s">
        <v>179</v>
      </c>
      <c r="N445" t="s">
        <v>180</v>
      </c>
      <c r="O445" s="2">
        <v>231.4853751</v>
      </c>
      <c r="P445" s="15">
        <v>45763</v>
      </c>
      <c r="Q445" s="15">
        <v>45783</v>
      </c>
      <c r="R445" s="15">
        <v>45790</v>
      </c>
      <c r="S445" t="s">
        <v>22</v>
      </c>
      <c r="T445">
        <v>13</v>
      </c>
      <c r="U445" s="2">
        <v>282.19169535999998</v>
      </c>
      <c r="V445" s="2">
        <v>6613.8678599999994</v>
      </c>
      <c r="W445" s="2">
        <v>7.9068244000000005</v>
      </c>
      <c r="X445" s="2">
        <v>2.4934384000000001</v>
      </c>
      <c r="Y445" s="2">
        <v>4.2782153599999999</v>
      </c>
      <c r="Z445" s="6">
        <f>Crate_BOMs[[#This Row],[glass weight (lb)]]+Crate_BOMs[[#This Row],[Crate Weight (lb)]]/COUNTIF(Crate_BOMs[crate no.],Crate_BOMs[[#This Row],[crate no.]])</f>
        <v>251.64192476857141</v>
      </c>
      <c r="AA445" s="6" t="str">
        <f>IF(LEFT(Crate_BOMs[[#This Row],[glass code]],4)&lt;&gt;"1116","",IFERROR(MID(Crate_BOMs[[#This Row],[no]],FIND("ECN",Crate_BOMs[[#This Row],[no]]),200),MID(Crate_BOMs[[#This Row],[no]],39,200)))</f>
        <v>2.07 GLZ02</v>
      </c>
      <c r="AB445" s="6" t="str">
        <f>SUBSTITUTE(IF(RIGHT(Crate_BOMs[[#This Row],[PO Sublot-GL]],6)="curved",RIGHT(Crate_BOMs[[#This Row],[PO Sublot-GL]],12),RIGHT(Crate_BOMs[[#This Row],[PO Sublot-GL]],5))," ","")</f>
        <v>GLZ02</v>
      </c>
      <c r="AC445" s="6" t="str">
        <f>SUBSTITUTE(LEFT(Crate_BOMs[[#This Row],[PO Sublot-GL]],LEN(Crate_BOMs[[#This Row],[PO Sublot-GL]])-LEN(Crate_BOMs[[#This Row],[Glass Type]]))," ","")</f>
        <v>2.07</v>
      </c>
      <c r="AD445" s="6" t="str">
        <f>LEFT(Crate_BOMs[[#This Row],[no]],FIND(" ",Crate_BOMs[[#This Row],[no]],5)-1)</f>
        <v>PO 40545</v>
      </c>
      <c r="AE445" s="6" cm="1">
        <f t="array" ref="AE445">COUNTA(_xlfn.UNIQUE(_xlfn._xlws.FILTER(Crate_BOMs[PO],Crate_BOMs[crate no.]=Crate_BOMs[[#This Row],[crate no.]])))</f>
        <v>1</v>
      </c>
      <c r="AF445" s="10" t="str">
        <f>IF(Crate_BOMs[[#This Row],['# POs in Crate]]=1,"",IF(VLOOKUP(Crate_BOMs[[#This Row],[crate no.]],Crates_[[crate no.]:[New Sublot]],3,FALSE)="","",VLOOKUP(Crate_BOMs[[#This Row],[crate no.]],Crates_[[crate no.]:[New Sublot]],3,FALSE)))</f>
        <v/>
      </c>
      <c r="AG445" s="6" t="str">
        <f>IF(VLOOKUP(Crate_BOMs[[#This Row],[crate no.]],Crates_[[crate no.]:[New Sublot]],3,FALSE)="",VLOOKUP(Crate_BOMs[[#This Row],[crate no.]],Crates_[[crate no.]:[New Sublot]],2,FALSE),VLOOKUP(Crate_BOMs[[#This Row],[crate no.]],Crates_[[crate no.]:[New Sublot]],3,FALSE))</f>
        <v>2.07</v>
      </c>
    </row>
    <row r="446" spans="1:33" x14ac:dyDescent="0.25">
      <c r="A446">
        <v>11</v>
      </c>
      <c r="B446">
        <v>300521265</v>
      </c>
      <c r="C446">
        <v>2394817</v>
      </c>
      <c r="D446">
        <v>1</v>
      </c>
      <c r="E446" t="s">
        <v>177</v>
      </c>
      <c r="F446" t="s">
        <v>196</v>
      </c>
      <c r="G446">
        <v>2181</v>
      </c>
      <c r="H446">
        <v>870</v>
      </c>
      <c r="I446">
        <v>86</v>
      </c>
      <c r="J446">
        <v>34</v>
      </c>
      <c r="K446">
        <v>105</v>
      </c>
      <c r="L446">
        <v>1</v>
      </c>
      <c r="M446" t="s">
        <v>179</v>
      </c>
      <c r="N446" t="s">
        <v>180</v>
      </c>
      <c r="O446" s="2">
        <v>231.4853751</v>
      </c>
      <c r="P446" s="15">
        <v>45763</v>
      </c>
      <c r="Q446" s="15">
        <v>45783</v>
      </c>
      <c r="R446" s="15">
        <v>45790</v>
      </c>
      <c r="S446" t="s">
        <v>22</v>
      </c>
      <c r="T446">
        <v>13</v>
      </c>
      <c r="U446" s="2">
        <v>282.19169535999998</v>
      </c>
      <c r="V446" s="2">
        <v>6613.8678599999994</v>
      </c>
      <c r="W446" s="2">
        <v>7.9068244000000005</v>
      </c>
      <c r="X446" s="2">
        <v>2.4934384000000001</v>
      </c>
      <c r="Y446" s="2">
        <v>4.2782153599999999</v>
      </c>
      <c r="Z446" s="6">
        <f>Crate_BOMs[[#This Row],[glass weight (lb)]]+Crate_BOMs[[#This Row],[Crate Weight (lb)]]/COUNTIF(Crate_BOMs[crate no.],Crate_BOMs[[#This Row],[crate no.]])</f>
        <v>251.64192476857141</v>
      </c>
      <c r="AA446" s="6" t="str">
        <f>IF(LEFT(Crate_BOMs[[#This Row],[glass code]],4)&lt;&gt;"1116","",IFERROR(MID(Crate_BOMs[[#This Row],[no]],FIND("ECN",Crate_BOMs[[#This Row],[no]]),200),MID(Crate_BOMs[[#This Row],[no]],39,200)))</f>
        <v>2.07 GLZ02</v>
      </c>
      <c r="AB446" s="6" t="str">
        <f>SUBSTITUTE(IF(RIGHT(Crate_BOMs[[#This Row],[PO Sublot-GL]],6)="curved",RIGHT(Crate_BOMs[[#This Row],[PO Sublot-GL]],12),RIGHT(Crate_BOMs[[#This Row],[PO Sublot-GL]],5))," ","")</f>
        <v>GLZ02</v>
      </c>
      <c r="AC446" s="6" t="str">
        <f>SUBSTITUTE(LEFT(Crate_BOMs[[#This Row],[PO Sublot-GL]],LEN(Crate_BOMs[[#This Row],[PO Sublot-GL]])-LEN(Crate_BOMs[[#This Row],[Glass Type]]))," ","")</f>
        <v>2.07</v>
      </c>
      <c r="AD446" s="6" t="str">
        <f>LEFT(Crate_BOMs[[#This Row],[no]],FIND(" ",Crate_BOMs[[#This Row],[no]],5)-1)</f>
        <v>PO 40545</v>
      </c>
      <c r="AE446" s="6" cm="1">
        <f t="array" ref="AE446">COUNTA(_xlfn.UNIQUE(_xlfn._xlws.FILTER(Crate_BOMs[PO],Crate_BOMs[crate no.]=Crate_BOMs[[#This Row],[crate no.]])))</f>
        <v>1</v>
      </c>
      <c r="AF446" s="10" t="str">
        <f>IF(Crate_BOMs[[#This Row],['# POs in Crate]]=1,"",IF(VLOOKUP(Crate_BOMs[[#This Row],[crate no.]],Crates_[[crate no.]:[New Sublot]],3,FALSE)="","",VLOOKUP(Crate_BOMs[[#This Row],[crate no.]],Crates_[[crate no.]:[New Sublot]],3,FALSE)))</f>
        <v/>
      </c>
      <c r="AG446" s="6" t="str">
        <f>IF(VLOOKUP(Crate_BOMs[[#This Row],[crate no.]],Crates_[[crate no.]:[New Sublot]],3,FALSE)="",VLOOKUP(Crate_BOMs[[#This Row],[crate no.]],Crates_[[crate no.]:[New Sublot]],2,FALSE),VLOOKUP(Crate_BOMs[[#This Row],[crate no.]],Crates_[[crate no.]:[New Sublot]],3,FALSE))</f>
        <v>2.07</v>
      </c>
    </row>
    <row r="447" spans="1:33" x14ac:dyDescent="0.25">
      <c r="A447">
        <v>11</v>
      </c>
      <c r="B447">
        <v>300521265</v>
      </c>
      <c r="C447">
        <v>2394817</v>
      </c>
      <c r="D447">
        <v>1</v>
      </c>
      <c r="E447" t="s">
        <v>177</v>
      </c>
      <c r="F447" t="s">
        <v>196</v>
      </c>
      <c r="G447">
        <v>2181</v>
      </c>
      <c r="H447">
        <v>870</v>
      </c>
      <c r="I447">
        <v>86</v>
      </c>
      <c r="J447">
        <v>34</v>
      </c>
      <c r="K447">
        <v>105</v>
      </c>
      <c r="L447">
        <v>1</v>
      </c>
      <c r="M447" t="s">
        <v>179</v>
      </c>
      <c r="N447" t="s">
        <v>180</v>
      </c>
      <c r="O447" s="2">
        <v>231.4853751</v>
      </c>
      <c r="P447" s="15">
        <v>45763</v>
      </c>
      <c r="Q447" s="15">
        <v>45783</v>
      </c>
      <c r="R447" s="15">
        <v>45790</v>
      </c>
      <c r="S447" t="s">
        <v>22</v>
      </c>
      <c r="T447">
        <v>13</v>
      </c>
      <c r="U447" s="2">
        <v>282.19169535999998</v>
      </c>
      <c r="V447" s="2">
        <v>6613.8678599999994</v>
      </c>
      <c r="W447" s="2">
        <v>7.9068244000000005</v>
      </c>
      <c r="X447" s="2">
        <v>2.4934384000000001</v>
      </c>
      <c r="Y447" s="2">
        <v>4.2782153599999999</v>
      </c>
      <c r="Z447" s="6">
        <f>Crate_BOMs[[#This Row],[glass weight (lb)]]+Crate_BOMs[[#This Row],[Crate Weight (lb)]]/COUNTIF(Crate_BOMs[crate no.],Crate_BOMs[[#This Row],[crate no.]])</f>
        <v>251.64192476857141</v>
      </c>
      <c r="AA447" s="6" t="str">
        <f>IF(LEFT(Crate_BOMs[[#This Row],[glass code]],4)&lt;&gt;"1116","",IFERROR(MID(Crate_BOMs[[#This Row],[no]],FIND("ECN",Crate_BOMs[[#This Row],[no]]),200),MID(Crate_BOMs[[#This Row],[no]],39,200)))</f>
        <v>2.07 GLZ02</v>
      </c>
      <c r="AB447" s="6" t="str">
        <f>SUBSTITUTE(IF(RIGHT(Crate_BOMs[[#This Row],[PO Sublot-GL]],6)="curved",RIGHT(Crate_BOMs[[#This Row],[PO Sublot-GL]],12),RIGHT(Crate_BOMs[[#This Row],[PO Sublot-GL]],5))," ","")</f>
        <v>GLZ02</v>
      </c>
      <c r="AC447" s="6" t="str">
        <f>SUBSTITUTE(LEFT(Crate_BOMs[[#This Row],[PO Sublot-GL]],LEN(Crate_BOMs[[#This Row],[PO Sublot-GL]])-LEN(Crate_BOMs[[#This Row],[Glass Type]]))," ","")</f>
        <v>2.07</v>
      </c>
      <c r="AD447" s="6" t="str">
        <f>LEFT(Crate_BOMs[[#This Row],[no]],FIND(" ",Crate_BOMs[[#This Row],[no]],5)-1)</f>
        <v>PO 40545</v>
      </c>
      <c r="AE447" s="6" cm="1">
        <f t="array" ref="AE447">COUNTA(_xlfn.UNIQUE(_xlfn._xlws.FILTER(Crate_BOMs[PO],Crate_BOMs[crate no.]=Crate_BOMs[[#This Row],[crate no.]])))</f>
        <v>1</v>
      </c>
      <c r="AF447" s="10" t="str">
        <f>IF(Crate_BOMs[[#This Row],['# POs in Crate]]=1,"",IF(VLOOKUP(Crate_BOMs[[#This Row],[crate no.]],Crates_[[crate no.]:[New Sublot]],3,FALSE)="","",VLOOKUP(Crate_BOMs[[#This Row],[crate no.]],Crates_[[crate no.]:[New Sublot]],3,FALSE)))</f>
        <v/>
      </c>
      <c r="AG447" s="6" t="str">
        <f>IF(VLOOKUP(Crate_BOMs[[#This Row],[crate no.]],Crates_[[crate no.]:[New Sublot]],3,FALSE)="",VLOOKUP(Crate_BOMs[[#This Row],[crate no.]],Crates_[[crate no.]:[New Sublot]],2,FALSE),VLOOKUP(Crate_BOMs[[#This Row],[crate no.]],Crates_[[crate no.]:[New Sublot]],3,FALSE))</f>
        <v>2.07</v>
      </c>
    </row>
    <row r="448" spans="1:33" x14ac:dyDescent="0.25">
      <c r="A448">
        <v>11</v>
      </c>
      <c r="B448">
        <v>300521265</v>
      </c>
      <c r="C448">
        <v>2394817</v>
      </c>
      <c r="D448">
        <v>1</v>
      </c>
      <c r="E448" t="s">
        <v>177</v>
      </c>
      <c r="F448" t="s">
        <v>196</v>
      </c>
      <c r="G448">
        <v>2181</v>
      </c>
      <c r="H448">
        <v>870</v>
      </c>
      <c r="I448">
        <v>86</v>
      </c>
      <c r="J448">
        <v>34</v>
      </c>
      <c r="K448">
        <v>105</v>
      </c>
      <c r="L448">
        <v>1</v>
      </c>
      <c r="M448" t="s">
        <v>179</v>
      </c>
      <c r="N448" t="s">
        <v>180</v>
      </c>
      <c r="O448" s="2">
        <v>231.4853751</v>
      </c>
      <c r="P448" s="15">
        <v>45763</v>
      </c>
      <c r="Q448" s="15">
        <v>45783</v>
      </c>
      <c r="R448" s="15">
        <v>45790</v>
      </c>
      <c r="S448" t="s">
        <v>22</v>
      </c>
      <c r="T448">
        <v>13</v>
      </c>
      <c r="U448" s="2">
        <v>282.19169535999998</v>
      </c>
      <c r="V448" s="2">
        <v>6613.8678599999994</v>
      </c>
      <c r="W448" s="2">
        <v>7.9068244000000005</v>
      </c>
      <c r="X448" s="2">
        <v>2.4934384000000001</v>
      </c>
      <c r="Y448" s="2">
        <v>4.2782153599999999</v>
      </c>
      <c r="Z448" s="6">
        <f>Crate_BOMs[[#This Row],[glass weight (lb)]]+Crate_BOMs[[#This Row],[Crate Weight (lb)]]/COUNTIF(Crate_BOMs[crate no.],Crate_BOMs[[#This Row],[crate no.]])</f>
        <v>251.64192476857141</v>
      </c>
      <c r="AA448" s="6" t="str">
        <f>IF(LEFT(Crate_BOMs[[#This Row],[glass code]],4)&lt;&gt;"1116","",IFERROR(MID(Crate_BOMs[[#This Row],[no]],FIND("ECN",Crate_BOMs[[#This Row],[no]]),200),MID(Crate_BOMs[[#This Row],[no]],39,200)))</f>
        <v>2.07 GLZ02</v>
      </c>
      <c r="AB448" s="6" t="str">
        <f>SUBSTITUTE(IF(RIGHT(Crate_BOMs[[#This Row],[PO Sublot-GL]],6)="curved",RIGHT(Crate_BOMs[[#This Row],[PO Sublot-GL]],12),RIGHT(Crate_BOMs[[#This Row],[PO Sublot-GL]],5))," ","")</f>
        <v>GLZ02</v>
      </c>
      <c r="AC448" s="6" t="str">
        <f>SUBSTITUTE(LEFT(Crate_BOMs[[#This Row],[PO Sublot-GL]],LEN(Crate_BOMs[[#This Row],[PO Sublot-GL]])-LEN(Crate_BOMs[[#This Row],[Glass Type]]))," ","")</f>
        <v>2.07</v>
      </c>
      <c r="AD448" s="6" t="str">
        <f>LEFT(Crate_BOMs[[#This Row],[no]],FIND(" ",Crate_BOMs[[#This Row],[no]],5)-1)</f>
        <v>PO 40545</v>
      </c>
      <c r="AE448" s="6" cm="1">
        <f t="array" ref="AE448">COUNTA(_xlfn.UNIQUE(_xlfn._xlws.FILTER(Crate_BOMs[PO],Crate_BOMs[crate no.]=Crate_BOMs[[#This Row],[crate no.]])))</f>
        <v>1</v>
      </c>
      <c r="AF448" s="10" t="str">
        <f>IF(Crate_BOMs[[#This Row],['# POs in Crate]]=1,"",IF(VLOOKUP(Crate_BOMs[[#This Row],[crate no.]],Crates_[[crate no.]:[New Sublot]],3,FALSE)="","",VLOOKUP(Crate_BOMs[[#This Row],[crate no.]],Crates_[[crate no.]:[New Sublot]],3,FALSE)))</f>
        <v/>
      </c>
      <c r="AG448" s="6" t="str">
        <f>IF(VLOOKUP(Crate_BOMs[[#This Row],[crate no.]],Crates_[[crate no.]:[New Sublot]],3,FALSE)="",VLOOKUP(Crate_BOMs[[#This Row],[crate no.]],Crates_[[crate no.]:[New Sublot]],2,FALSE),VLOOKUP(Crate_BOMs[[#This Row],[crate no.]],Crates_[[crate no.]:[New Sublot]],3,FALSE))</f>
        <v>2.07</v>
      </c>
    </row>
    <row r="449" spans="1:33" x14ac:dyDescent="0.25">
      <c r="A449">
        <v>11</v>
      </c>
      <c r="B449">
        <v>300521265</v>
      </c>
      <c r="C449">
        <v>2394817</v>
      </c>
      <c r="D449">
        <v>1</v>
      </c>
      <c r="E449" t="s">
        <v>177</v>
      </c>
      <c r="F449" t="s">
        <v>196</v>
      </c>
      <c r="G449">
        <v>2181</v>
      </c>
      <c r="H449">
        <v>870</v>
      </c>
      <c r="I449">
        <v>86</v>
      </c>
      <c r="J449">
        <v>34</v>
      </c>
      <c r="K449">
        <v>105</v>
      </c>
      <c r="L449">
        <v>1</v>
      </c>
      <c r="M449" t="s">
        <v>179</v>
      </c>
      <c r="N449" t="s">
        <v>180</v>
      </c>
      <c r="O449" s="2">
        <v>231.4853751</v>
      </c>
      <c r="P449" s="15">
        <v>45763</v>
      </c>
      <c r="Q449" s="15">
        <v>45783</v>
      </c>
      <c r="R449" s="15">
        <v>45790</v>
      </c>
      <c r="S449" t="s">
        <v>22</v>
      </c>
      <c r="T449">
        <v>13</v>
      </c>
      <c r="U449" s="2">
        <v>282.19169535999998</v>
      </c>
      <c r="V449" s="2">
        <v>6613.8678599999994</v>
      </c>
      <c r="W449" s="2">
        <v>7.9068244000000005</v>
      </c>
      <c r="X449" s="2">
        <v>2.4934384000000001</v>
      </c>
      <c r="Y449" s="2">
        <v>4.2782153599999999</v>
      </c>
      <c r="Z449" s="6">
        <f>Crate_BOMs[[#This Row],[glass weight (lb)]]+Crate_BOMs[[#This Row],[Crate Weight (lb)]]/COUNTIF(Crate_BOMs[crate no.],Crate_BOMs[[#This Row],[crate no.]])</f>
        <v>251.64192476857141</v>
      </c>
      <c r="AA449" s="6" t="str">
        <f>IF(LEFT(Crate_BOMs[[#This Row],[glass code]],4)&lt;&gt;"1116","",IFERROR(MID(Crate_BOMs[[#This Row],[no]],FIND("ECN",Crate_BOMs[[#This Row],[no]]),200),MID(Crate_BOMs[[#This Row],[no]],39,200)))</f>
        <v>2.07 GLZ02</v>
      </c>
      <c r="AB449" s="6" t="str">
        <f>SUBSTITUTE(IF(RIGHT(Crate_BOMs[[#This Row],[PO Sublot-GL]],6)="curved",RIGHT(Crate_BOMs[[#This Row],[PO Sublot-GL]],12),RIGHT(Crate_BOMs[[#This Row],[PO Sublot-GL]],5))," ","")</f>
        <v>GLZ02</v>
      </c>
      <c r="AC449" s="6" t="str">
        <f>SUBSTITUTE(LEFT(Crate_BOMs[[#This Row],[PO Sublot-GL]],LEN(Crate_BOMs[[#This Row],[PO Sublot-GL]])-LEN(Crate_BOMs[[#This Row],[Glass Type]]))," ","")</f>
        <v>2.07</v>
      </c>
      <c r="AD449" s="6" t="str">
        <f>LEFT(Crate_BOMs[[#This Row],[no]],FIND(" ",Crate_BOMs[[#This Row],[no]],5)-1)</f>
        <v>PO 40545</v>
      </c>
      <c r="AE449" s="6" cm="1">
        <f t="array" ref="AE449">COUNTA(_xlfn.UNIQUE(_xlfn._xlws.FILTER(Crate_BOMs[PO],Crate_BOMs[crate no.]=Crate_BOMs[[#This Row],[crate no.]])))</f>
        <v>1</v>
      </c>
      <c r="AF449" s="10" t="str">
        <f>IF(Crate_BOMs[[#This Row],['# POs in Crate]]=1,"",IF(VLOOKUP(Crate_BOMs[[#This Row],[crate no.]],Crates_[[crate no.]:[New Sublot]],3,FALSE)="","",VLOOKUP(Crate_BOMs[[#This Row],[crate no.]],Crates_[[crate no.]:[New Sublot]],3,FALSE)))</f>
        <v/>
      </c>
      <c r="AG449" s="6" t="str">
        <f>IF(VLOOKUP(Crate_BOMs[[#This Row],[crate no.]],Crates_[[crate no.]:[New Sublot]],3,FALSE)="",VLOOKUP(Crate_BOMs[[#This Row],[crate no.]],Crates_[[crate no.]:[New Sublot]],2,FALSE),VLOOKUP(Crate_BOMs[[#This Row],[crate no.]],Crates_[[crate no.]:[New Sublot]],3,FALSE))</f>
        <v>2.07</v>
      </c>
    </row>
    <row r="450" spans="1:33" x14ac:dyDescent="0.25">
      <c r="A450">
        <v>11</v>
      </c>
      <c r="B450">
        <v>300521265</v>
      </c>
      <c r="C450">
        <v>2394817</v>
      </c>
      <c r="D450">
        <v>1</v>
      </c>
      <c r="E450" t="s">
        <v>177</v>
      </c>
      <c r="F450" t="s">
        <v>196</v>
      </c>
      <c r="G450">
        <v>2181</v>
      </c>
      <c r="H450">
        <v>870</v>
      </c>
      <c r="I450">
        <v>86</v>
      </c>
      <c r="J450">
        <v>34</v>
      </c>
      <c r="K450">
        <v>105</v>
      </c>
      <c r="L450">
        <v>1</v>
      </c>
      <c r="M450" t="s">
        <v>179</v>
      </c>
      <c r="N450" t="s">
        <v>180</v>
      </c>
      <c r="O450" s="2">
        <v>231.4853751</v>
      </c>
      <c r="P450" s="15">
        <v>45763</v>
      </c>
      <c r="Q450" s="15">
        <v>45783</v>
      </c>
      <c r="R450" s="15">
        <v>45790</v>
      </c>
      <c r="S450" t="s">
        <v>22</v>
      </c>
      <c r="T450">
        <v>13</v>
      </c>
      <c r="U450" s="2">
        <v>282.19169535999998</v>
      </c>
      <c r="V450" s="2">
        <v>6613.8678599999994</v>
      </c>
      <c r="W450" s="2">
        <v>7.9068244000000005</v>
      </c>
      <c r="X450" s="2">
        <v>2.4934384000000001</v>
      </c>
      <c r="Y450" s="2">
        <v>4.2782153599999999</v>
      </c>
      <c r="Z450" s="6">
        <f>Crate_BOMs[[#This Row],[glass weight (lb)]]+Crate_BOMs[[#This Row],[Crate Weight (lb)]]/COUNTIF(Crate_BOMs[crate no.],Crate_BOMs[[#This Row],[crate no.]])</f>
        <v>251.64192476857141</v>
      </c>
      <c r="AA450" s="6" t="str">
        <f>IF(LEFT(Crate_BOMs[[#This Row],[glass code]],4)&lt;&gt;"1116","",IFERROR(MID(Crate_BOMs[[#This Row],[no]],FIND("ECN",Crate_BOMs[[#This Row],[no]]),200),MID(Crate_BOMs[[#This Row],[no]],39,200)))</f>
        <v>2.07 GLZ02</v>
      </c>
      <c r="AB450" s="6" t="str">
        <f>SUBSTITUTE(IF(RIGHT(Crate_BOMs[[#This Row],[PO Sublot-GL]],6)="curved",RIGHT(Crate_BOMs[[#This Row],[PO Sublot-GL]],12),RIGHT(Crate_BOMs[[#This Row],[PO Sublot-GL]],5))," ","")</f>
        <v>GLZ02</v>
      </c>
      <c r="AC450" s="6" t="str">
        <f>SUBSTITUTE(LEFT(Crate_BOMs[[#This Row],[PO Sublot-GL]],LEN(Crate_BOMs[[#This Row],[PO Sublot-GL]])-LEN(Crate_BOMs[[#This Row],[Glass Type]]))," ","")</f>
        <v>2.07</v>
      </c>
      <c r="AD450" s="6" t="str">
        <f>LEFT(Crate_BOMs[[#This Row],[no]],FIND(" ",Crate_BOMs[[#This Row],[no]],5)-1)</f>
        <v>PO 40545</v>
      </c>
      <c r="AE450" s="6" cm="1">
        <f t="array" ref="AE450">COUNTA(_xlfn.UNIQUE(_xlfn._xlws.FILTER(Crate_BOMs[PO],Crate_BOMs[crate no.]=Crate_BOMs[[#This Row],[crate no.]])))</f>
        <v>1</v>
      </c>
      <c r="AF450" s="10" t="str">
        <f>IF(Crate_BOMs[[#This Row],['# POs in Crate]]=1,"",IF(VLOOKUP(Crate_BOMs[[#This Row],[crate no.]],Crates_[[crate no.]:[New Sublot]],3,FALSE)="","",VLOOKUP(Crate_BOMs[[#This Row],[crate no.]],Crates_[[crate no.]:[New Sublot]],3,FALSE)))</f>
        <v/>
      </c>
      <c r="AG450" s="6" t="str">
        <f>IF(VLOOKUP(Crate_BOMs[[#This Row],[crate no.]],Crates_[[crate no.]:[New Sublot]],3,FALSE)="",VLOOKUP(Crate_BOMs[[#This Row],[crate no.]],Crates_[[crate no.]:[New Sublot]],2,FALSE),VLOOKUP(Crate_BOMs[[#This Row],[crate no.]],Crates_[[crate no.]:[New Sublot]],3,FALSE))</f>
        <v>2.07</v>
      </c>
    </row>
    <row r="451" spans="1:33" x14ac:dyDescent="0.25">
      <c r="A451">
        <v>11</v>
      </c>
      <c r="B451">
        <v>300521265</v>
      </c>
      <c r="C451">
        <v>2394817</v>
      </c>
      <c r="D451">
        <v>1</v>
      </c>
      <c r="E451" t="s">
        <v>177</v>
      </c>
      <c r="F451" t="s">
        <v>196</v>
      </c>
      <c r="G451">
        <v>2181</v>
      </c>
      <c r="H451">
        <v>870</v>
      </c>
      <c r="I451">
        <v>86</v>
      </c>
      <c r="J451">
        <v>34</v>
      </c>
      <c r="K451">
        <v>105</v>
      </c>
      <c r="L451">
        <v>1</v>
      </c>
      <c r="M451" t="s">
        <v>179</v>
      </c>
      <c r="N451" t="s">
        <v>180</v>
      </c>
      <c r="O451" s="2">
        <v>231.4853751</v>
      </c>
      <c r="P451" s="15">
        <v>45763</v>
      </c>
      <c r="Q451" s="15">
        <v>45783</v>
      </c>
      <c r="R451" s="15">
        <v>45790</v>
      </c>
      <c r="S451" t="s">
        <v>22</v>
      </c>
      <c r="T451">
        <v>13</v>
      </c>
      <c r="U451" s="2">
        <v>282.19169535999998</v>
      </c>
      <c r="V451" s="2">
        <v>6613.8678599999994</v>
      </c>
      <c r="W451" s="2">
        <v>7.9068244000000005</v>
      </c>
      <c r="X451" s="2">
        <v>2.4934384000000001</v>
      </c>
      <c r="Y451" s="2">
        <v>4.2782153599999999</v>
      </c>
      <c r="Z451" s="6">
        <f>Crate_BOMs[[#This Row],[glass weight (lb)]]+Crate_BOMs[[#This Row],[Crate Weight (lb)]]/COUNTIF(Crate_BOMs[crate no.],Crate_BOMs[[#This Row],[crate no.]])</f>
        <v>251.64192476857141</v>
      </c>
      <c r="AA451" s="6" t="str">
        <f>IF(LEFT(Crate_BOMs[[#This Row],[glass code]],4)&lt;&gt;"1116","",IFERROR(MID(Crate_BOMs[[#This Row],[no]],FIND("ECN",Crate_BOMs[[#This Row],[no]]),200),MID(Crate_BOMs[[#This Row],[no]],39,200)))</f>
        <v>2.07 GLZ02</v>
      </c>
      <c r="AB451" s="6" t="str">
        <f>SUBSTITUTE(IF(RIGHT(Crate_BOMs[[#This Row],[PO Sublot-GL]],6)="curved",RIGHT(Crate_BOMs[[#This Row],[PO Sublot-GL]],12),RIGHT(Crate_BOMs[[#This Row],[PO Sublot-GL]],5))," ","")</f>
        <v>GLZ02</v>
      </c>
      <c r="AC451" s="6" t="str">
        <f>SUBSTITUTE(LEFT(Crate_BOMs[[#This Row],[PO Sublot-GL]],LEN(Crate_BOMs[[#This Row],[PO Sublot-GL]])-LEN(Crate_BOMs[[#This Row],[Glass Type]]))," ","")</f>
        <v>2.07</v>
      </c>
      <c r="AD451" s="6" t="str">
        <f>LEFT(Crate_BOMs[[#This Row],[no]],FIND(" ",Crate_BOMs[[#This Row],[no]],5)-1)</f>
        <v>PO 40545</v>
      </c>
      <c r="AE451" s="6" cm="1">
        <f t="array" ref="AE451">COUNTA(_xlfn.UNIQUE(_xlfn._xlws.FILTER(Crate_BOMs[PO],Crate_BOMs[crate no.]=Crate_BOMs[[#This Row],[crate no.]])))</f>
        <v>1</v>
      </c>
      <c r="AF451" s="10" t="str">
        <f>IF(Crate_BOMs[[#This Row],['# POs in Crate]]=1,"",IF(VLOOKUP(Crate_BOMs[[#This Row],[crate no.]],Crates_[[crate no.]:[New Sublot]],3,FALSE)="","",VLOOKUP(Crate_BOMs[[#This Row],[crate no.]],Crates_[[crate no.]:[New Sublot]],3,FALSE)))</f>
        <v/>
      </c>
      <c r="AG451" s="6" t="str">
        <f>IF(VLOOKUP(Crate_BOMs[[#This Row],[crate no.]],Crates_[[crate no.]:[New Sublot]],3,FALSE)="",VLOOKUP(Crate_BOMs[[#This Row],[crate no.]],Crates_[[crate no.]:[New Sublot]],2,FALSE),VLOOKUP(Crate_BOMs[[#This Row],[crate no.]],Crates_[[crate no.]:[New Sublot]],3,FALSE))</f>
        <v>2.07</v>
      </c>
    </row>
    <row r="452" spans="1:33" x14ac:dyDescent="0.25">
      <c r="A452">
        <v>11</v>
      </c>
      <c r="B452">
        <v>300521265</v>
      </c>
      <c r="C452">
        <v>2394817</v>
      </c>
      <c r="D452">
        <v>1</v>
      </c>
      <c r="E452" t="s">
        <v>177</v>
      </c>
      <c r="F452" t="s">
        <v>196</v>
      </c>
      <c r="G452">
        <v>2181</v>
      </c>
      <c r="H452">
        <v>870</v>
      </c>
      <c r="I452">
        <v>86</v>
      </c>
      <c r="J452">
        <v>34</v>
      </c>
      <c r="K452">
        <v>105</v>
      </c>
      <c r="L452">
        <v>1</v>
      </c>
      <c r="M452" t="s">
        <v>179</v>
      </c>
      <c r="N452" t="s">
        <v>180</v>
      </c>
      <c r="O452" s="2">
        <v>231.4853751</v>
      </c>
      <c r="P452" s="15">
        <v>45763</v>
      </c>
      <c r="Q452" s="15">
        <v>45783</v>
      </c>
      <c r="R452" s="15">
        <v>45790</v>
      </c>
      <c r="S452" t="s">
        <v>22</v>
      </c>
      <c r="T452">
        <v>13</v>
      </c>
      <c r="U452" s="2">
        <v>282.19169535999998</v>
      </c>
      <c r="V452" s="2">
        <v>6613.8678599999994</v>
      </c>
      <c r="W452" s="2">
        <v>7.9068244000000005</v>
      </c>
      <c r="X452" s="2">
        <v>2.4934384000000001</v>
      </c>
      <c r="Y452" s="2">
        <v>4.2782153599999999</v>
      </c>
      <c r="Z452" s="6">
        <f>Crate_BOMs[[#This Row],[glass weight (lb)]]+Crate_BOMs[[#This Row],[Crate Weight (lb)]]/COUNTIF(Crate_BOMs[crate no.],Crate_BOMs[[#This Row],[crate no.]])</f>
        <v>251.64192476857141</v>
      </c>
      <c r="AA452" s="6" t="str">
        <f>IF(LEFT(Crate_BOMs[[#This Row],[glass code]],4)&lt;&gt;"1116","",IFERROR(MID(Crate_BOMs[[#This Row],[no]],FIND("ECN",Crate_BOMs[[#This Row],[no]]),200),MID(Crate_BOMs[[#This Row],[no]],39,200)))</f>
        <v>2.07 GLZ02</v>
      </c>
      <c r="AB452" s="6" t="str">
        <f>SUBSTITUTE(IF(RIGHT(Crate_BOMs[[#This Row],[PO Sublot-GL]],6)="curved",RIGHT(Crate_BOMs[[#This Row],[PO Sublot-GL]],12),RIGHT(Crate_BOMs[[#This Row],[PO Sublot-GL]],5))," ","")</f>
        <v>GLZ02</v>
      </c>
      <c r="AC452" s="6" t="str">
        <f>SUBSTITUTE(LEFT(Crate_BOMs[[#This Row],[PO Sublot-GL]],LEN(Crate_BOMs[[#This Row],[PO Sublot-GL]])-LEN(Crate_BOMs[[#This Row],[Glass Type]]))," ","")</f>
        <v>2.07</v>
      </c>
      <c r="AD452" s="6" t="str">
        <f>LEFT(Crate_BOMs[[#This Row],[no]],FIND(" ",Crate_BOMs[[#This Row],[no]],5)-1)</f>
        <v>PO 40545</v>
      </c>
      <c r="AE452" s="6" cm="1">
        <f t="array" ref="AE452">COUNTA(_xlfn.UNIQUE(_xlfn._xlws.FILTER(Crate_BOMs[PO],Crate_BOMs[crate no.]=Crate_BOMs[[#This Row],[crate no.]])))</f>
        <v>1</v>
      </c>
      <c r="AF452" s="10" t="str">
        <f>IF(Crate_BOMs[[#This Row],['# POs in Crate]]=1,"",IF(VLOOKUP(Crate_BOMs[[#This Row],[crate no.]],Crates_[[crate no.]:[New Sublot]],3,FALSE)="","",VLOOKUP(Crate_BOMs[[#This Row],[crate no.]],Crates_[[crate no.]:[New Sublot]],3,FALSE)))</f>
        <v/>
      </c>
      <c r="AG452" s="6" t="str">
        <f>IF(VLOOKUP(Crate_BOMs[[#This Row],[crate no.]],Crates_[[crate no.]:[New Sublot]],3,FALSE)="",VLOOKUP(Crate_BOMs[[#This Row],[crate no.]],Crates_[[crate no.]:[New Sublot]],2,FALSE),VLOOKUP(Crate_BOMs[[#This Row],[crate no.]],Crates_[[crate no.]:[New Sublot]],3,FALSE))</f>
        <v>2.07</v>
      </c>
    </row>
    <row r="453" spans="1:33" x14ac:dyDescent="0.25">
      <c r="A453">
        <v>11</v>
      </c>
      <c r="B453">
        <v>300521265</v>
      </c>
      <c r="C453">
        <v>2394817</v>
      </c>
      <c r="D453">
        <v>1</v>
      </c>
      <c r="E453" t="s">
        <v>177</v>
      </c>
      <c r="F453" t="s">
        <v>196</v>
      </c>
      <c r="G453">
        <v>2181</v>
      </c>
      <c r="H453">
        <v>870</v>
      </c>
      <c r="I453">
        <v>86</v>
      </c>
      <c r="J453">
        <v>34</v>
      </c>
      <c r="K453">
        <v>105</v>
      </c>
      <c r="L453">
        <v>1</v>
      </c>
      <c r="M453" t="s">
        <v>179</v>
      </c>
      <c r="N453" t="s">
        <v>180</v>
      </c>
      <c r="O453" s="2">
        <v>231.4853751</v>
      </c>
      <c r="P453" s="15">
        <v>45763</v>
      </c>
      <c r="Q453" s="15">
        <v>45783</v>
      </c>
      <c r="R453" s="15">
        <v>45790</v>
      </c>
      <c r="S453" t="s">
        <v>22</v>
      </c>
      <c r="T453">
        <v>13</v>
      </c>
      <c r="U453" s="2">
        <v>282.19169535999998</v>
      </c>
      <c r="V453" s="2">
        <v>6613.8678599999994</v>
      </c>
      <c r="W453" s="2">
        <v>7.9068244000000005</v>
      </c>
      <c r="X453" s="2">
        <v>2.4934384000000001</v>
      </c>
      <c r="Y453" s="2">
        <v>4.2782153599999999</v>
      </c>
      <c r="Z453" s="6">
        <f>Crate_BOMs[[#This Row],[glass weight (lb)]]+Crate_BOMs[[#This Row],[Crate Weight (lb)]]/COUNTIF(Crate_BOMs[crate no.],Crate_BOMs[[#This Row],[crate no.]])</f>
        <v>251.64192476857141</v>
      </c>
      <c r="AA453" s="6" t="str">
        <f>IF(LEFT(Crate_BOMs[[#This Row],[glass code]],4)&lt;&gt;"1116","",IFERROR(MID(Crate_BOMs[[#This Row],[no]],FIND("ECN",Crate_BOMs[[#This Row],[no]]),200),MID(Crate_BOMs[[#This Row],[no]],39,200)))</f>
        <v>2.07 GLZ02</v>
      </c>
      <c r="AB453" s="6" t="str">
        <f>SUBSTITUTE(IF(RIGHT(Crate_BOMs[[#This Row],[PO Sublot-GL]],6)="curved",RIGHT(Crate_BOMs[[#This Row],[PO Sublot-GL]],12),RIGHT(Crate_BOMs[[#This Row],[PO Sublot-GL]],5))," ","")</f>
        <v>GLZ02</v>
      </c>
      <c r="AC453" s="6" t="str">
        <f>SUBSTITUTE(LEFT(Crate_BOMs[[#This Row],[PO Sublot-GL]],LEN(Crate_BOMs[[#This Row],[PO Sublot-GL]])-LEN(Crate_BOMs[[#This Row],[Glass Type]]))," ","")</f>
        <v>2.07</v>
      </c>
      <c r="AD453" s="6" t="str">
        <f>LEFT(Crate_BOMs[[#This Row],[no]],FIND(" ",Crate_BOMs[[#This Row],[no]],5)-1)</f>
        <v>PO 40545</v>
      </c>
      <c r="AE453" s="6" cm="1">
        <f t="array" ref="AE453">COUNTA(_xlfn.UNIQUE(_xlfn._xlws.FILTER(Crate_BOMs[PO],Crate_BOMs[crate no.]=Crate_BOMs[[#This Row],[crate no.]])))</f>
        <v>1</v>
      </c>
      <c r="AF453" s="10" t="str">
        <f>IF(Crate_BOMs[[#This Row],['# POs in Crate]]=1,"",IF(VLOOKUP(Crate_BOMs[[#This Row],[crate no.]],Crates_[[crate no.]:[New Sublot]],3,FALSE)="","",VLOOKUP(Crate_BOMs[[#This Row],[crate no.]],Crates_[[crate no.]:[New Sublot]],3,FALSE)))</f>
        <v/>
      </c>
      <c r="AG453" s="6" t="str">
        <f>IF(VLOOKUP(Crate_BOMs[[#This Row],[crate no.]],Crates_[[crate no.]:[New Sublot]],3,FALSE)="",VLOOKUP(Crate_BOMs[[#This Row],[crate no.]],Crates_[[crate no.]:[New Sublot]],2,FALSE),VLOOKUP(Crate_BOMs[[#This Row],[crate no.]],Crates_[[crate no.]:[New Sublot]],3,FALSE))</f>
        <v>2.07</v>
      </c>
    </row>
    <row r="454" spans="1:33" x14ac:dyDescent="0.25">
      <c r="A454">
        <v>11</v>
      </c>
      <c r="B454">
        <v>300521265</v>
      </c>
      <c r="C454">
        <v>2394817</v>
      </c>
      <c r="D454">
        <v>1</v>
      </c>
      <c r="E454" t="s">
        <v>177</v>
      </c>
      <c r="F454" t="s">
        <v>196</v>
      </c>
      <c r="G454">
        <v>2181</v>
      </c>
      <c r="H454">
        <v>870</v>
      </c>
      <c r="I454">
        <v>86</v>
      </c>
      <c r="J454">
        <v>34</v>
      </c>
      <c r="K454">
        <v>105</v>
      </c>
      <c r="L454">
        <v>1</v>
      </c>
      <c r="M454" t="s">
        <v>179</v>
      </c>
      <c r="N454" t="s">
        <v>180</v>
      </c>
      <c r="O454" s="2">
        <v>231.4853751</v>
      </c>
      <c r="P454" s="15">
        <v>45763</v>
      </c>
      <c r="Q454" s="15">
        <v>45783</v>
      </c>
      <c r="R454" s="15">
        <v>45790</v>
      </c>
      <c r="S454" t="s">
        <v>22</v>
      </c>
      <c r="T454">
        <v>13</v>
      </c>
      <c r="U454" s="2">
        <v>282.19169535999998</v>
      </c>
      <c r="V454" s="2">
        <v>6613.8678599999994</v>
      </c>
      <c r="W454" s="2">
        <v>7.9068244000000005</v>
      </c>
      <c r="X454" s="2">
        <v>2.4934384000000001</v>
      </c>
      <c r="Y454" s="2">
        <v>4.2782153599999999</v>
      </c>
      <c r="Z454" s="6">
        <f>Crate_BOMs[[#This Row],[glass weight (lb)]]+Crate_BOMs[[#This Row],[Crate Weight (lb)]]/COUNTIF(Crate_BOMs[crate no.],Crate_BOMs[[#This Row],[crate no.]])</f>
        <v>251.64192476857141</v>
      </c>
      <c r="AA454" s="6" t="str">
        <f>IF(LEFT(Crate_BOMs[[#This Row],[glass code]],4)&lt;&gt;"1116","",IFERROR(MID(Crate_BOMs[[#This Row],[no]],FIND("ECN",Crate_BOMs[[#This Row],[no]]),200),MID(Crate_BOMs[[#This Row],[no]],39,200)))</f>
        <v>2.07 GLZ02</v>
      </c>
      <c r="AB454" s="6" t="str">
        <f>SUBSTITUTE(IF(RIGHT(Crate_BOMs[[#This Row],[PO Sublot-GL]],6)="curved",RIGHT(Crate_BOMs[[#This Row],[PO Sublot-GL]],12),RIGHT(Crate_BOMs[[#This Row],[PO Sublot-GL]],5))," ","")</f>
        <v>GLZ02</v>
      </c>
      <c r="AC454" s="6" t="str">
        <f>SUBSTITUTE(LEFT(Crate_BOMs[[#This Row],[PO Sublot-GL]],LEN(Crate_BOMs[[#This Row],[PO Sublot-GL]])-LEN(Crate_BOMs[[#This Row],[Glass Type]]))," ","")</f>
        <v>2.07</v>
      </c>
      <c r="AD454" s="6" t="str">
        <f>LEFT(Crate_BOMs[[#This Row],[no]],FIND(" ",Crate_BOMs[[#This Row],[no]],5)-1)</f>
        <v>PO 40545</v>
      </c>
      <c r="AE454" s="6" cm="1">
        <f t="array" ref="AE454">COUNTA(_xlfn.UNIQUE(_xlfn._xlws.FILTER(Crate_BOMs[PO],Crate_BOMs[crate no.]=Crate_BOMs[[#This Row],[crate no.]])))</f>
        <v>1</v>
      </c>
      <c r="AF454" s="10" t="str">
        <f>IF(Crate_BOMs[[#This Row],['# POs in Crate]]=1,"",IF(VLOOKUP(Crate_BOMs[[#This Row],[crate no.]],Crates_[[crate no.]:[New Sublot]],3,FALSE)="","",VLOOKUP(Crate_BOMs[[#This Row],[crate no.]],Crates_[[crate no.]:[New Sublot]],3,FALSE)))</f>
        <v/>
      </c>
      <c r="AG454" s="6" t="str">
        <f>IF(VLOOKUP(Crate_BOMs[[#This Row],[crate no.]],Crates_[[crate no.]:[New Sublot]],3,FALSE)="",VLOOKUP(Crate_BOMs[[#This Row],[crate no.]],Crates_[[crate no.]:[New Sublot]],2,FALSE),VLOOKUP(Crate_BOMs[[#This Row],[crate no.]],Crates_[[crate no.]:[New Sublot]],3,FALSE))</f>
        <v>2.07</v>
      </c>
    </row>
    <row r="455" spans="1:33" x14ac:dyDescent="0.25">
      <c r="A455">
        <v>11</v>
      </c>
      <c r="B455">
        <v>300521265</v>
      </c>
      <c r="C455">
        <v>2394817</v>
      </c>
      <c r="D455">
        <v>1</v>
      </c>
      <c r="E455" t="s">
        <v>177</v>
      </c>
      <c r="F455" t="s">
        <v>196</v>
      </c>
      <c r="G455">
        <v>2181</v>
      </c>
      <c r="H455">
        <v>870</v>
      </c>
      <c r="I455">
        <v>86</v>
      </c>
      <c r="J455">
        <v>34</v>
      </c>
      <c r="K455">
        <v>105</v>
      </c>
      <c r="L455">
        <v>1</v>
      </c>
      <c r="M455" t="s">
        <v>179</v>
      </c>
      <c r="N455" t="s">
        <v>180</v>
      </c>
      <c r="O455" s="2">
        <v>231.4853751</v>
      </c>
      <c r="P455" s="15">
        <v>45763</v>
      </c>
      <c r="Q455" s="15">
        <v>45783</v>
      </c>
      <c r="R455" s="15">
        <v>45790</v>
      </c>
      <c r="S455" t="s">
        <v>22</v>
      </c>
      <c r="T455">
        <v>13</v>
      </c>
      <c r="U455" s="2">
        <v>282.19169535999998</v>
      </c>
      <c r="V455" s="2">
        <v>6613.8678599999994</v>
      </c>
      <c r="W455" s="2">
        <v>7.9068244000000005</v>
      </c>
      <c r="X455" s="2">
        <v>2.4934384000000001</v>
      </c>
      <c r="Y455" s="2">
        <v>4.2782153599999999</v>
      </c>
      <c r="Z455" s="6">
        <f>Crate_BOMs[[#This Row],[glass weight (lb)]]+Crate_BOMs[[#This Row],[Crate Weight (lb)]]/COUNTIF(Crate_BOMs[crate no.],Crate_BOMs[[#This Row],[crate no.]])</f>
        <v>251.64192476857141</v>
      </c>
      <c r="AA455" s="6" t="str">
        <f>IF(LEFT(Crate_BOMs[[#This Row],[glass code]],4)&lt;&gt;"1116","",IFERROR(MID(Crate_BOMs[[#This Row],[no]],FIND("ECN",Crate_BOMs[[#This Row],[no]]),200),MID(Crate_BOMs[[#This Row],[no]],39,200)))</f>
        <v>2.07 GLZ02</v>
      </c>
      <c r="AB455" s="6" t="str">
        <f>SUBSTITUTE(IF(RIGHT(Crate_BOMs[[#This Row],[PO Sublot-GL]],6)="curved",RIGHT(Crate_BOMs[[#This Row],[PO Sublot-GL]],12),RIGHT(Crate_BOMs[[#This Row],[PO Sublot-GL]],5))," ","")</f>
        <v>GLZ02</v>
      </c>
      <c r="AC455" s="6" t="str">
        <f>SUBSTITUTE(LEFT(Crate_BOMs[[#This Row],[PO Sublot-GL]],LEN(Crate_BOMs[[#This Row],[PO Sublot-GL]])-LEN(Crate_BOMs[[#This Row],[Glass Type]]))," ","")</f>
        <v>2.07</v>
      </c>
      <c r="AD455" s="6" t="str">
        <f>LEFT(Crate_BOMs[[#This Row],[no]],FIND(" ",Crate_BOMs[[#This Row],[no]],5)-1)</f>
        <v>PO 40545</v>
      </c>
      <c r="AE455" s="6" cm="1">
        <f t="array" ref="AE455">COUNTA(_xlfn.UNIQUE(_xlfn._xlws.FILTER(Crate_BOMs[PO],Crate_BOMs[crate no.]=Crate_BOMs[[#This Row],[crate no.]])))</f>
        <v>1</v>
      </c>
      <c r="AF455" s="10" t="str">
        <f>IF(Crate_BOMs[[#This Row],['# POs in Crate]]=1,"",IF(VLOOKUP(Crate_BOMs[[#This Row],[crate no.]],Crates_[[crate no.]:[New Sublot]],3,FALSE)="","",VLOOKUP(Crate_BOMs[[#This Row],[crate no.]],Crates_[[crate no.]:[New Sublot]],3,FALSE)))</f>
        <v/>
      </c>
      <c r="AG455" s="6" t="str">
        <f>IF(VLOOKUP(Crate_BOMs[[#This Row],[crate no.]],Crates_[[crate no.]:[New Sublot]],3,FALSE)="",VLOOKUP(Crate_BOMs[[#This Row],[crate no.]],Crates_[[crate no.]:[New Sublot]],2,FALSE),VLOOKUP(Crate_BOMs[[#This Row],[crate no.]],Crates_[[crate no.]:[New Sublot]],3,FALSE))</f>
        <v>2.07</v>
      </c>
    </row>
    <row r="456" spans="1:33" x14ac:dyDescent="0.25">
      <c r="A456">
        <v>11</v>
      </c>
      <c r="B456">
        <v>300521265</v>
      </c>
      <c r="C456">
        <v>2394817</v>
      </c>
      <c r="D456">
        <v>1</v>
      </c>
      <c r="E456" t="s">
        <v>177</v>
      </c>
      <c r="F456" t="s">
        <v>196</v>
      </c>
      <c r="G456">
        <v>2181</v>
      </c>
      <c r="H456">
        <v>870</v>
      </c>
      <c r="I456">
        <v>86</v>
      </c>
      <c r="J456">
        <v>34</v>
      </c>
      <c r="K456">
        <v>105</v>
      </c>
      <c r="L456">
        <v>1</v>
      </c>
      <c r="M456" t="s">
        <v>179</v>
      </c>
      <c r="N456" t="s">
        <v>180</v>
      </c>
      <c r="O456" s="2">
        <v>231.4853751</v>
      </c>
      <c r="P456" s="15">
        <v>45763</v>
      </c>
      <c r="Q456" s="15">
        <v>45783</v>
      </c>
      <c r="R456" s="15">
        <v>45790</v>
      </c>
      <c r="S456" t="s">
        <v>22</v>
      </c>
      <c r="T456">
        <v>13</v>
      </c>
      <c r="U456" s="2">
        <v>282.19169535999998</v>
      </c>
      <c r="V456" s="2">
        <v>6613.8678599999994</v>
      </c>
      <c r="W456" s="2">
        <v>7.9068244000000005</v>
      </c>
      <c r="X456" s="2">
        <v>2.4934384000000001</v>
      </c>
      <c r="Y456" s="2">
        <v>4.2782153599999999</v>
      </c>
      <c r="Z456" s="6">
        <f>Crate_BOMs[[#This Row],[glass weight (lb)]]+Crate_BOMs[[#This Row],[Crate Weight (lb)]]/COUNTIF(Crate_BOMs[crate no.],Crate_BOMs[[#This Row],[crate no.]])</f>
        <v>251.64192476857141</v>
      </c>
      <c r="AA456" s="6" t="str">
        <f>IF(LEFT(Crate_BOMs[[#This Row],[glass code]],4)&lt;&gt;"1116","",IFERROR(MID(Crate_BOMs[[#This Row],[no]],FIND("ECN",Crate_BOMs[[#This Row],[no]]),200),MID(Crate_BOMs[[#This Row],[no]],39,200)))</f>
        <v>2.07 GLZ02</v>
      </c>
      <c r="AB456" s="6" t="str">
        <f>SUBSTITUTE(IF(RIGHT(Crate_BOMs[[#This Row],[PO Sublot-GL]],6)="curved",RIGHT(Crate_BOMs[[#This Row],[PO Sublot-GL]],12),RIGHT(Crate_BOMs[[#This Row],[PO Sublot-GL]],5))," ","")</f>
        <v>GLZ02</v>
      </c>
      <c r="AC456" s="6" t="str">
        <f>SUBSTITUTE(LEFT(Crate_BOMs[[#This Row],[PO Sublot-GL]],LEN(Crate_BOMs[[#This Row],[PO Sublot-GL]])-LEN(Crate_BOMs[[#This Row],[Glass Type]]))," ","")</f>
        <v>2.07</v>
      </c>
      <c r="AD456" s="6" t="str">
        <f>LEFT(Crate_BOMs[[#This Row],[no]],FIND(" ",Crate_BOMs[[#This Row],[no]],5)-1)</f>
        <v>PO 40545</v>
      </c>
      <c r="AE456" s="6" cm="1">
        <f t="array" ref="AE456">COUNTA(_xlfn.UNIQUE(_xlfn._xlws.FILTER(Crate_BOMs[PO],Crate_BOMs[crate no.]=Crate_BOMs[[#This Row],[crate no.]])))</f>
        <v>1</v>
      </c>
      <c r="AF456" s="10" t="str">
        <f>IF(Crate_BOMs[[#This Row],['# POs in Crate]]=1,"",IF(VLOOKUP(Crate_BOMs[[#This Row],[crate no.]],Crates_[[crate no.]:[New Sublot]],3,FALSE)="","",VLOOKUP(Crate_BOMs[[#This Row],[crate no.]],Crates_[[crate no.]:[New Sublot]],3,FALSE)))</f>
        <v/>
      </c>
      <c r="AG456" s="6" t="str">
        <f>IF(VLOOKUP(Crate_BOMs[[#This Row],[crate no.]],Crates_[[crate no.]:[New Sublot]],3,FALSE)="",VLOOKUP(Crate_BOMs[[#This Row],[crate no.]],Crates_[[crate no.]:[New Sublot]],2,FALSE),VLOOKUP(Crate_BOMs[[#This Row],[crate no.]],Crates_[[crate no.]:[New Sublot]],3,FALSE))</f>
        <v>2.07</v>
      </c>
    </row>
    <row r="457" spans="1:33" x14ac:dyDescent="0.25">
      <c r="A457">
        <v>11</v>
      </c>
      <c r="B457">
        <v>300522071</v>
      </c>
      <c r="C457">
        <v>2394815</v>
      </c>
      <c r="D457">
        <v>1</v>
      </c>
      <c r="E457" t="s">
        <v>177</v>
      </c>
      <c r="F457" t="s">
        <v>192</v>
      </c>
      <c r="G457">
        <v>2181</v>
      </c>
      <c r="H457">
        <v>870</v>
      </c>
      <c r="I457">
        <v>86</v>
      </c>
      <c r="J457">
        <v>34</v>
      </c>
      <c r="K457">
        <v>105</v>
      </c>
      <c r="L457">
        <v>1</v>
      </c>
      <c r="M457" t="s">
        <v>179</v>
      </c>
      <c r="N457" t="s">
        <v>180</v>
      </c>
      <c r="O457" s="2">
        <v>231.4853751</v>
      </c>
      <c r="P457" s="15">
        <v>45763</v>
      </c>
      <c r="Q457" s="15">
        <v>45783</v>
      </c>
      <c r="R457" s="15">
        <v>45790</v>
      </c>
      <c r="S457" t="s">
        <v>22</v>
      </c>
      <c r="T457">
        <v>13</v>
      </c>
      <c r="U457" s="2">
        <v>282.19169535999998</v>
      </c>
      <c r="V457" s="2">
        <v>6613.8678599999994</v>
      </c>
      <c r="W457" s="2">
        <v>7.9068244000000005</v>
      </c>
      <c r="X457" s="2">
        <v>2.4934384000000001</v>
      </c>
      <c r="Y457" s="2">
        <v>4.2782153599999999</v>
      </c>
      <c r="Z457" s="6">
        <f>Crate_BOMs[[#This Row],[glass weight (lb)]]+Crate_BOMs[[#This Row],[Crate Weight (lb)]]/COUNTIF(Crate_BOMs[crate no.],Crate_BOMs[[#This Row],[crate no.]])</f>
        <v>251.64192476857141</v>
      </c>
      <c r="AA457" s="6" t="str">
        <f>IF(LEFT(Crate_BOMs[[#This Row],[glass code]],4)&lt;&gt;"1116","",IFERROR(MID(Crate_BOMs[[#This Row],[no]],FIND("ECN",Crate_BOMs[[#This Row],[no]]),200),MID(Crate_BOMs[[#This Row],[no]],39,200)))</f>
        <v>2.06 GLZ02</v>
      </c>
      <c r="AB457" s="6" t="str">
        <f>SUBSTITUTE(IF(RIGHT(Crate_BOMs[[#This Row],[PO Sublot-GL]],6)="curved",RIGHT(Crate_BOMs[[#This Row],[PO Sublot-GL]],12),RIGHT(Crate_BOMs[[#This Row],[PO Sublot-GL]],5))," ","")</f>
        <v>GLZ02</v>
      </c>
      <c r="AC457" s="6" t="str">
        <f>SUBSTITUTE(LEFT(Crate_BOMs[[#This Row],[PO Sublot-GL]],LEN(Crate_BOMs[[#This Row],[PO Sublot-GL]])-LEN(Crate_BOMs[[#This Row],[Glass Type]]))," ","")</f>
        <v>2.06</v>
      </c>
      <c r="AD457" s="6" t="str">
        <f>LEFT(Crate_BOMs[[#This Row],[no]],FIND(" ",Crate_BOMs[[#This Row],[no]],5)-1)</f>
        <v>PO 40544</v>
      </c>
      <c r="AE457" s="6" cm="1">
        <f t="array" ref="AE457">COUNTA(_xlfn.UNIQUE(_xlfn._xlws.FILTER(Crate_BOMs[PO],Crate_BOMs[crate no.]=Crate_BOMs[[#This Row],[crate no.]])))</f>
        <v>1</v>
      </c>
      <c r="AF457" s="10" t="str">
        <f>IF(Crate_BOMs[[#This Row],['# POs in Crate]]=1,"",IF(VLOOKUP(Crate_BOMs[[#This Row],[crate no.]],Crates_[[crate no.]:[New Sublot]],3,FALSE)="","",VLOOKUP(Crate_BOMs[[#This Row],[crate no.]],Crates_[[crate no.]:[New Sublot]],3,FALSE)))</f>
        <v/>
      </c>
      <c r="AG457" s="6" t="str">
        <f>IF(VLOOKUP(Crate_BOMs[[#This Row],[crate no.]],Crates_[[crate no.]:[New Sublot]],3,FALSE)="",VLOOKUP(Crate_BOMs[[#This Row],[crate no.]],Crates_[[crate no.]:[New Sublot]],2,FALSE),VLOOKUP(Crate_BOMs[[#This Row],[crate no.]],Crates_[[crate no.]:[New Sublot]],3,FALSE))</f>
        <v>2.06</v>
      </c>
    </row>
    <row r="458" spans="1:33" x14ac:dyDescent="0.25">
      <c r="A458">
        <v>11</v>
      </c>
      <c r="B458">
        <v>300522071</v>
      </c>
      <c r="C458">
        <v>2394815</v>
      </c>
      <c r="D458">
        <v>1</v>
      </c>
      <c r="E458" t="s">
        <v>177</v>
      </c>
      <c r="F458" t="s">
        <v>192</v>
      </c>
      <c r="G458">
        <v>2181</v>
      </c>
      <c r="H458">
        <v>870</v>
      </c>
      <c r="I458">
        <v>86</v>
      </c>
      <c r="J458">
        <v>34</v>
      </c>
      <c r="K458">
        <v>105</v>
      </c>
      <c r="L458">
        <v>1</v>
      </c>
      <c r="M458" t="s">
        <v>179</v>
      </c>
      <c r="N458" t="s">
        <v>180</v>
      </c>
      <c r="O458" s="2">
        <v>231.4853751</v>
      </c>
      <c r="P458" s="15">
        <v>45763</v>
      </c>
      <c r="Q458" s="15">
        <v>45783</v>
      </c>
      <c r="R458" s="15">
        <v>45790</v>
      </c>
      <c r="S458" t="s">
        <v>22</v>
      </c>
      <c r="T458">
        <v>13</v>
      </c>
      <c r="U458" s="2">
        <v>282.19169535999998</v>
      </c>
      <c r="V458" s="2">
        <v>6613.8678599999994</v>
      </c>
      <c r="W458" s="2">
        <v>7.9068244000000005</v>
      </c>
      <c r="X458" s="2">
        <v>2.4934384000000001</v>
      </c>
      <c r="Y458" s="2">
        <v>4.2782153599999999</v>
      </c>
      <c r="Z458" s="6">
        <f>Crate_BOMs[[#This Row],[glass weight (lb)]]+Crate_BOMs[[#This Row],[Crate Weight (lb)]]/COUNTIF(Crate_BOMs[crate no.],Crate_BOMs[[#This Row],[crate no.]])</f>
        <v>251.64192476857141</v>
      </c>
      <c r="AA458" s="6" t="str">
        <f>IF(LEFT(Crate_BOMs[[#This Row],[glass code]],4)&lt;&gt;"1116","",IFERROR(MID(Crate_BOMs[[#This Row],[no]],FIND("ECN",Crate_BOMs[[#This Row],[no]]),200),MID(Crate_BOMs[[#This Row],[no]],39,200)))</f>
        <v>2.06 GLZ02</v>
      </c>
      <c r="AB458" s="6" t="str">
        <f>SUBSTITUTE(IF(RIGHT(Crate_BOMs[[#This Row],[PO Sublot-GL]],6)="curved",RIGHT(Crate_BOMs[[#This Row],[PO Sublot-GL]],12),RIGHT(Crate_BOMs[[#This Row],[PO Sublot-GL]],5))," ","")</f>
        <v>GLZ02</v>
      </c>
      <c r="AC458" s="6" t="str">
        <f>SUBSTITUTE(LEFT(Crate_BOMs[[#This Row],[PO Sublot-GL]],LEN(Crate_BOMs[[#This Row],[PO Sublot-GL]])-LEN(Crate_BOMs[[#This Row],[Glass Type]]))," ","")</f>
        <v>2.06</v>
      </c>
      <c r="AD458" s="6" t="str">
        <f>LEFT(Crate_BOMs[[#This Row],[no]],FIND(" ",Crate_BOMs[[#This Row],[no]],5)-1)</f>
        <v>PO 40544</v>
      </c>
      <c r="AE458" s="6" cm="1">
        <f t="array" ref="AE458">COUNTA(_xlfn.UNIQUE(_xlfn._xlws.FILTER(Crate_BOMs[PO],Crate_BOMs[crate no.]=Crate_BOMs[[#This Row],[crate no.]])))</f>
        <v>1</v>
      </c>
      <c r="AF458" s="10" t="str">
        <f>IF(Crate_BOMs[[#This Row],['# POs in Crate]]=1,"",IF(VLOOKUP(Crate_BOMs[[#This Row],[crate no.]],Crates_[[crate no.]:[New Sublot]],3,FALSE)="","",VLOOKUP(Crate_BOMs[[#This Row],[crate no.]],Crates_[[crate no.]:[New Sublot]],3,FALSE)))</f>
        <v/>
      </c>
      <c r="AG458" s="6" t="str">
        <f>IF(VLOOKUP(Crate_BOMs[[#This Row],[crate no.]],Crates_[[crate no.]:[New Sublot]],3,FALSE)="",VLOOKUP(Crate_BOMs[[#This Row],[crate no.]],Crates_[[crate no.]:[New Sublot]],2,FALSE),VLOOKUP(Crate_BOMs[[#This Row],[crate no.]],Crates_[[crate no.]:[New Sublot]],3,FALSE))</f>
        <v>2.06</v>
      </c>
    </row>
    <row r="459" spans="1:33" x14ac:dyDescent="0.25">
      <c r="A459">
        <v>11</v>
      </c>
      <c r="B459">
        <v>300522071</v>
      </c>
      <c r="C459">
        <v>2394815</v>
      </c>
      <c r="D459">
        <v>1</v>
      </c>
      <c r="E459" t="s">
        <v>177</v>
      </c>
      <c r="F459" t="s">
        <v>192</v>
      </c>
      <c r="G459">
        <v>2181</v>
      </c>
      <c r="H459">
        <v>870</v>
      </c>
      <c r="I459">
        <v>86</v>
      </c>
      <c r="J459">
        <v>34</v>
      </c>
      <c r="K459">
        <v>105</v>
      </c>
      <c r="L459">
        <v>1</v>
      </c>
      <c r="M459" t="s">
        <v>179</v>
      </c>
      <c r="N459" t="s">
        <v>180</v>
      </c>
      <c r="O459" s="2">
        <v>231.4853751</v>
      </c>
      <c r="P459" s="15">
        <v>45763</v>
      </c>
      <c r="Q459" s="15">
        <v>45783</v>
      </c>
      <c r="R459" s="15">
        <v>45790</v>
      </c>
      <c r="S459" t="s">
        <v>22</v>
      </c>
      <c r="T459">
        <v>13</v>
      </c>
      <c r="U459" s="2">
        <v>282.19169535999998</v>
      </c>
      <c r="V459" s="2">
        <v>6613.8678599999994</v>
      </c>
      <c r="W459" s="2">
        <v>7.9068244000000005</v>
      </c>
      <c r="X459" s="2">
        <v>2.4934384000000001</v>
      </c>
      <c r="Y459" s="2">
        <v>4.2782153599999999</v>
      </c>
      <c r="Z459" s="6">
        <f>Crate_BOMs[[#This Row],[glass weight (lb)]]+Crate_BOMs[[#This Row],[Crate Weight (lb)]]/COUNTIF(Crate_BOMs[crate no.],Crate_BOMs[[#This Row],[crate no.]])</f>
        <v>251.64192476857141</v>
      </c>
      <c r="AA459" s="6" t="str">
        <f>IF(LEFT(Crate_BOMs[[#This Row],[glass code]],4)&lt;&gt;"1116","",IFERROR(MID(Crate_BOMs[[#This Row],[no]],FIND("ECN",Crate_BOMs[[#This Row],[no]]),200),MID(Crate_BOMs[[#This Row],[no]],39,200)))</f>
        <v>2.06 GLZ02</v>
      </c>
      <c r="AB459" s="6" t="str">
        <f>SUBSTITUTE(IF(RIGHT(Crate_BOMs[[#This Row],[PO Sublot-GL]],6)="curved",RIGHT(Crate_BOMs[[#This Row],[PO Sublot-GL]],12),RIGHT(Crate_BOMs[[#This Row],[PO Sublot-GL]],5))," ","")</f>
        <v>GLZ02</v>
      </c>
      <c r="AC459" s="6" t="str">
        <f>SUBSTITUTE(LEFT(Crate_BOMs[[#This Row],[PO Sublot-GL]],LEN(Crate_BOMs[[#This Row],[PO Sublot-GL]])-LEN(Crate_BOMs[[#This Row],[Glass Type]]))," ","")</f>
        <v>2.06</v>
      </c>
      <c r="AD459" s="6" t="str">
        <f>LEFT(Crate_BOMs[[#This Row],[no]],FIND(" ",Crate_BOMs[[#This Row],[no]],5)-1)</f>
        <v>PO 40544</v>
      </c>
      <c r="AE459" s="6" cm="1">
        <f t="array" ref="AE459">COUNTA(_xlfn.UNIQUE(_xlfn._xlws.FILTER(Crate_BOMs[PO],Crate_BOMs[crate no.]=Crate_BOMs[[#This Row],[crate no.]])))</f>
        <v>1</v>
      </c>
      <c r="AF459" s="10" t="str">
        <f>IF(Crate_BOMs[[#This Row],['# POs in Crate]]=1,"",IF(VLOOKUP(Crate_BOMs[[#This Row],[crate no.]],Crates_[[crate no.]:[New Sublot]],3,FALSE)="","",VLOOKUP(Crate_BOMs[[#This Row],[crate no.]],Crates_[[crate no.]:[New Sublot]],3,FALSE)))</f>
        <v/>
      </c>
      <c r="AG459" s="6" t="str">
        <f>IF(VLOOKUP(Crate_BOMs[[#This Row],[crate no.]],Crates_[[crate no.]:[New Sublot]],3,FALSE)="",VLOOKUP(Crate_BOMs[[#This Row],[crate no.]],Crates_[[crate no.]:[New Sublot]],2,FALSE),VLOOKUP(Crate_BOMs[[#This Row],[crate no.]],Crates_[[crate no.]:[New Sublot]],3,FALSE))</f>
        <v>2.06</v>
      </c>
    </row>
    <row r="460" spans="1:33" x14ac:dyDescent="0.25">
      <c r="A460">
        <v>11</v>
      </c>
      <c r="B460">
        <v>300522071</v>
      </c>
      <c r="C460">
        <v>2394815</v>
      </c>
      <c r="D460">
        <v>1</v>
      </c>
      <c r="E460" t="s">
        <v>177</v>
      </c>
      <c r="F460" t="s">
        <v>192</v>
      </c>
      <c r="G460">
        <v>2181</v>
      </c>
      <c r="H460">
        <v>870</v>
      </c>
      <c r="I460">
        <v>86</v>
      </c>
      <c r="J460">
        <v>34</v>
      </c>
      <c r="K460">
        <v>105</v>
      </c>
      <c r="L460">
        <v>1</v>
      </c>
      <c r="M460" t="s">
        <v>179</v>
      </c>
      <c r="N460" t="s">
        <v>180</v>
      </c>
      <c r="O460" s="2">
        <v>231.4853751</v>
      </c>
      <c r="P460" s="15">
        <v>45763</v>
      </c>
      <c r="Q460" s="15">
        <v>45783</v>
      </c>
      <c r="R460" s="15">
        <v>45790</v>
      </c>
      <c r="S460" t="s">
        <v>22</v>
      </c>
      <c r="T460">
        <v>13</v>
      </c>
      <c r="U460" s="2">
        <v>282.19169535999998</v>
      </c>
      <c r="V460" s="2">
        <v>6613.8678599999994</v>
      </c>
      <c r="W460" s="2">
        <v>7.9068244000000005</v>
      </c>
      <c r="X460" s="2">
        <v>2.4934384000000001</v>
      </c>
      <c r="Y460" s="2">
        <v>4.2782153599999999</v>
      </c>
      <c r="Z460" s="6">
        <f>Crate_BOMs[[#This Row],[glass weight (lb)]]+Crate_BOMs[[#This Row],[Crate Weight (lb)]]/COUNTIF(Crate_BOMs[crate no.],Crate_BOMs[[#This Row],[crate no.]])</f>
        <v>251.64192476857141</v>
      </c>
      <c r="AA460" s="6" t="str">
        <f>IF(LEFT(Crate_BOMs[[#This Row],[glass code]],4)&lt;&gt;"1116","",IFERROR(MID(Crate_BOMs[[#This Row],[no]],FIND("ECN",Crate_BOMs[[#This Row],[no]]),200),MID(Crate_BOMs[[#This Row],[no]],39,200)))</f>
        <v>2.06 GLZ02</v>
      </c>
      <c r="AB460" s="6" t="str">
        <f>SUBSTITUTE(IF(RIGHT(Crate_BOMs[[#This Row],[PO Sublot-GL]],6)="curved",RIGHT(Crate_BOMs[[#This Row],[PO Sublot-GL]],12),RIGHT(Crate_BOMs[[#This Row],[PO Sublot-GL]],5))," ","")</f>
        <v>GLZ02</v>
      </c>
      <c r="AC460" s="6" t="str">
        <f>SUBSTITUTE(LEFT(Crate_BOMs[[#This Row],[PO Sublot-GL]],LEN(Crate_BOMs[[#This Row],[PO Sublot-GL]])-LEN(Crate_BOMs[[#This Row],[Glass Type]]))," ","")</f>
        <v>2.06</v>
      </c>
      <c r="AD460" s="6" t="str">
        <f>LEFT(Crate_BOMs[[#This Row],[no]],FIND(" ",Crate_BOMs[[#This Row],[no]],5)-1)</f>
        <v>PO 40544</v>
      </c>
      <c r="AE460" s="6" cm="1">
        <f t="array" ref="AE460">COUNTA(_xlfn.UNIQUE(_xlfn._xlws.FILTER(Crate_BOMs[PO],Crate_BOMs[crate no.]=Crate_BOMs[[#This Row],[crate no.]])))</f>
        <v>1</v>
      </c>
      <c r="AF460" s="10" t="str">
        <f>IF(Crate_BOMs[[#This Row],['# POs in Crate]]=1,"",IF(VLOOKUP(Crate_BOMs[[#This Row],[crate no.]],Crates_[[crate no.]:[New Sublot]],3,FALSE)="","",VLOOKUP(Crate_BOMs[[#This Row],[crate no.]],Crates_[[crate no.]:[New Sublot]],3,FALSE)))</f>
        <v/>
      </c>
      <c r="AG460" s="6" t="str">
        <f>IF(VLOOKUP(Crate_BOMs[[#This Row],[crate no.]],Crates_[[crate no.]:[New Sublot]],3,FALSE)="",VLOOKUP(Crate_BOMs[[#This Row],[crate no.]],Crates_[[crate no.]:[New Sublot]],2,FALSE),VLOOKUP(Crate_BOMs[[#This Row],[crate no.]],Crates_[[crate no.]:[New Sublot]],3,FALSE))</f>
        <v>2.06</v>
      </c>
    </row>
    <row r="461" spans="1:33" x14ac:dyDescent="0.25">
      <c r="A461">
        <v>11</v>
      </c>
      <c r="B461">
        <v>300522071</v>
      </c>
      <c r="C461">
        <v>2394815</v>
      </c>
      <c r="D461">
        <v>1</v>
      </c>
      <c r="E461" t="s">
        <v>177</v>
      </c>
      <c r="F461" t="s">
        <v>192</v>
      </c>
      <c r="G461">
        <v>2181</v>
      </c>
      <c r="H461">
        <v>870</v>
      </c>
      <c r="I461">
        <v>86</v>
      </c>
      <c r="J461">
        <v>34</v>
      </c>
      <c r="K461">
        <v>105</v>
      </c>
      <c r="L461">
        <v>1</v>
      </c>
      <c r="M461" t="s">
        <v>179</v>
      </c>
      <c r="N461" t="s">
        <v>180</v>
      </c>
      <c r="O461" s="2">
        <v>231.4853751</v>
      </c>
      <c r="P461" s="15">
        <v>45763</v>
      </c>
      <c r="Q461" s="15">
        <v>45783</v>
      </c>
      <c r="R461" s="15">
        <v>45790</v>
      </c>
      <c r="S461" t="s">
        <v>22</v>
      </c>
      <c r="T461">
        <v>13</v>
      </c>
      <c r="U461" s="2">
        <v>282.19169535999998</v>
      </c>
      <c r="V461" s="2">
        <v>6613.8678599999994</v>
      </c>
      <c r="W461" s="2">
        <v>7.9068244000000005</v>
      </c>
      <c r="X461" s="2">
        <v>2.4934384000000001</v>
      </c>
      <c r="Y461" s="2">
        <v>4.2782153599999999</v>
      </c>
      <c r="Z461" s="6">
        <f>Crate_BOMs[[#This Row],[glass weight (lb)]]+Crate_BOMs[[#This Row],[Crate Weight (lb)]]/COUNTIF(Crate_BOMs[crate no.],Crate_BOMs[[#This Row],[crate no.]])</f>
        <v>251.64192476857141</v>
      </c>
      <c r="AA461" s="6" t="str">
        <f>IF(LEFT(Crate_BOMs[[#This Row],[glass code]],4)&lt;&gt;"1116","",IFERROR(MID(Crate_BOMs[[#This Row],[no]],FIND("ECN",Crate_BOMs[[#This Row],[no]]),200),MID(Crate_BOMs[[#This Row],[no]],39,200)))</f>
        <v>2.06 GLZ02</v>
      </c>
      <c r="AB461" s="6" t="str">
        <f>SUBSTITUTE(IF(RIGHT(Crate_BOMs[[#This Row],[PO Sublot-GL]],6)="curved",RIGHT(Crate_BOMs[[#This Row],[PO Sublot-GL]],12),RIGHT(Crate_BOMs[[#This Row],[PO Sublot-GL]],5))," ","")</f>
        <v>GLZ02</v>
      </c>
      <c r="AC461" s="6" t="str">
        <f>SUBSTITUTE(LEFT(Crate_BOMs[[#This Row],[PO Sublot-GL]],LEN(Crate_BOMs[[#This Row],[PO Sublot-GL]])-LEN(Crate_BOMs[[#This Row],[Glass Type]]))," ","")</f>
        <v>2.06</v>
      </c>
      <c r="AD461" s="6" t="str">
        <f>LEFT(Crate_BOMs[[#This Row],[no]],FIND(" ",Crate_BOMs[[#This Row],[no]],5)-1)</f>
        <v>PO 40544</v>
      </c>
      <c r="AE461" s="6" cm="1">
        <f t="array" ref="AE461">COUNTA(_xlfn.UNIQUE(_xlfn._xlws.FILTER(Crate_BOMs[PO],Crate_BOMs[crate no.]=Crate_BOMs[[#This Row],[crate no.]])))</f>
        <v>1</v>
      </c>
      <c r="AF461" s="10" t="str">
        <f>IF(Crate_BOMs[[#This Row],['# POs in Crate]]=1,"",IF(VLOOKUP(Crate_BOMs[[#This Row],[crate no.]],Crates_[[crate no.]:[New Sublot]],3,FALSE)="","",VLOOKUP(Crate_BOMs[[#This Row],[crate no.]],Crates_[[crate no.]:[New Sublot]],3,FALSE)))</f>
        <v/>
      </c>
      <c r="AG461" s="6" t="str">
        <f>IF(VLOOKUP(Crate_BOMs[[#This Row],[crate no.]],Crates_[[crate no.]:[New Sublot]],3,FALSE)="",VLOOKUP(Crate_BOMs[[#This Row],[crate no.]],Crates_[[crate no.]:[New Sublot]],2,FALSE),VLOOKUP(Crate_BOMs[[#This Row],[crate no.]],Crates_[[crate no.]:[New Sublot]],3,FALSE))</f>
        <v>2.06</v>
      </c>
    </row>
    <row r="462" spans="1:33" x14ac:dyDescent="0.25">
      <c r="A462">
        <v>11</v>
      </c>
      <c r="B462">
        <v>300522071</v>
      </c>
      <c r="C462">
        <v>2394815</v>
      </c>
      <c r="D462">
        <v>1</v>
      </c>
      <c r="E462" t="s">
        <v>177</v>
      </c>
      <c r="F462" t="s">
        <v>192</v>
      </c>
      <c r="G462">
        <v>2181</v>
      </c>
      <c r="H462">
        <v>870</v>
      </c>
      <c r="I462">
        <v>86</v>
      </c>
      <c r="J462">
        <v>34</v>
      </c>
      <c r="K462">
        <v>105</v>
      </c>
      <c r="L462">
        <v>1</v>
      </c>
      <c r="M462" t="s">
        <v>179</v>
      </c>
      <c r="N462" t="s">
        <v>180</v>
      </c>
      <c r="O462" s="2">
        <v>231.4853751</v>
      </c>
      <c r="P462" s="15">
        <v>45763</v>
      </c>
      <c r="Q462" s="15">
        <v>45783</v>
      </c>
      <c r="R462" s="15">
        <v>45790</v>
      </c>
      <c r="S462" t="s">
        <v>22</v>
      </c>
      <c r="T462">
        <v>13</v>
      </c>
      <c r="U462" s="2">
        <v>282.19169535999998</v>
      </c>
      <c r="V462" s="2">
        <v>6613.8678599999994</v>
      </c>
      <c r="W462" s="2">
        <v>7.9068244000000005</v>
      </c>
      <c r="X462" s="2">
        <v>2.4934384000000001</v>
      </c>
      <c r="Y462" s="2">
        <v>4.2782153599999999</v>
      </c>
      <c r="Z462" s="6">
        <f>Crate_BOMs[[#This Row],[glass weight (lb)]]+Crate_BOMs[[#This Row],[Crate Weight (lb)]]/COUNTIF(Crate_BOMs[crate no.],Crate_BOMs[[#This Row],[crate no.]])</f>
        <v>251.64192476857141</v>
      </c>
      <c r="AA462" s="6" t="str">
        <f>IF(LEFT(Crate_BOMs[[#This Row],[glass code]],4)&lt;&gt;"1116","",IFERROR(MID(Crate_BOMs[[#This Row],[no]],FIND("ECN",Crate_BOMs[[#This Row],[no]]),200),MID(Crate_BOMs[[#This Row],[no]],39,200)))</f>
        <v>2.06 GLZ02</v>
      </c>
      <c r="AB462" s="6" t="str">
        <f>SUBSTITUTE(IF(RIGHT(Crate_BOMs[[#This Row],[PO Sublot-GL]],6)="curved",RIGHT(Crate_BOMs[[#This Row],[PO Sublot-GL]],12),RIGHT(Crate_BOMs[[#This Row],[PO Sublot-GL]],5))," ","")</f>
        <v>GLZ02</v>
      </c>
      <c r="AC462" s="6" t="str">
        <f>SUBSTITUTE(LEFT(Crate_BOMs[[#This Row],[PO Sublot-GL]],LEN(Crate_BOMs[[#This Row],[PO Sublot-GL]])-LEN(Crate_BOMs[[#This Row],[Glass Type]]))," ","")</f>
        <v>2.06</v>
      </c>
      <c r="AD462" s="6" t="str">
        <f>LEFT(Crate_BOMs[[#This Row],[no]],FIND(" ",Crate_BOMs[[#This Row],[no]],5)-1)</f>
        <v>PO 40544</v>
      </c>
      <c r="AE462" s="6" cm="1">
        <f t="array" ref="AE462">COUNTA(_xlfn.UNIQUE(_xlfn._xlws.FILTER(Crate_BOMs[PO],Crate_BOMs[crate no.]=Crate_BOMs[[#This Row],[crate no.]])))</f>
        <v>1</v>
      </c>
      <c r="AF462" s="10" t="str">
        <f>IF(Crate_BOMs[[#This Row],['# POs in Crate]]=1,"",IF(VLOOKUP(Crate_BOMs[[#This Row],[crate no.]],Crates_[[crate no.]:[New Sublot]],3,FALSE)="","",VLOOKUP(Crate_BOMs[[#This Row],[crate no.]],Crates_[[crate no.]:[New Sublot]],3,FALSE)))</f>
        <v/>
      </c>
      <c r="AG462" s="6" t="str">
        <f>IF(VLOOKUP(Crate_BOMs[[#This Row],[crate no.]],Crates_[[crate no.]:[New Sublot]],3,FALSE)="",VLOOKUP(Crate_BOMs[[#This Row],[crate no.]],Crates_[[crate no.]:[New Sublot]],2,FALSE),VLOOKUP(Crate_BOMs[[#This Row],[crate no.]],Crates_[[crate no.]:[New Sublot]],3,FALSE))</f>
        <v>2.06</v>
      </c>
    </row>
    <row r="463" spans="1:33" x14ac:dyDescent="0.25">
      <c r="A463">
        <v>11</v>
      </c>
      <c r="B463">
        <v>300522071</v>
      </c>
      <c r="C463">
        <v>2394815</v>
      </c>
      <c r="D463">
        <v>1</v>
      </c>
      <c r="E463" t="s">
        <v>177</v>
      </c>
      <c r="F463" t="s">
        <v>192</v>
      </c>
      <c r="G463">
        <v>2181</v>
      </c>
      <c r="H463">
        <v>870</v>
      </c>
      <c r="I463">
        <v>86</v>
      </c>
      <c r="J463">
        <v>34</v>
      </c>
      <c r="K463">
        <v>105</v>
      </c>
      <c r="L463">
        <v>1</v>
      </c>
      <c r="M463" t="s">
        <v>179</v>
      </c>
      <c r="N463" t="s">
        <v>180</v>
      </c>
      <c r="O463" s="2">
        <v>231.4853751</v>
      </c>
      <c r="P463" s="15">
        <v>45763</v>
      </c>
      <c r="Q463" s="15">
        <v>45783</v>
      </c>
      <c r="R463" s="15">
        <v>45790</v>
      </c>
      <c r="S463" t="s">
        <v>22</v>
      </c>
      <c r="T463">
        <v>13</v>
      </c>
      <c r="U463" s="2">
        <v>282.19169535999998</v>
      </c>
      <c r="V463" s="2">
        <v>6613.8678599999994</v>
      </c>
      <c r="W463" s="2">
        <v>7.9068244000000005</v>
      </c>
      <c r="X463" s="2">
        <v>2.4934384000000001</v>
      </c>
      <c r="Y463" s="2">
        <v>4.2782153599999999</v>
      </c>
      <c r="Z463" s="6">
        <f>Crate_BOMs[[#This Row],[glass weight (lb)]]+Crate_BOMs[[#This Row],[Crate Weight (lb)]]/COUNTIF(Crate_BOMs[crate no.],Crate_BOMs[[#This Row],[crate no.]])</f>
        <v>251.64192476857141</v>
      </c>
      <c r="AA463" s="6" t="str">
        <f>IF(LEFT(Crate_BOMs[[#This Row],[glass code]],4)&lt;&gt;"1116","",IFERROR(MID(Crate_BOMs[[#This Row],[no]],FIND("ECN",Crate_BOMs[[#This Row],[no]]),200),MID(Crate_BOMs[[#This Row],[no]],39,200)))</f>
        <v>2.06 GLZ02</v>
      </c>
      <c r="AB463" s="6" t="str">
        <f>SUBSTITUTE(IF(RIGHT(Crate_BOMs[[#This Row],[PO Sublot-GL]],6)="curved",RIGHT(Crate_BOMs[[#This Row],[PO Sublot-GL]],12),RIGHT(Crate_BOMs[[#This Row],[PO Sublot-GL]],5))," ","")</f>
        <v>GLZ02</v>
      </c>
      <c r="AC463" s="6" t="str">
        <f>SUBSTITUTE(LEFT(Crate_BOMs[[#This Row],[PO Sublot-GL]],LEN(Crate_BOMs[[#This Row],[PO Sublot-GL]])-LEN(Crate_BOMs[[#This Row],[Glass Type]]))," ","")</f>
        <v>2.06</v>
      </c>
      <c r="AD463" s="6" t="str">
        <f>LEFT(Crate_BOMs[[#This Row],[no]],FIND(" ",Crate_BOMs[[#This Row],[no]],5)-1)</f>
        <v>PO 40544</v>
      </c>
      <c r="AE463" s="6" cm="1">
        <f t="array" ref="AE463">COUNTA(_xlfn.UNIQUE(_xlfn._xlws.FILTER(Crate_BOMs[PO],Crate_BOMs[crate no.]=Crate_BOMs[[#This Row],[crate no.]])))</f>
        <v>1</v>
      </c>
      <c r="AF463" s="10" t="str">
        <f>IF(Crate_BOMs[[#This Row],['# POs in Crate]]=1,"",IF(VLOOKUP(Crate_BOMs[[#This Row],[crate no.]],Crates_[[crate no.]:[New Sublot]],3,FALSE)="","",VLOOKUP(Crate_BOMs[[#This Row],[crate no.]],Crates_[[crate no.]:[New Sublot]],3,FALSE)))</f>
        <v/>
      </c>
      <c r="AG463" s="6" t="str">
        <f>IF(VLOOKUP(Crate_BOMs[[#This Row],[crate no.]],Crates_[[crate no.]:[New Sublot]],3,FALSE)="",VLOOKUP(Crate_BOMs[[#This Row],[crate no.]],Crates_[[crate no.]:[New Sublot]],2,FALSE),VLOOKUP(Crate_BOMs[[#This Row],[crate no.]],Crates_[[crate no.]:[New Sublot]],3,FALSE))</f>
        <v>2.06</v>
      </c>
    </row>
    <row r="464" spans="1:33" x14ac:dyDescent="0.25">
      <c r="A464">
        <v>11</v>
      </c>
      <c r="B464">
        <v>300522071</v>
      </c>
      <c r="C464">
        <v>2394815</v>
      </c>
      <c r="D464">
        <v>1</v>
      </c>
      <c r="E464" t="s">
        <v>177</v>
      </c>
      <c r="F464" t="s">
        <v>192</v>
      </c>
      <c r="G464">
        <v>2181</v>
      </c>
      <c r="H464">
        <v>870</v>
      </c>
      <c r="I464">
        <v>86</v>
      </c>
      <c r="J464">
        <v>34</v>
      </c>
      <c r="K464">
        <v>105</v>
      </c>
      <c r="L464">
        <v>1</v>
      </c>
      <c r="M464" t="s">
        <v>179</v>
      </c>
      <c r="N464" t="s">
        <v>180</v>
      </c>
      <c r="O464" s="2">
        <v>231.4853751</v>
      </c>
      <c r="P464" s="15">
        <v>45763</v>
      </c>
      <c r="Q464" s="15">
        <v>45783</v>
      </c>
      <c r="R464" s="15">
        <v>45790</v>
      </c>
      <c r="S464" t="s">
        <v>22</v>
      </c>
      <c r="T464">
        <v>13</v>
      </c>
      <c r="U464" s="2">
        <v>282.19169535999998</v>
      </c>
      <c r="V464" s="2">
        <v>6613.8678599999994</v>
      </c>
      <c r="W464" s="2">
        <v>7.9068244000000005</v>
      </c>
      <c r="X464" s="2">
        <v>2.4934384000000001</v>
      </c>
      <c r="Y464" s="2">
        <v>4.2782153599999999</v>
      </c>
      <c r="Z464" s="6">
        <f>Crate_BOMs[[#This Row],[glass weight (lb)]]+Crate_BOMs[[#This Row],[Crate Weight (lb)]]/COUNTIF(Crate_BOMs[crate no.],Crate_BOMs[[#This Row],[crate no.]])</f>
        <v>251.64192476857141</v>
      </c>
      <c r="AA464" s="6" t="str">
        <f>IF(LEFT(Crate_BOMs[[#This Row],[glass code]],4)&lt;&gt;"1116","",IFERROR(MID(Crate_BOMs[[#This Row],[no]],FIND("ECN",Crate_BOMs[[#This Row],[no]]),200),MID(Crate_BOMs[[#This Row],[no]],39,200)))</f>
        <v>2.06 GLZ02</v>
      </c>
      <c r="AB464" s="6" t="str">
        <f>SUBSTITUTE(IF(RIGHT(Crate_BOMs[[#This Row],[PO Sublot-GL]],6)="curved",RIGHT(Crate_BOMs[[#This Row],[PO Sublot-GL]],12),RIGHT(Crate_BOMs[[#This Row],[PO Sublot-GL]],5))," ","")</f>
        <v>GLZ02</v>
      </c>
      <c r="AC464" s="6" t="str">
        <f>SUBSTITUTE(LEFT(Crate_BOMs[[#This Row],[PO Sublot-GL]],LEN(Crate_BOMs[[#This Row],[PO Sublot-GL]])-LEN(Crate_BOMs[[#This Row],[Glass Type]]))," ","")</f>
        <v>2.06</v>
      </c>
      <c r="AD464" s="6" t="str">
        <f>LEFT(Crate_BOMs[[#This Row],[no]],FIND(" ",Crate_BOMs[[#This Row],[no]],5)-1)</f>
        <v>PO 40544</v>
      </c>
      <c r="AE464" s="6" cm="1">
        <f t="array" ref="AE464">COUNTA(_xlfn.UNIQUE(_xlfn._xlws.FILTER(Crate_BOMs[PO],Crate_BOMs[crate no.]=Crate_BOMs[[#This Row],[crate no.]])))</f>
        <v>1</v>
      </c>
      <c r="AF464" s="10" t="str">
        <f>IF(Crate_BOMs[[#This Row],['# POs in Crate]]=1,"",IF(VLOOKUP(Crate_BOMs[[#This Row],[crate no.]],Crates_[[crate no.]:[New Sublot]],3,FALSE)="","",VLOOKUP(Crate_BOMs[[#This Row],[crate no.]],Crates_[[crate no.]:[New Sublot]],3,FALSE)))</f>
        <v/>
      </c>
      <c r="AG464" s="6" t="str">
        <f>IF(VLOOKUP(Crate_BOMs[[#This Row],[crate no.]],Crates_[[crate no.]:[New Sublot]],3,FALSE)="",VLOOKUP(Crate_BOMs[[#This Row],[crate no.]],Crates_[[crate no.]:[New Sublot]],2,FALSE),VLOOKUP(Crate_BOMs[[#This Row],[crate no.]],Crates_[[crate no.]:[New Sublot]],3,FALSE))</f>
        <v>2.06</v>
      </c>
    </row>
    <row r="465" spans="1:33" x14ac:dyDescent="0.25">
      <c r="A465">
        <v>11</v>
      </c>
      <c r="B465">
        <v>300522071</v>
      </c>
      <c r="C465">
        <v>2394815</v>
      </c>
      <c r="D465">
        <v>1</v>
      </c>
      <c r="E465" t="s">
        <v>177</v>
      </c>
      <c r="F465" t="s">
        <v>192</v>
      </c>
      <c r="G465">
        <v>2181</v>
      </c>
      <c r="H465">
        <v>870</v>
      </c>
      <c r="I465">
        <v>86</v>
      </c>
      <c r="J465">
        <v>34</v>
      </c>
      <c r="K465">
        <v>105</v>
      </c>
      <c r="L465">
        <v>1</v>
      </c>
      <c r="M465" t="s">
        <v>179</v>
      </c>
      <c r="N465" t="s">
        <v>180</v>
      </c>
      <c r="O465" s="2">
        <v>231.4853751</v>
      </c>
      <c r="P465" s="15">
        <v>45763</v>
      </c>
      <c r="Q465" s="15">
        <v>45783</v>
      </c>
      <c r="R465" s="15">
        <v>45790</v>
      </c>
      <c r="S465" t="s">
        <v>22</v>
      </c>
      <c r="T465">
        <v>13</v>
      </c>
      <c r="U465" s="2">
        <v>282.19169535999998</v>
      </c>
      <c r="V465" s="2">
        <v>6613.8678599999994</v>
      </c>
      <c r="W465" s="2">
        <v>7.9068244000000005</v>
      </c>
      <c r="X465" s="2">
        <v>2.4934384000000001</v>
      </c>
      <c r="Y465" s="2">
        <v>4.2782153599999999</v>
      </c>
      <c r="Z465" s="6">
        <f>Crate_BOMs[[#This Row],[glass weight (lb)]]+Crate_BOMs[[#This Row],[Crate Weight (lb)]]/COUNTIF(Crate_BOMs[crate no.],Crate_BOMs[[#This Row],[crate no.]])</f>
        <v>251.64192476857141</v>
      </c>
      <c r="AA465" s="6" t="str">
        <f>IF(LEFT(Crate_BOMs[[#This Row],[glass code]],4)&lt;&gt;"1116","",IFERROR(MID(Crate_BOMs[[#This Row],[no]],FIND("ECN",Crate_BOMs[[#This Row],[no]]),200),MID(Crate_BOMs[[#This Row],[no]],39,200)))</f>
        <v>2.06 GLZ02</v>
      </c>
      <c r="AB465" s="6" t="str">
        <f>SUBSTITUTE(IF(RIGHT(Crate_BOMs[[#This Row],[PO Sublot-GL]],6)="curved",RIGHT(Crate_BOMs[[#This Row],[PO Sublot-GL]],12),RIGHT(Crate_BOMs[[#This Row],[PO Sublot-GL]],5))," ","")</f>
        <v>GLZ02</v>
      </c>
      <c r="AC465" s="6" t="str">
        <f>SUBSTITUTE(LEFT(Crate_BOMs[[#This Row],[PO Sublot-GL]],LEN(Crate_BOMs[[#This Row],[PO Sublot-GL]])-LEN(Crate_BOMs[[#This Row],[Glass Type]]))," ","")</f>
        <v>2.06</v>
      </c>
      <c r="AD465" s="6" t="str">
        <f>LEFT(Crate_BOMs[[#This Row],[no]],FIND(" ",Crate_BOMs[[#This Row],[no]],5)-1)</f>
        <v>PO 40544</v>
      </c>
      <c r="AE465" s="6" cm="1">
        <f t="array" ref="AE465">COUNTA(_xlfn.UNIQUE(_xlfn._xlws.FILTER(Crate_BOMs[PO],Crate_BOMs[crate no.]=Crate_BOMs[[#This Row],[crate no.]])))</f>
        <v>1</v>
      </c>
      <c r="AF465" s="10" t="str">
        <f>IF(Crate_BOMs[[#This Row],['# POs in Crate]]=1,"",IF(VLOOKUP(Crate_BOMs[[#This Row],[crate no.]],Crates_[[crate no.]:[New Sublot]],3,FALSE)="","",VLOOKUP(Crate_BOMs[[#This Row],[crate no.]],Crates_[[crate no.]:[New Sublot]],3,FALSE)))</f>
        <v/>
      </c>
      <c r="AG465" s="6" t="str">
        <f>IF(VLOOKUP(Crate_BOMs[[#This Row],[crate no.]],Crates_[[crate no.]:[New Sublot]],3,FALSE)="",VLOOKUP(Crate_BOMs[[#This Row],[crate no.]],Crates_[[crate no.]:[New Sublot]],2,FALSE),VLOOKUP(Crate_BOMs[[#This Row],[crate no.]],Crates_[[crate no.]:[New Sublot]],3,FALSE))</f>
        <v>2.06</v>
      </c>
    </row>
    <row r="466" spans="1:33" x14ac:dyDescent="0.25">
      <c r="A466">
        <v>11</v>
      </c>
      <c r="B466">
        <v>300522071</v>
      </c>
      <c r="C466">
        <v>2394815</v>
      </c>
      <c r="D466">
        <v>1</v>
      </c>
      <c r="E466" t="s">
        <v>177</v>
      </c>
      <c r="F466" t="s">
        <v>192</v>
      </c>
      <c r="G466">
        <v>2181</v>
      </c>
      <c r="H466">
        <v>870</v>
      </c>
      <c r="I466">
        <v>86</v>
      </c>
      <c r="J466">
        <v>34</v>
      </c>
      <c r="K466">
        <v>105</v>
      </c>
      <c r="L466">
        <v>1</v>
      </c>
      <c r="M466" t="s">
        <v>179</v>
      </c>
      <c r="N466" t="s">
        <v>180</v>
      </c>
      <c r="O466" s="2">
        <v>231.4853751</v>
      </c>
      <c r="P466" s="15">
        <v>45763</v>
      </c>
      <c r="Q466" s="15">
        <v>45783</v>
      </c>
      <c r="R466" s="15">
        <v>45790</v>
      </c>
      <c r="S466" t="s">
        <v>22</v>
      </c>
      <c r="T466">
        <v>13</v>
      </c>
      <c r="U466" s="2">
        <v>282.19169535999998</v>
      </c>
      <c r="V466" s="2">
        <v>6613.8678599999994</v>
      </c>
      <c r="W466" s="2">
        <v>7.9068244000000005</v>
      </c>
      <c r="X466" s="2">
        <v>2.4934384000000001</v>
      </c>
      <c r="Y466" s="2">
        <v>4.2782153599999999</v>
      </c>
      <c r="Z466" s="6">
        <f>Crate_BOMs[[#This Row],[glass weight (lb)]]+Crate_BOMs[[#This Row],[Crate Weight (lb)]]/COUNTIF(Crate_BOMs[crate no.],Crate_BOMs[[#This Row],[crate no.]])</f>
        <v>251.64192476857141</v>
      </c>
      <c r="AA466" s="6" t="str">
        <f>IF(LEFT(Crate_BOMs[[#This Row],[glass code]],4)&lt;&gt;"1116","",IFERROR(MID(Crate_BOMs[[#This Row],[no]],FIND("ECN",Crate_BOMs[[#This Row],[no]]),200),MID(Crate_BOMs[[#This Row],[no]],39,200)))</f>
        <v>2.06 GLZ02</v>
      </c>
      <c r="AB466" s="6" t="str">
        <f>SUBSTITUTE(IF(RIGHT(Crate_BOMs[[#This Row],[PO Sublot-GL]],6)="curved",RIGHT(Crate_BOMs[[#This Row],[PO Sublot-GL]],12),RIGHT(Crate_BOMs[[#This Row],[PO Sublot-GL]],5))," ","")</f>
        <v>GLZ02</v>
      </c>
      <c r="AC466" s="6" t="str">
        <f>SUBSTITUTE(LEFT(Crate_BOMs[[#This Row],[PO Sublot-GL]],LEN(Crate_BOMs[[#This Row],[PO Sublot-GL]])-LEN(Crate_BOMs[[#This Row],[Glass Type]]))," ","")</f>
        <v>2.06</v>
      </c>
      <c r="AD466" s="6" t="str">
        <f>LEFT(Crate_BOMs[[#This Row],[no]],FIND(" ",Crate_BOMs[[#This Row],[no]],5)-1)</f>
        <v>PO 40544</v>
      </c>
      <c r="AE466" s="6" cm="1">
        <f t="array" ref="AE466">COUNTA(_xlfn.UNIQUE(_xlfn._xlws.FILTER(Crate_BOMs[PO],Crate_BOMs[crate no.]=Crate_BOMs[[#This Row],[crate no.]])))</f>
        <v>1</v>
      </c>
      <c r="AF466" s="10" t="str">
        <f>IF(Crate_BOMs[[#This Row],['# POs in Crate]]=1,"",IF(VLOOKUP(Crate_BOMs[[#This Row],[crate no.]],Crates_[[crate no.]:[New Sublot]],3,FALSE)="","",VLOOKUP(Crate_BOMs[[#This Row],[crate no.]],Crates_[[crate no.]:[New Sublot]],3,FALSE)))</f>
        <v/>
      </c>
      <c r="AG466" s="6" t="str">
        <f>IF(VLOOKUP(Crate_BOMs[[#This Row],[crate no.]],Crates_[[crate no.]:[New Sublot]],3,FALSE)="",VLOOKUP(Crate_BOMs[[#This Row],[crate no.]],Crates_[[crate no.]:[New Sublot]],2,FALSE),VLOOKUP(Crate_BOMs[[#This Row],[crate no.]],Crates_[[crate no.]:[New Sublot]],3,FALSE))</f>
        <v>2.06</v>
      </c>
    </row>
    <row r="467" spans="1:33" x14ac:dyDescent="0.25">
      <c r="A467">
        <v>11</v>
      </c>
      <c r="B467">
        <v>300522071</v>
      </c>
      <c r="C467">
        <v>2394815</v>
      </c>
      <c r="D467">
        <v>1</v>
      </c>
      <c r="E467" t="s">
        <v>177</v>
      </c>
      <c r="F467" t="s">
        <v>192</v>
      </c>
      <c r="G467">
        <v>2181</v>
      </c>
      <c r="H467">
        <v>870</v>
      </c>
      <c r="I467">
        <v>86</v>
      </c>
      <c r="J467">
        <v>34</v>
      </c>
      <c r="K467">
        <v>105</v>
      </c>
      <c r="L467">
        <v>1</v>
      </c>
      <c r="M467" t="s">
        <v>179</v>
      </c>
      <c r="N467" t="s">
        <v>180</v>
      </c>
      <c r="O467" s="2">
        <v>231.4853751</v>
      </c>
      <c r="P467" s="15">
        <v>45763</v>
      </c>
      <c r="Q467" s="15">
        <v>45783</v>
      </c>
      <c r="R467" s="15">
        <v>45790</v>
      </c>
      <c r="S467" t="s">
        <v>22</v>
      </c>
      <c r="T467">
        <v>13</v>
      </c>
      <c r="U467" s="2">
        <v>282.19169535999998</v>
      </c>
      <c r="V467" s="2">
        <v>6613.8678599999994</v>
      </c>
      <c r="W467" s="2">
        <v>7.9068244000000005</v>
      </c>
      <c r="X467" s="2">
        <v>2.4934384000000001</v>
      </c>
      <c r="Y467" s="2">
        <v>4.2782153599999999</v>
      </c>
      <c r="Z467" s="6">
        <f>Crate_BOMs[[#This Row],[glass weight (lb)]]+Crate_BOMs[[#This Row],[Crate Weight (lb)]]/COUNTIF(Crate_BOMs[crate no.],Crate_BOMs[[#This Row],[crate no.]])</f>
        <v>251.64192476857141</v>
      </c>
      <c r="AA467" s="6" t="str">
        <f>IF(LEFT(Crate_BOMs[[#This Row],[glass code]],4)&lt;&gt;"1116","",IFERROR(MID(Crate_BOMs[[#This Row],[no]],FIND("ECN",Crate_BOMs[[#This Row],[no]]),200),MID(Crate_BOMs[[#This Row],[no]],39,200)))</f>
        <v>2.06 GLZ02</v>
      </c>
      <c r="AB467" s="6" t="str">
        <f>SUBSTITUTE(IF(RIGHT(Crate_BOMs[[#This Row],[PO Sublot-GL]],6)="curved",RIGHT(Crate_BOMs[[#This Row],[PO Sublot-GL]],12),RIGHT(Crate_BOMs[[#This Row],[PO Sublot-GL]],5))," ","")</f>
        <v>GLZ02</v>
      </c>
      <c r="AC467" s="6" t="str">
        <f>SUBSTITUTE(LEFT(Crate_BOMs[[#This Row],[PO Sublot-GL]],LEN(Crate_BOMs[[#This Row],[PO Sublot-GL]])-LEN(Crate_BOMs[[#This Row],[Glass Type]]))," ","")</f>
        <v>2.06</v>
      </c>
      <c r="AD467" s="6" t="str">
        <f>LEFT(Crate_BOMs[[#This Row],[no]],FIND(" ",Crate_BOMs[[#This Row],[no]],5)-1)</f>
        <v>PO 40544</v>
      </c>
      <c r="AE467" s="6" cm="1">
        <f t="array" ref="AE467">COUNTA(_xlfn.UNIQUE(_xlfn._xlws.FILTER(Crate_BOMs[PO],Crate_BOMs[crate no.]=Crate_BOMs[[#This Row],[crate no.]])))</f>
        <v>1</v>
      </c>
      <c r="AF467" s="10" t="str">
        <f>IF(Crate_BOMs[[#This Row],['# POs in Crate]]=1,"",IF(VLOOKUP(Crate_BOMs[[#This Row],[crate no.]],Crates_[[crate no.]:[New Sublot]],3,FALSE)="","",VLOOKUP(Crate_BOMs[[#This Row],[crate no.]],Crates_[[crate no.]:[New Sublot]],3,FALSE)))</f>
        <v/>
      </c>
      <c r="AG467" s="6" t="str">
        <f>IF(VLOOKUP(Crate_BOMs[[#This Row],[crate no.]],Crates_[[crate no.]:[New Sublot]],3,FALSE)="",VLOOKUP(Crate_BOMs[[#This Row],[crate no.]],Crates_[[crate no.]:[New Sublot]],2,FALSE),VLOOKUP(Crate_BOMs[[#This Row],[crate no.]],Crates_[[crate no.]:[New Sublot]],3,FALSE))</f>
        <v>2.06</v>
      </c>
    </row>
    <row r="468" spans="1:33" x14ac:dyDescent="0.25">
      <c r="A468">
        <v>11</v>
      </c>
      <c r="B468">
        <v>300522071</v>
      </c>
      <c r="C468">
        <v>2394815</v>
      </c>
      <c r="D468">
        <v>1</v>
      </c>
      <c r="E468" t="s">
        <v>177</v>
      </c>
      <c r="F468" t="s">
        <v>192</v>
      </c>
      <c r="G468">
        <v>2181</v>
      </c>
      <c r="H468">
        <v>870</v>
      </c>
      <c r="I468">
        <v>86</v>
      </c>
      <c r="J468">
        <v>34</v>
      </c>
      <c r="K468">
        <v>105</v>
      </c>
      <c r="L468">
        <v>1</v>
      </c>
      <c r="M468" t="s">
        <v>179</v>
      </c>
      <c r="N468" t="s">
        <v>180</v>
      </c>
      <c r="O468" s="2">
        <v>231.4853751</v>
      </c>
      <c r="P468" s="15">
        <v>45763</v>
      </c>
      <c r="Q468" s="15">
        <v>45783</v>
      </c>
      <c r="R468" s="15">
        <v>45790</v>
      </c>
      <c r="S468" t="s">
        <v>22</v>
      </c>
      <c r="T468">
        <v>13</v>
      </c>
      <c r="U468" s="2">
        <v>282.19169535999998</v>
      </c>
      <c r="V468" s="2">
        <v>6613.8678599999994</v>
      </c>
      <c r="W468" s="2">
        <v>7.9068244000000005</v>
      </c>
      <c r="X468" s="2">
        <v>2.4934384000000001</v>
      </c>
      <c r="Y468" s="2">
        <v>4.2782153599999999</v>
      </c>
      <c r="Z468" s="6">
        <f>Crate_BOMs[[#This Row],[glass weight (lb)]]+Crate_BOMs[[#This Row],[Crate Weight (lb)]]/COUNTIF(Crate_BOMs[crate no.],Crate_BOMs[[#This Row],[crate no.]])</f>
        <v>251.64192476857141</v>
      </c>
      <c r="AA468" s="6" t="str">
        <f>IF(LEFT(Crate_BOMs[[#This Row],[glass code]],4)&lt;&gt;"1116","",IFERROR(MID(Crate_BOMs[[#This Row],[no]],FIND("ECN",Crate_BOMs[[#This Row],[no]]),200),MID(Crate_BOMs[[#This Row],[no]],39,200)))</f>
        <v>2.06 GLZ02</v>
      </c>
      <c r="AB468" s="6" t="str">
        <f>SUBSTITUTE(IF(RIGHT(Crate_BOMs[[#This Row],[PO Sublot-GL]],6)="curved",RIGHT(Crate_BOMs[[#This Row],[PO Sublot-GL]],12),RIGHT(Crate_BOMs[[#This Row],[PO Sublot-GL]],5))," ","")</f>
        <v>GLZ02</v>
      </c>
      <c r="AC468" s="6" t="str">
        <f>SUBSTITUTE(LEFT(Crate_BOMs[[#This Row],[PO Sublot-GL]],LEN(Crate_BOMs[[#This Row],[PO Sublot-GL]])-LEN(Crate_BOMs[[#This Row],[Glass Type]]))," ","")</f>
        <v>2.06</v>
      </c>
      <c r="AD468" s="6" t="str">
        <f>LEFT(Crate_BOMs[[#This Row],[no]],FIND(" ",Crate_BOMs[[#This Row],[no]],5)-1)</f>
        <v>PO 40544</v>
      </c>
      <c r="AE468" s="6" cm="1">
        <f t="array" ref="AE468">COUNTA(_xlfn.UNIQUE(_xlfn._xlws.FILTER(Crate_BOMs[PO],Crate_BOMs[crate no.]=Crate_BOMs[[#This Row],[crate no.]])))</f>
        <v>1</v>
      </c>
      <c r="AF468" s="10" t="str">
        <f>IF(Crate_BOMs[[#This Row],['# POs in Crate]]=1,"",IF(VLOOKUP(Crate_BOMs[[#This Row],[crate no.]],Crates_[[crate no.]:[New Sublot]],3,FALSE)="","",VLOOKUP(Crate_BOMs[[#This Row],[crate no.]],Crates_[[crate no.]:[New Sublot]],3,FALSE)))</f>
        <v/>
      </c>
      <c r="AG468" s="6" t="str">
        <f>IF(VLOOKUP(Crate_BOMs[[#This Row],[crate no.]],Crates_[[crate no.]:[New Sublot]],3,FALSE)="",VLOOKUP(Crate_BOMs[[#This Row],[crate no.]],Crates_[[crate no.]:[New Sublot]],2,FALSE),VLOOKUP(Crate_BOMs[[#This Row],[crate no.]],Crates_[[crate no.]:[New Sublot]],3,FALSE))</f>
        <v>2.06</v>
      </c>
    </row>
    <row r="469" spans="1:33" x14ac:dyDescent="0.25">
      <c r="A469">
        <v>11</v>
      </c>
      <c r="B469">
        <v>300522071</v>
      </c>
      <c r="C469">
        <v>2394815</v>
      </c>
      <c r="D469">
        <v>1</v>
      </c>
      <c r="E469" t="s">
        <v>177</v>
      </c>
      <c r="F469" t="s">
        <v>192</v>
      </c>
      <c r="G469">
        <v>2181</v>
      </c>
      <c r="H469">
        <v>870</v>
      </c>
      <c r="I469">
        <v>86</v>
      </c>
      <c r="J469">
        <v>34</v>
      </c>
      <c r="K469">
        <v>105</v>
      </c>
      <c r="L469">
        <v>1</v>
      </c>
      <c r="M469" t="s">
        <v>179</v>
      </c>
      <c r="N469" t="s">
        <v>180</v>
      </c>
      <c r="O469" s="2">
        <v>231.4853751</v>
      </c>
      <c r="P469" s="15">
        <v>45763</v>
      </c>
      <c r="Q469" s="15">
        <v>45783</v>
      </c>
      <c r="R469" s="15">
        <v>45790</v>
      </c>
      <c r="S469" t="s">
        <v>22</v>
      </c>
      <c r="T469">
        <v>13</v>
      </c>
      <c r="U469" s="2">
        <v>282.19169535999998</v>
      </c>
      <c r="V469" s="2">
        <v>6613.8678599999994</v>
      </c>
      <c r="W469" s="2">
        <v>7.9068244000000005</v>
      </c>
      <c r="X469" s="2">
        <v>2.4934384000000001</v>
      </c>
      <c r="Y469" s="2">
        <v>4.2782153599999999</v>
      </c>
      <c r="Z469" s="6">
        <f>Crate_BOMs[[#This Row],[glass weight (lb)]]+Crate_BOMs[[#This Row],[Crate Weight (lb)]]/COUNTIF(Crate_BOMs[crate no.],Crate_BOMs[[#This Row],[crate no.]])</f>
        <v>251.64192476857141</v>
      </c>
      <c r="AA469" s="6" t="str">
        <f>IF(LEFT(Crate_BOMs[[#This Row],[glass code]],4)&lt;&gt;"1116","",IFERROR(MID(Crate_BOMs[[#This Row],[no]],FIND("ECN",Crate_BOMs[[#This Row],[no]]),200),MID(Crate_BOMs[[#This Row],[no]],39,200)))</f>
        <v>2.06 GLZ02</v>
      </c>
      <c r="AB469" s="6" t="str">
        <f>SUBSTITUTE(IF(RIGHT(Crate_BOMs[[#This Row],[PO Sublot-GL]],6)="curved",RIGHT(Crate_BOMs[[#This Row],[PO Sublot-GL]],12),RIGHT(Crate_BOMs[[#This Row],[PO Sublot-GL]],5))," ","")</f>
        <v>GLZ02</v>
      </c>
      <c r="AC469" s="6" t="str">
        <f>SUBSTITUTE(LEFT(Crate_BOMs[[#This Row],[PO Sublot-GL]],LEN(Crate_BOMs[[#This Row],[PO Sublot-GL]])-LEN(Crate_BOMs[[#This Row],[Glass Type]]))," ","")</f>
        <v>2.06</v>
      </c>
      <c r="AD469" s="6" t="str">
        <f>LEFT(Crate_BOMs[[#This Row],[no]],FIND(" ",Crate_BOMs[[#This Row],[no]],5)-1)</f>
        <v>PO 40544</v>
      </c>
      <c r="AE469" s="6" cm="1">
        <f t="array" ref="AE469">COUNTA(_xlfn.UNIQUE(_xlfn._xlws.FILTER(Crate_BOMs[PO],Crate_BOMs[crate no.]=Crate_BOMs[[#This Row],[crate no.]])))</f>
        <v>1</v>
      </c>
      <c r="AF469" s="10" t="str">
        <f>IF(Crate_BOMs[[#This Row],['# POs in Crate]]=1,"",IF(VLOOKUP(Crate_BOMs[[#This Row],[crate no.]],Crates_[[crate no.]:[New Sublot]],3,FALSE)="","",VLOOKUP(Crate_BOMs[[#This Row],[crate no.]],Crates_[[crate no.]:[New Sublot]],3,FALSE)))</f>
        <v/>
      </c>
      <c r="AG469" s="6" t="str">
        <f>IF(VLOOKUP(Crate_BOMs[[#This Row],[crate no.]],Crates_[[crate no.]:[New Sublot]],3,FALSE)="",VLOOKUP(Crate_BOMs[[#This Row],[crate no.]],Crates_[[crate no.]:[New Sublot]],2,FALSE),VLOOKUP(Crate_BOMs[[#This Row],[crate no.]],Crates_[[crate no.]:[New Sublot]],3,FALSE))</f>
        <v>2.06</v>
      </c>
    </row>
    <row r="470" spans="1:33" x14ac:dyDescent="0.25">
      <c r="A470">
        <v>11</v>
      </c>
      <c r="B470">
        <v>300522071</v>
      </c>
      <c r="C470">
        <v>2394815</v>
      </c>
      <c r="D470">
        <v>1</v>
      </c>
      <c r="E470" t="s">
        <v>177</v>
      </c>
      <c r="F470" t="s">
        <v>192</v>
      </c>
      <c r="G470">
        <v>2181</v>
      </c>
      <c r="H470">
        <v>870</v>
      </c>
      <c r="I470">
        <v>86</v>
      </c>
      <c r="J470">
        <v>34</v>
      </c>
      <c r="K470">
        <v>105</v>
      </c>
      <c r="L470">
        <v>1</v>
      </c>
      <c r="M470" t="s">
        <v>179</v>
      </c>
      <c r="N470" t="s">
        <v>180</v>
      </c>
      <c r="O470" s="2">
        <v>231.4853751</v>
      </c>
      <c r="P470" s="15">
        <v>45763</v>
      </c>
      <c r="Q470" s="15">
        <v>45783</v>
      </c>
      <c r="R470" s="15">
        <v>45790</v>
      </c>
      <c r="S470" t="s">
        <v>22</v>
      </c>
      <c r="T470">
        <v>13</v>
      </c>
      <c r="U470" s="2">
        <v>282.19169535999998</v>
      </c>
      <c r="V470" s="2">
        <v>6613.8678599999994</v>
      </c>
      <c r="W470" s="2">
        <v>7.9068244000000005</v>
      </c>
      <c r="X470" s="2">
        <v>2.4934384000000001</v>
      </c>
      <c r="Y470" s="2">
        <v>4.2782153599999999</v>
      </c>
      <c r="Z470" s="6">
        <f>Crate_BOMs[[#This Row],[glass weight (lb)]]+Crate_BOMs[[#This Row],[Crate Weight (lb)]]/COUNTIF(Crate_BOMs[crate no.],Crate_BOMs[[#This Row],[crate no.]])</f>
        <v>251.64192476857141</v>
      </c>
      <c r="AA470" s="6" t="str">
        <f>IF(LEFT(Crate_BOMs[[#This Row],[glass code]],4)&lt;&gt;"1116","",IFERROR(MID(Crate_BOMs[[#This Row],[no]],FIND("ECN",Crate_BOMs[[#This Row],[no]]),200),MID(Crate_BOMs[[#This Row],[no]],39,200)))</f>
        <v>2.06 GLZ02</v>
      </c>
      <c r="AB470" s="6" t="str">
        <f>SUBSTITUTE(IF(RIGHT(Crate_BOMs[[#This Row],[PO Sublot-GL]],6)="curved",RIGHT(Crate_BOMs[[#This Row],[PO Sublot-GL]],12),RIGHT(Crate_BOMs[[#This Row],[PO Sublot-GL]],5))," ","")</f>
        <v>GLZ02</v>
      </c>
      <c r="AC470" s="6" t="str">
        <f>SUBSTITUTE(LEFT(Crate_BOMs[[#This Row],[PO Sublot-GL]],LEN(Crate_BOMs[[#This Row],[PO Sublot-GL]])-LEN(Crate_BOMs[[#This Row],[Glass Type]]))," ","")</f>
        <v>2.06</v>
      </c>
      <c r="AD470" s="6" t="str">
        <f>LEFT(Crate_BOMs[[#This Row],[no]],FIND(" ",Crate_BOMs[[#This Row],[no]],5)-1)</f>
        <v>PO 40544</v>
      </c>
      <c r="AE470" s="6" cm="1">
        <f t="array" ref="AE470">COUNTA(_xlfn.UNIQUE(_xlfn._xlws.FILTER(Crate_BOMs[PO],Crate_BOMs[crate no.]=Crate_BOMs[[#This Row],[crate no.]])))</f>
        <v>1</v>
      </c>
      <c r="AF470" s="10" t="str">
        <f>IF(Crate_BOMs[[#This Row],['# POs in Crate]]=1,"",IF(VLOOKUP(Crate_BOMs[[#This Row],[crate no.]],Crates_[[crate no.]:[New Sublot]],3,FALSE)="","",VLOOKUP(Crate_BOMs[[#This Row],[crate no.]],Crates_[[crate no.]:[New Sublot]],3,FALSE)))</f>
        <v/>
      </c>
      <c r="AG470" s="6" t="str">
        <f>IF(VLOOKUP(Crate_BOMs[[#This Row],[crate no.]],Crates_[[crate no.]:[New Sublot]],3,FALSE)="",VLOOKUP(Crate_BOMs[[#This Row],[crate no.]],Crates_[[crate no.]:[New Sublot]],2,FALSE),VLOOKUP(Crate_BOMs[[#This Row],[crate no.]],Crates_[[crate no.]:[New Sublot]],3,FALSE))</f>
        <v>2.06</v>
      </c>
    </row>
    <row r="471" spans="1:33" x14ac:dyDescent="0.25">
      <c r="A471">
        <v>11</v>
      </c>
      <c r="B471">
        <v>300522181</v>
      </c>
      <c r="C471">
        <v>2394815</v>
      </c>
      <c r="D471">
        <v>1</v>
      </c>
      <c r="E471" t="s">
        <v>177</v>
      </c>
      <c r="F471" t="s">
        <v>192</v>
      </c>
      <c r="G471">
        <v>2181</v>
      </c>
      <c r="H471">
        <v>870</v>
      </c>
      <c r="I471">
        <v>86</v>
      </c>
      <c r="J471">
        <v>34</v>
      </c>
      <c r="K471">
        <v>105</v>
      </c>
      <c r="L471">
        <v>1</v>
      </c>
      <c r="M471" t="s">
        <v>179</v>
      </c>
      <c r="N471" t="s">
        <v>180</v>
      </c>
      <c r="O471" s="2">
        <v>231.4853751</v>
      </c>
      <c r="P471" s="15">
        <v>45763</v>
      </c>
      <c r="Q471" s="15">
        <v>45783</v>
      </c>
      <c r="R471" s="15">
        <v>45790</v>
      </c>
      <c r="S471" t="s">
        <v>22</v>
      </c>
      <c r="T471">
        <v>13</v>
      </c>
      <c r="U471" s="2">
        <v>282.19169535999998</v>
      </c>
      <c r="V471" s="2">
        <v>6613.8678599999994</v>
      </c>
      <c r="W471" s="2">
        <v>7.9068244000000005</v>
      </c>
      <c r="X471" s="2">
        <v>2.4934384000000001</v>
      </c>
      <c r="Y471" s="2">
        <v>4.2782153599999999</v>
      </c>
      <c r="Z471" s="6">
        <f>Crate_BOMs[[#This Row],[glass weight (lb)]]+Crate_BOMs[[#This Row],[Crate Weight (lb)]]/COUNTIF(Crate_BOMs[crate no.],Crate_BOMs[[#This Row],[crate no.]])</f>
        <v>251.64192476857141</v>
      </c>
      <c r="AA471" s="6" t="str">
        <f>IF(LEFT(Crate_BOMs[[#This Row],[glass code]],4)&lt;&gt;"1116","",IFERROR(MID(Crate_BOMs[[#This Row],[no]],FIND("ECN",Crate_BOMs[[#This Row],[no]]),200),MID(Crate_BOMs[[#This Row],[no]],39,200)))</f>
        <v>2.06 GLZ02</v>
      </c>
      <c r="AB471" s="6" t="str">
        <f>SUBSTITUTE(IF(RIGHT(Crate_BOMs[[#This Row],[PO Sublot-GL]],6)="curved",RIGHT(Crate_BOMs[[#This Row],[PO Sublot-GL]],12),RIGHT(Crate_BOMs[[#This Row],[PO Sublot-GL]],5))," ","")</f>
        <v>GLZ02</v>
      </c>
      <c r="AC471" s="6" t="str">
        <f>SUBSTITUTE(LEFT(Crate_BOMs[[#This Row],[PO Sublot-GL]],LEN(Crate_BOMs[[#This Row],[PO Sublot-GL]])-LEN(Crate_BOMs[[#This Row],[Glass Type]]))," ","")</f>
        <v>2.06</v>
      </c>
      <c r="AD471" s="6" t="str">
        <f>LEFT(Crate_BOMs[[#This Row],[no]],FIND(" ",Crate_BOMs[[#This Row],[no]],5)-1)</f>
        <v>PO 40544</v>
      </c>
      <c r="AE471" s="6" cm="1">
        <f t="array" ref="AE471">COUNTA(_xlfn.UNIQUE(_xlfn._xlws.FILTER(Crate_BOMs[PO],Crate_BOMs[crate no.]=Crate_BOMs[[#This Row],[crate no.]])))</f>
        <v>1</v>
      </c>
      <c r="AF471" s="10" t="str">
        <f>IF(Crate_BOMs[[#This Row],['# POs in Crate]]=1,"",IF(VLOOKUP(Crate_BOMs[[#This Row],[crate no.]],Crates_[[crate no.]:[New Sublot]],3,FALSE)="","",VLOOKUP(Crate_BOMs[[#This Row],[crate no.]],Crates_[[crate no.]:[New Sublot]],3,FALSE)))</f>
        <v/>
      </c>
      <c r="AG471" s="6" t="str">
        <f>IF(VLOOKUP(Crate_BOMs[[#This Row],[crate no.]],Crates_[[crate no.]:[New Sublot]],3,FALSE)="",VLOOKUP(Crate_BOMs[[#This Row],[crate no.]],Crates_[[crate no.]:[New Sublot]],2,FALSE),VLOOKUP(Crate_BOMs[[#This Row],[crate no.]],Crates_[[crate no.]:[New Sublot]],3,FALSE))</f>
        <v>2.06</v>
      </c>
    </row>
    <row r="472" spans="1:33" x14ac:dyDescent="0.25">
      <c r="A472">
        <v>11</v>
      </c>
      <c r="B472">
        <v>300522181</v>
      </c>
      <c r="C472">
        <v>2394815</v>
      </c>
      <c r="D472">
        <v>1</v>
      </c>
      <c r="E472" t="s">
        <v>177</v>
      </c>
      <c r="F472" t="s">
        <v>192</v>
      </c>
      <c r="G472">
        <v>2181</v>
      </c>
      <c r="H472">
        <v>870</v>
      </c>
      <c r="I472">
        <v>86</v>
      </c>
      <c r="J472">
        <v>34</v>
      </c>
      <c r="K472">
        <v>105</v>
      </c>
      <c r="L472">
        <v>1</v>
      </c>
      <c r="M472" t="s">
        <v>179</v>
      </c>
      <c r="N472" t="s">
        <v>180</v>
      </c>
      <c r="O472" s="2">
        <v>231.4853751</v>
      </c>
      <c r="P472" s="15">
        <v>45763</v>
      </c>
      <c r="Q472" s="15">
        <v>45783</v>
      </c>
      <c r="R472" s="15">
        <v>45790</v>
      </c>
      <c r="S472" t="s">
        <v>22</v>
      </c>
      <c r="T472">
        <v>13</v>
      </c>
      <c r="U472" s="2">
        <v>282.19169535999998</v>
      </c>
      <c r="V472" s="2">
        <v>6613.8678599999994</v>
      </c>
      <c r="W472" s="2">
        <v>7.9068244000000005</v>
      </c>
      <c r="X472" s="2">
        <v>2.4934384000000001</v>
      </c>
      <c r="Y472" s="2">
        <v>4.2782153599999999</v>
      </c>
      <c r="Z472" s="6">
        <f>Crate_BOMs[[#This Row],[glass weight (lb)]]+Crate_BOMs[[#This Row],[Crate Weight (lb)]]/COUNTIF(Crate_BOMs[crate no.],Crate_BOMs[[#This Row],[crate no.]])</f>
        <v>251.64192476857141</v>
      </c>
      <c r="AA472" s="6" t="str">
        <f>IF(LEFT(Crate_BOMs[[#This Row],[glass code]],4)&lt;&gt;"1116","",IFERROR(MID(Crate_BOMs[[#This Row],[no]],FIND("ECN",Crate_BOMs[[#This Row],[no]]),200),MID(Crate_BOMs[[#This Row],[no]],39,200)))</f>
        <v>2.06 GLZ02</v>
      </c>
      <c r="AB472" s="6" t="str">
        <f>SUBSTITUTE(IF(RIGHT(Crate_BOMs[[#This Row],[PO Sublot-GL]],6)="curved",RIGHT(Crate_BOMs[[#This Row],[PO Sublot-GL]],12),RIGHT(Crate_BOMs[[#This Row],[PO Sublot-GL]],5))," ","")</f>
        <v>GLZ02</v>
      </c>
      <c r="AC472" s="6" t="str">
        <f>SUBSTITUTE(LEFT(Crate_BOMs[[#This Row],[PO Sublot-GL]],LEN(Crate_BOMs[[#This Row],[PO Sublot-GL]])-LEN(Crate_BOMs[[#This Row],[Glass Type]]))," ","")</f>
        <v>2.06</v>
      </c>
      <c r="AD472" s="6" t="str">
        <f>LEFT(Crate_BOMs[[#This Row],[no]],FIND(" ",Crate_BOMs[[#This Row],[no]],5)-1)</f>
        <v>PO 40544</v>
      </c>
      <c r="AE472" s="6" cm="1">
        <f t="array" ref="AE472">COUNTA(_xlfn.UNIQUE(_xlfn._xlws.FILTER(Crate_BOMs[PO],Crate_BOMs[crate no.]=Crate_BOMs[[#This Row],[crate no.]])))</f>
        <v>1</v>
      </c>
      <c r="AF472" s="10" t="str">
        <f>IF(Crate_BOMs[[#This Row],['# POs in Crate]]=1,"",IF(VLOOKUP(Crate_BOMs[[#This Row],[crate no.]],Crates_[[crate no.]:[New Sublot]],3,FALSE)="","",VLOOKUP(Crate_BOMs[[#This Row],[crate no.]],Crates_[[crate no.]:[New Sublot]],3,FALSE)))</f>
        <v/>
      </c>
      <c r="AG472" s="6" t="str">
        <f>IF(VLOOKUP(Crate_BOMs[[#This Row],[crate no.]],Crates_[[crate no.]:[New Sublot]],3,FALSE)="",VLOOKUP(Crate_BOMs[[#This Row],[crate no.]],Crates_[[crate no.]:[New Sublot]],2,FALSE),VLOOKUP(Crate_BOMs[[#This Row],[crate no.]],Crates_[[crate no.]:[New Sublot]],3,FALSE))</f>
        <v>2.06</v>
      </c>
    </row>
    <row r="473" spans="1:33" x14ac:dyDescent="0.25">
      <c r="A473">
        <v>11</v>
      </c>
      <c r="B473">
        <v>300522181</v>
      </c>
      <c r="C473">
        <v>2394815</v>
      </c>
      <c r="D473">
        <v>1</v>
      </c>
      <c r="E473" t="s">
        <v>177</v>
      </c>
      <c r="F473" t="s">
        <v>192</v>
      </c>
      <c r="G473">
        <v>2181</v>
      </c>
      <c r="H473">
        <v>870</v>
      </c>
      <c r="I473">
        <v>86</v>
      </c>
      <c r="J473">
        <v>34</v>
      </c>
      <c r="K473">
        <v>105</v>
      </c>
      <c r="L473">
        <v>1</v>
      </c>
      <c r="M473" t="s">
        <v>179</v>
      </c>
      <c r="N473" t="s">
        <v>180</v>
      </c>
      <c r="O473" s="2">
        <v>231.4853751</v>
      </c>
      <c r="P473" s="15">
        <v>45763</v>
      </c>
      <c r="Q473" s="15">
        <v>45783</v>
      </c>
      <c r="R473" s="15">
        <v>45790</v>
      </c>
      <c r="S473" t="s">
        <v>22</v>
      </c>
      <c r="T473">
        <v>13</v>
      </c>
      <c r="U473" s="2">
        <v>282.19169535999998</v>
      </c>
      <c r="V473" s="2">
        <v>6613.8678599999994</v>
      </c>
      <c r="W473" s="2">
        <v>7.9068244000000005</v>
      </c>
      <c r="X473" s="2">
        <v>2.4934384000000001</v>
      </c>
      <c r="Y473" s="2">
        <v>4.2782153599999999</v>
      </c>
      <c r="Z473" s="6">
        <f>Crate_BOMs[[#This Row],[glass weight (lb)]]+Crate_BOMs[[#This Row],[Crate Weight (lb)]]/COUNTIF(Crate_BOMs[crate no.],Crate_BOMs[[#This Row],[crate no.]])</f>
        <v>251.64192476857141</v>
      </c>
      <c r="AA473" s="6" t="str">
        <f>IF(LEFT(Crate_BOMs[[#This Row],[glass code]],4)&lt;&gt;"1116","",IFERROR(MID(Crate_BOMs[[#This Row],[no]],FIND("ECN",Crate_BOMs[[#This Row],[no]]),200),MID(Crate_BOMs[[#This Row],[no]],39,200)))</f>
        <v>2.06 GLZ02</v>
      </c>
      <c r="AB473" s="6" t="str">
        <f>SUBSTITUTE(IF(RIGHT(Crate_BOMs[[#This Row],[PO Sublot-GL]],6)="curved",RIGHT(Crate_BOMs[[#This Row],[PO Sublot-GL]],12),RIGHT(Crate_BOMs[[#This Row],[PO Sublot-GL]],5))," ","")</f>
        <v>GLZ02</v>
      </c>
      <c r="AC473" s="6" t="str">
        <f>SUBSTITUTE(LEFT(Crate_BOMs[[#This Row],[PO Sublot-GL]],LEN(Crate_BOMs[[#This Row],[PO Sublot-GL]])-LEN(Crate_BOMs[[#This Row],[Glass Type]]))," ","")</f>
        <v>2.06</v>
      </c>
      <c r="AD473" s="6" t="str">
        <f>LEFT(Crate_BOMs[[#This Row],[no]],FIND(" ",Crate_BOMs[[#This Row],[no]],5)-1)</f>
        <v>PO 40544</v>
      </c>
      <c r="AE473" s="6" cm="1">
        <f t="array" ref="AE473">COUNTA(_xlfn.UNIQUE(_xlfn._xlws.FILTER(Crate_BOMs[PO],Crate_BOMs[crate no.]=Crate_BOMs[[#This Row],[crate no.]])))</f>
        <v>1</v>
      </c>
      <c r="AF473" s="10" t="str">
        <f>IF(Crate_BOMs[[#This Row],['# POs in Crate]]=1,"",IF(VLOOKUP(Crate_BOMs[[#This Row],[crate no.]],Crates_[[crate no.]:[New Sublot]],3,FALSE)="","",VLOOKUP(Crate_BOMs[[#This Row],[crate no.]],Crates_[[crate no.]:[New Sublot]],3,FALSE)))</f>
        <v/>
      </c>
      <c r="AG473" s="6" t="str">
        <f>IF(VLOOKUP(Crate_BOMs[[#This Row],[crate no.]],Crates_[[crate no.]:[New Sublot]],3,FALSE)="",VLOOKUP(Crate_BOMs[[#This Row],[crate no.]],Crates_[[crate no.]:[New Sublot]],2,FALSE),VLOOKUP(Crate_BOMs[[#This Row],[crate no.]],Crates_[[crate no.]:[New Sublot]],3,FALSE))</f>
        <v>2.06</v>
      </c>
    </row>
    <row r="474" spans="1:33" x14ac:dyDescent="0.25">
      <c r="A474">
        <v>11</v>
      </c>
      <c r="B474">
        <v>300522181</v>
      </c>
      <c r="C474">
        <v>2394815</v>
      </c>
      <c r="D474">
        <v>1</v>
      </c>
      <c r="E474" t="s">
        <v>177</v>
      </c>
      <c r="F474" t="s">
        <v>192</v>
      </c>
      <c r="G474">
        <v>2181</v>
      </c>
      <c r="H474">
        <v>870</v>
      </c>
      <c r="I474">
        <v>86</v>
      </c>
      <c r="J474">
        <v>34</v>
      </c>
      <c r="K474">
        <v>105</v>
      </c>
      <c r="L474">
        <v>1</v>
      </c>
      <c r="M474" t="s">
        <v>179</v>
      </c>
      <c r="N474" t="s">
        <v>180</v>
      </c>
      <c r="O474" s="2">
        <v>231.4853751</v>
      </c>
      <c r="P474" s="15">
        <v>45763</v>
      </c>
      <c r="Q474" s="15">
        <v>45783</v>
      </c>
      <c r="R474" s="15">
        <v>45790</v>
      </c>
      <c r="S474" t="s">
        <v>22</v>
      </c>
      <c r="T474">
        <v>13</v>
      </c>
      <c r="U474" s="2">
        <v>282.19169535999998</v>
      </c>
      <c r="V474" s="2">
        <v>6613.8678599999994</v>
      </c>
      <c r="W474" s="2">
        <v>7.9068244000000005</v>
      </c>
      <c r="X474" s="2">
        <v>2.4934384000000001</v>
      </c>
      <c r="Y474" s="2">
        <v>4.2782153599999999</v>
      </c>
      <c r="Z474" s="6">
        <f>Crate_BOMs[[#This Row],[glass weight (lb)]]+Crate_BOMs[[#This Row],[Crate Weight (lb)]]/COUNTIF(Crate_BOMs[crate no.],Crate_BOMs[[#This Row],[crate no.]])</f>
        <v>251.64192476857141</v>
      </c>
      <c r="AA474" s="6" t="str">
        <f>IF(LEFT(Crate_BOMs[[#This Row],[glass code]],4)&lt;&gt;"1116","",IFERROR(MID(Crate_BOMs[[#This Row],[no]],FIND("ECN",Crate_BOMs[[#This Row],[no]]),200),MID(Crate_BOMs[[#This Row],[no]],39,200)))</f>
        <v>2.06 GLZ02</v>
      </c>
      <c r="AB474" s="6" t="str">
        <f>SUBSTITUTE(IF(RIGHT(Crate_BOMs[[#This Row],[PO Sublot-GL]],6)="curved",RIGHT(Crate_BOMs[[#This Row],[PO Sublot-GL]],12),RIGHT(Crate_BOMs[[#This Row],[PO Sublot-GL]],5))," ","")</f>
        <v>GLZ02</v>
      </c>
      <c r="AC474" s="6" t="str">
        <f>SUBSTITUTE(LEFT(Crate_BOMs[[#This Row],[PO Sublot-GL]],LEN(Crate_BOMs[[#This Row],[PO Sublot-GL]])-LEN(Crate_BOMs[[#This Row],[Glass Type]]))," ","")</f>
        <v>2.06</v>
      </c>
      <c r="AD474" s="6" t="str">
        <f>LEFT(Crate_BOMs[[#This Row],[no]],FIND(" ",Crate_BOMs[[#This Row],[no]],5)-1)</f>
        <v>PO 40544</v>
      </c>
      <c r="AE474" s="6" cm="1">
        <f t="array" ref="AE474">COUNTA(_xlfn.UNIQUE(_xlfn._xlws.FILTER(Crate_BOMs[PO],Crate_BOMs[crate no.]=Crate_BOMs[[#This Row],[crate no.]])))</f>
        <v>1</v>
      </c>
      <c r="AF474" s="10" t="str">
        <f>IF(Crate_BOMs[[#This Row],['# POs in Crate]]=1,"",IF(VLOOKUP(Crate_BOMs[[#This Row],[crate no.]],Crates_[[crate no.]:[New Sublot]],3,FALSE)="","",VLOOKUP(Crate_BOMs[[#This Row],[crate no.]],Crates_[[crate no.]:[New Sublot]],3,FALSE)))</f>
        <v/>
      </c>
      <c r="AG474" s="6" t="str">
        <f>IF(VLOOKUP(Crate_BOMs[[#This Row],[crate no.]],Crates_[[crate no.]:[New Sublot]],3,FALSE)="",VLOOKUP(Crate_BOMs[[#This Row],[crate no.]],Crates_[[crate no.]:[New Sublot]],2,FALSE),VLOOKUP(Crate_BOMs[[#This Row],[crate no.]],Crates_[[crate no.]:[New Sublot]],3,FALSE))</f>
        <v>2.06</v>
      </c>
    </row>
    <row r="475" spans="1:33" x14ac:dyDescent="0.25">
      <c r="A475">
        <v>11</v>
      </c>
      <c r="B475">
        <v>300522181</v>
      </c>
      <c r="C475">
        <v>2394815</v>
      </c>
      <c r="D475">
        <v>1</v>
      </c>
      <c r="E475" t="s">
        <v>177</v>
      </c>
      <c r="F475" t="s">
        <v>192</v>
      </c>
      <c r="G475">
        <v>2181</v>
      </c>
      <c r="H475">
        <v>870</v>
      </c>
      <c r="I475">
        <v>86</v>
      </c>
      <c r="J475">
        <v>34</v>
      </c>
      <c r="K475">
        <v>105</v>
      </c>
      <c r="L475">
        <v>1</v>
      </c>
      <c r="M475" t="s">
        <v>179</v>
      </c>
      <c r="N475" t="s">
        <v>180</v>
      </c>
      <c r="O475" s="2">
        <v>231.4853751</v>
      </c>
      <c r="P475" s="15">
        <v>45763</v>
      </c>
      <c r="Q475" s="15">
        <v>45783</v>
      </c>
      <c r="R475" s="15">
        <v>45790</v>
      </c>
      <c r="S475" t="s">
        <v>22</v>
      </c>
      <c r="T475">
        <v>13</v>
      </c>
      <c r="U475" s="2">
        <v>282.19169535999998</v>
      </c>
      <c r="V475" s="2">
        <v>6613.8678599999994</v>
      </c>
      <c r="W475" s="2">
        <v>7.9068244000000005</v>
      </c>
      <c r="X475" s="2">
        <v>2.4934384000000001</v>
      </c>
      <c r="Y475" s="2">
        <v>4.2782153599999999</v>
      </c>
      <c r="Z475" s="6">
        <f>Crate_BOMs[[#This Row],[glass weight (lb)]]+Crate_BOMs[[#This Row],[Crate Weight (lb)]]/COUNTIF(Crate_BOMs[crate no.],Crate_BOMs[[#This Row],[crate no.]])</f>
        <v>251.64192476857141</v>
      </c>
      <c r="AA475" s="6" t="str">
        <f>IF(LEFT(Crate_BOMs[[#This Row],[glass code]],4)&lt;&gt;"1116","",IFERROR(MID(Crate_BOMs[[#This Row],[no]],FIND("ECN",Crate_BOMs[[#This Row],[no]]),200),MID(Crate_BOMs[[#This Row],[no]],39,200)))</f>
        <v>2.06 GLZ02</v>
      </c>
      <c r="AB475" s="6" t="str">
        <f>SUBSTITUTE(IF(RIGHT(Crate_BOMs[[#This Row],[PO Sublot-GL]],6)="curved",RIGHT(Crate_BOMs[[#This Row],[PO Sublot-GL]],12),RIGHT(Crate_BOMs[[#This Row],[PO Sublot-GL]],5))," ","")</f>
        <v>GLZ02</v>
      </c>
      <c r="AC475" s="6" t="str">
        <f>SUBSTITUTE(LEFT(Crate_BOMs[[#This Row],[PO Sublot-GL]],LEN(Crate_BOMs[[#This Row],[PO Sublot-GL]])-LEN(Crate_BOMs[[#This Row],[Glass Type]]))," ","")</f>
        <v>2.06</v>
      </c>
      <c r="AD475" s="6" t="str">
        <f>LEFT(Crate_BOMs[[#This Row],[no]],FIND(" ",Crate_BOMs[[#This Row],[no]],5)-1)</f>
        <v>PO 40544</v>
      </c>
      <c r="AE475" s="6" cm="1">
        <f t="array" ref="AE475">COUNTA(_xlfn.UNIQUE(_xlfn._xlws.FILTER(Crate_BOMs[PO],Crate_BOMs[crate no.]=Crate_BOMs[[#This Row],[crate no.]])))</f>
        <v>1</v>
      </c>
      <c r="AF475" s="10" t="str">
        <f>IF(Crate_BOMs[[#This Row],['# POs in Crate]]=1,"",IF(VLOOKUP(Crate_BOMs[[#This Row],[crate no.]],Crates_[[crate no.]:[New Sublot]],3,FALSE)="","",VLOOKUP(Crate_BOMs[[#This Row],[crate no.]],Crates_[[crate no.]:[New Sublot]],3,FALSE)))</f>
        <v/>
      </c>
      <c r="AG475" s="6" t="str">
        <f>IF(VLOOKUP(Crate_BOMs[[#This Row],[crate no.]],Crates_[[crate no.]:[New Sublot]],3,FALSE)="",VLOOKUP(Crate_BOMs[[#This Row],[crate no.]],Crates_[[crate no.]:[New Sublot]],2,FALSE),VLOOKUP(Crate_BOMs[[#This Row],[crate no.]],Crates_[[crate no.]:[New Sublot]],3,FALSE))</f>
        <v>2.06</v>
      </c>
    </row>
    <row r="476" spans="1:33" x14ac:dyDescent="0.25">
      <c r="A476">
        <v>11</v>
      </c>
      <c r="B476">
        <v>300522181</v>
      </c>
      <c r="C476">
        <v>2394815</v>
      </c>
      <c r="D476">
        <v>1</v>
      </c>
      <c r="E476" t="s">
        <v>177</v>
      </c>
      <c r="F476" t="s">
        <v>192</v>
      </c>
      <c r="G476">
        <v>2181</v>
      </c>
      <c r="H476">
        <v>870</v>
      </c>
      <c r="I476">
        <v>86</v>
      </c>
      <c r="J476">
        <v>34</v>
      </c>
      <c r="K476">
        <v>105</v>
      </c>
      <c r="L476">
        <v>1</v>
      </c>
      <c r="M476" t="s">
        <v>179</v>
      </c>
      <c r="N476" t="s">
        <v>180</v>
      </c>
      <c r="O476" s="2">
        <v>231.4853751</v>
      </c>
      <c r="P476" s="15">
        <v>45763</v>
      </c>
      <c r="Q476" s="15">
        <v>45783</v>
      </c>
      <c r="R476" s="15">
        <v>45790</v>
      </c>
      <c r="S476" t="s">
        <v>22</v>
      </c>
      <c r="T476">
        <v>13</v>
      </c>
      <c r="U476" s="2">
        <v>282.19169535999998</v>
      </c>
      <c r="V476" s="2">
        <v>6613.8678599999994</v>
      </c>
      <c r="W476" s="2">
        <v>7.9068244000000005</v>
      </c>
      <c r="X476" s="2">
        <v>2.4934384000000001</v>
      </c>
      <c r="Y476" s="2">
        <v>4.2782153599999999</v>
      </c>
      <c r="Z476" s="6">
        <f>Crate_BOMs[[#This Row],[glass weight (lb)]]+Crate_BOMs[[#This Row],[Crate Weight (lb)]]/COUNTIF(Crate_BOMs[crate no.],Crate_BOMs[[#This Row],[crate no.]])</f>
        <v>251.64192476857141</v>
      </c>
      <c r="AA476" s="6" t="str">
        <f>IF(LEFT(Crate_BOMs[[#This Row],[glass code]],4)&lt;&gt;"1116","",IFERROR(MID(Crate_BOMs[[#This Row],[no]],FIND("ECN",Crate_BOMs[[#This Row],[no]]),200),MID(Crate_BOMs[[#This Row],[no]],39,200)))</f>
        <v>2.06 GLZ02</v>
      </c>
      <c r="AB476" s="6" t="str">
        <f>SUBSTITUTE(IF(RIGHT(Crate_BOMs[[#This Row],[PO Sublot-GL]],6)="curved",RIGHT(Crate_BOMs[[#This Row],[PO Sublot-GL]],12),RIGHT(Crate_BOMs[[#This Row],[PO Sublot-GL]],5))," ","")</f>
        <v>GLZ02</v>
      </c>
      <c r="AC476" s="6" t="str">
        <f>SUBSTITUTE(LEFT(Crate_BOMs[[#This Row],[PO Sublot-GL]],LEN(Crate_BOMs[[#This Row],[PO Sublot-GL]])-LEN(Crate_BOMs[[#This Row],[Glass Type]]))," ","")</f>
        <v>2.06</v>
      </c>
      <c r="AD476" s="6" t="str">
        <f>LEFT(Crate_BOMs[[#This Row],[no]],FIND(" ",Crate_BOMs[[#This Row],[no]],5)-1)</f>
        <v>PO 40544</v>
      </c>
      <c r="AE476" s="6" cm="1">
        <f t="array" ref="AE476">COUNTA(_xlfn.UNIQUE(_xlfn._xlws.FILTER(Crate_BOMs[PO],Crate_BOMs[crate no.]=Crate_BOMs[[#This Row],[crate no.]])))</f>
        <v>1</v>
      </c>
      <c r="AF476" s="10" t="str">
        <f>IF(Crate_BOMs[[#This Row],['# POs in Crate]]=1,"",IF(VLOOKUP(Crate_BOMs[[#This Row],[crate no.]],Crates_[[crate no.]:[New Sublot]],3,FALSE)="","",VLOOKUP(Crate_BOMs[[#This Row],[crate no.]],Crates_[[crate no.]:[New Sublot]],3,FALSE)))</f>
        <v/>
      </c>
      <c r="AG476" s="6" t="str">
        <f>IF(VLOOKUP(Crate_BOMs[[#This Row],[crate no.]],Crates_[[crate no.]:[New Sublot]],3,FALSE)="",VLOOKUP(Crate_BOMs[[#This Row],[crate no.]],Crates_[[crate no.]:[New Sublot]],2,FALSE),VLOOKUP(Crate_BOMs[[#This Row],[crate no.]],Crates_[[crate no.]:[New Sublot]],3,FALSE))</f>
        <v>2.06</v>
      </c>
    </row>
    <row r="477" spans="1:33" x14ac:dyDescent="0.25">
      <c r="A477">
        <v>11</v>
      </c>
      <c r="B477">
        <v>300522181</v>
      </c>
      <c r="C477">
        <v>2394815</v>
      </c>
      <c r="D477">
        <v>1</v>
      </c>
      <c r="E477" t="s">
        <v>177</v>
      </c>
      <c r="F477" t="s">
        <v>192</v>
      </c>
      <c r="G477">
        <v>2181</v>
      </c>
      <c r="H477">
        <v>870</v>
      </c>
      <c r="I477">
        <v>86</v>
      </c>
      <c r="J477">
        <v>34</v>
      </c>
      <c r="K477">
        <v>105</v>
      </c>
      <c r="L477">
        <v>1</v>
      </c>
      <c r="M477" t="s">
        <v>179</v>
      </c>
      <c r="N477" t="s">
        <v>180</v>
      </c>
      <c r="O477" s="2">
        <v>231.4853751</v>
      </c>
      <c r="P477" s="15">
        <v>45763</v>
      </c>
      <c r="Q477" s="15">
        <v>45783</v>
      </c>
      <c r="R477" s="15">
        <v>45790</v>
      </c>
      <c r="S477" t="s">
        <v>22</v>
      </c>
      <c r="T477">
        <v>13</v>
      </c>
      <c r="U477" s="2">
        <v>282.19169535999998</v>
      </c>
      <c r="V477" s="2">
        <v>6613.8678599999994</v>
      </c>
      <c r="W477" s="2">
        <v>7.9068244000000005</v>
      </c>
      <c r="X477" s="2">
        <v>2.4934384000000001</v>
      </c>
      <c r="Y477" s="2">
        <v>4.2782153599999999</v>
      </c>
      <c r="Z477" s="6">
        <f>Crate_BOMs[[#This Row],[glass weight (lb)]]+Crate_BOMs[[#This Row],[Crate Weight (lb)]]/COUNTIF(Crate_BOMs[crate no.],Crate_BOMs[[#This Row],[crate no.]])</f>
        <v>251.64192476857141</v>
      </c>
      <c r="AA477" s="6" t="str">
        <f>IF(LEFT(Crate_BOMs[[#This Row],[glass code]],4)&lt;&gt;"1116","",IFERROR(MID(Crate_BOMs[[#This Row],[no]],FIND("ECN",Crate_BOMs[[#This Row],[no]]),200),MID(Crate_BOMs[[#This Row],[no]],39,200)))</f>
        <v>2.06 GLZ02</v>
      </c>
      <c r="AB477" s="6" t="str">
        <f>SUBSTITUTE(IF(RIGHT(Crate_BOMs[[#This Row],[PO Sublot-GL]],6)="curved",RIGHT(Crate_BOMs[[#This Row],[PO Sublot-GL]],12),RIGHT(Crate_BOMs[[#This Row],[PO Sublot-GL]],5))," ","")</f>
        <v>GLZ02</v>
      </c>
      <c r="AC477" s="6" t="str">
        <f>SUBSTITUTE(LEFT(Crate_BOMs[[#This Row],[PO Sublot-GL]],LEN(Crate_BOMs[[#This Row],[PO Sublot-GL]])-LEN(Crate_BOMs[[#This Row],[Glass Type]]))," ","")</f>
        <v>2.06</v>
      </c>
      <c r="AD477" s="6" t="str">
        <f>LEFT(Crate_BOMs[[#This Row],[no]],FIND(" ",Crate_BOMs[[#This Row],[no]],5)-1)</f>
        <v>PO 40544</v>
      </c>
      <c r="AE477" s="6" cm="1">
        <f t="array" ref="AE477">COUNTA(_xlfn.UNIQUE(_xlfn._xlws.FILTER(Crate_BOMs[PO],Crate_BOMs[crate no.]=Crate_BOMs[[#This Row],[crate no.]])))</f>
        <v>1</v>
      </c>
      <c r="AF477" s="10" t="str">
        <f>IF(Crate_BOMs[[#This Row],['# POs in Crate]]=1,"",IF(VLOOKUP(Crate_BOMs[[#This Row],[crate no.]],Crates_[[crate no.]:[New Sublot]],3,FALSE)="","",VLOOKUP(Crate_BOMs[[#This Row],[crate no.]],Crates_[[crate no.]:[New Sublot]],3,FALSE)))</f>
        <v/>
      </c>
      <c r="AG477" s="6" t="str">
        <f>IF(VLOOKUP(Crate_BOMs[[#This Row],[crate no.]],Crates_[[crate no.]:[New Sublot]],3,FALSE)="",VLOOKUP(Crate_BOMs[[#This Row],[crate no.]],Crates_[[crate no.]:[New Sublot]],2,FALSE),VLOOKUP(Crate_BOMs[[#This Row],[crate no.]],Crates_[[crate no.]:[New Sublot]],3,FALSE))</f>
        <v>2.06</v>
      </c>
    </row>
    <row r="478" spans="1:33" x14ac:dyDescent="0.25">
      <c r="A478">
        <v>11</v>
      </c>
      <c r="B478">
        <v>300522181</v>
      </c>
      <c r="C478">
        <v>2394815</v>
      </c>
      <c r="D478">
        <v>1</v>
      </c>
      <c r="E478" t="s">
        <v>177</v>
      </c>
      <c r="F478" t="s">
        <v>192</v>
      </c>
      <c r="G478">
        <v>2181</v>
      </c>
      <c r="H478">
        <v>870</v>
      </c>
      <c r="I478">
        <v>86</v>
      </c>
      <c r="J478">
        <v>34</v>
      </c>
      <c r="K478">
        <v>105</v>
      </c>
      <c r="L478">
        <v>1</v>
      </c>
      <c r="M478" t="s">
        <v>179</v>
      </c>
      <c r="N478" t="s">
        <v>180</v>
      </c>
      <c r="O478" s="2">
        <v>231.4853751</v>
      </c>
      <c r="P478" s="15">
        <v>45763</v>
      </c>
      <c r="Q478" s="15">
        <v>45783</v>
      </c>
      <c r="R478" s="15">
        <v>45790</v>
      </c>
      <c r="S478" t="s">
        <v>22</v>
      </c>
      <c r="T478">
        <v>13</v>
      </c>
      <c r="U478" s="2">
        <v>282.19169535999998</v>
      </c>
      <c r="V478" s="2">
        <v>6613.8678599999994</v>
      </c>
      <c r="W478" s="2">
        <v>7.9068244000000005</v>
      </c>
      <c r="X478" s="2">
        <v>2.4934384000000001</v>
      </c>
      <c r="Y478" s="2">
        <v>4.2782153599999999</v>
      </c>
      <c r="Z478" s="6">
        <f>Crate_BOMs[[#This Row],[glass weight (lb)]]+Crate_BOMs[[#This Row],[Crate Weight (lb)]]/COUNTIF(Crate_BOMs[crate no.],Crate_BOMs[[#This Row],[crate no.]])</f>
        <v>251.64192476857141</v>
      </c>
      <c r="AA478" s="6" t="str">
        <f>IF(LEFT(Crate_BOMs[[#This Row],[glass code]],4)&lt;&gt;"1116","",IFERROR(MID(Crate_BOMs[[#This Row],[no]],FIND("ECN",Crate_BOMs[[#This Row],[no]]),200),MID(Crate_BOMs[[#This Row],[no]],39,200)))</f>
        <v>2.06 GLZ02</v>
      </c>
      <c r="AB478" s="6" t="str">
        <f>SUBSTITUTE(IF(RIGHT(Crate_BOMs[[#This Row],[PO Sublot-GL]],6)="curved",RIGHT(Crate_BOMs[[#This Row],[PO Sublot-GL]],12),RIGHT(Crate_BOMs[[#This Row],[PO Sublot-GL]],5))," ","")</f>
        <v>GLZ02</v>
      </c>
      <c r="AC478" s="6" t="str">
        <f>SUBSTITUTE(LEFT(Crate_BOMs[[#This Row],[PO Sublot-GL]],LEN(Crate_BOMs[[#This Row],[PO Sublot-GL]])-LEN(Crate_BOMs[[#This Row],[Glass Type]]))," ","")</f>
        <v>2.06</v>
      </c>
      <c r="AD478" s="6" t="str">
        <f>LEFT(Crate_BOMs[[#This Row],[no]],FIND(" ",Crate_BOMs[[#This Row],[no]],5)-1)</f>
        <v>PO 40544</v>
      </c>
      <c r="AE478" s="6" cm="1">
        <f t="array" ref="AE478">COUNTA(_xlfn.UNIQUE(_xlfn._xlws.FILTER(Crate_BOMs[PO],Crate_BOMs[crate no.]=Crate_BOMs[[#This Row],[crate no.]])))</f>
        <v>1</v>
      </c>
      <c r="AF478" s="10" t="str">
        <f>IF(Crate_BOMs[[#This Row],['# POs in Crate]]=1,"",IF(VLOOKUP(Crate_BOMs[[#This Row],[crate no.]],Crates_[[crate no.]:[New Sublot]],3,FALSE)="","",VLOOKUP(Crate_BOMs[[#This Row],[crate no.]],Crates_[[crate no.]:[New Sublot]],3,FALSE)))</f>
        <v/>
      </c>
      <c r="AG478" s="6" t="str">
        <f>IF(VLOOKUP(Crate_BOMs[[#This Row],[crate no.]],Crates_[[crate no.]:[New Sublot]],3,FALSE)="",VLOOKUP(Crate_BOMs[[#This Row],[crate no.]],Crates_[[crate no.]:[New Sublot]],2,FALSE),VLOOKUP(Crate_BOMs[[#This Row],[crate no.]],Crates_[[crate no.]:[New Sublot]],3,FALSE))</f>
        <v>2.06</v>
      </c>
    </row>
    <row r="479" spans="1:33" x14ac:dyDescent="0.25">
      <c r="A479">
        <v>11</v>
      </c>
      <c r="B479">
        <v>300522181</v>
      </c>
      <c r="C479">
        <v>2394815</v>
      </c>
      <c r="D479">
        <v>1</v>
      </c>
      <c r="E479" t="s">
        <v>177</v>
      </c>
      <c r="F479" t="s">
        <v>192</v>
      </c>
      <c r="G479">
        <v>2181</v>
      </c>
      <c r="H479">
        <v>870</v>
      </c>
      <c r="I479">
        <v>86</v>
      </c>
      <c r="J479">
        <v>34</v>
      </c>
      <c r="K479">
        <v>105</v>
      </c>
      <c r="L479">
        <v>1</v>
      </c>
      <c r="M479" t="s">
        <v>179</v>
      </c>
      <c r="N479" t="s">
        <v>180</v>
      </c>
      <c r="O479" s="2">
        <v>231.4853751</v>
      </c>
      <c r="P479" s="15">
        <v>45763</v>
      </c>
      <c r="Q479" s="15">
        <v>45783</v>
      </c>
      <c r="R479" s="15">
        <v>45790</v>
      </c>
      <c r="S479" t="s">
        <v>22</v>
      </c>
      <c r="T479">
        <v>13</v>
      </c>
      <c r="U479" s="2">
        <v>282.19169535999998</v>
      </c>
      <c r="V479" s="2">
        <v>6613.8678599999994</v>
      </c>
      <c r="W479" s="2">
        <v>7.9068244000000005</v>
      </c>
      <c r="X479" s="2">
        <v>2.4934384000000001</v>
      </c>
      <c r="Y479" s="2">
        <v>4.2782153599999999</v>
      </c>
      <c r="Z479" s="6">
        <f>Crate_BOMs[[#This Row],[glass weight (lb)]]+Crate_BOMs[[#This Row],[Crate Weight (lb)]]/COUNTIF(Crate_BOMs[crate no.],Crate_BOMs[[#This Row],[crate no.]])</f>
        <v>251.64192476857141</v>
      </c>
      <c r="AA479" s="6" t="str">
        <f>IF(LEFT(Crate_BOMs[[#This Row],[glass code]],4)&lt;&gt;"1116","",IFERROR(MID(Crate_BOMs[[#This Row],[no]],FIND("ECN",Crate_BOMs[[#This Row],[no]]),200),MID(Crate_BOMs[[#This Row],[no]],39,200)))</f>
        <v>2.06 GLZ02</v>
      </c>
      <c r="AB479" s="6" t="str">
        <f>SUBSTITUTE(IF(RIGHT(Crate_BOMs[[#This Row],[PO Sublot-GL]],6)="curved",RIGHT(Crate_BOMs[[#This Row],[PO Sublot-GL]],12),RIGHT(Crate_BOMs[[#This Row],[PO Sublot-GL]],5))," ","")</f>
        <v>GLZ02</v>
      </c>
      <c r="AC479" s="6" t="str">
        <f>SUBSTITUTE(LEFT(Crate_BOMs[[#This Row],[PO Sublot-GL]],LEN(Crate_BOMs[[#This Row],[PO Sublot-GL]])-LEN(Crate_BOMs[[#This Row],[Glass Type]]))," ","")</f>
        <v>2.06</v>
      </c>
      <c r="AD479" s="6" t="str">
        <f>LEFT(Crate_BOMs[[#This Row],[no]],FIND(" ",Crate_BOMs[[#This Row],[no]],5)-1)</f>
        <v>PO 40544</v>
      </c>
      <c r="AE479" s="6" cm="1">
        <f t="array" ref="AE479">COUNTA(_xlfn.UNIQUE(_xlfn._xlws.FILTER(Crate_BOMs[PO],Crate_BOMs[crate no.]=Crate_BOMs[[#This Row],[crate no.]])))</f>
        <v>1</v>
      </c>
      <c r="AF479" s="10" t="str">
        <f>IF(Crate_BOMs[[#This Row],['# POs in Crate]]=1,"",IF(VLOOKUP(Crate_BOMs[[#This Row],[crate no.]],Crates_[[crate no.]:[New Sublot]],3,FALSE)="","",VLOOKUP(Crate_BOMs[[#This Row],[crate no.]],Crates_[[crate no.]:[New Sublot]],3,FALSE)))</f>
        <v/>
      </c>
      <c r="AG479" s="6" t="str">
        <f>IF(VLOOKUP(Crate_BOMs[[#This Row],[crate no.]],Crates_[[crate no.]:[New Sublot]],3,FALSE)="",VLOOKUP(Crate_BOMs[[#This Row],[crate no.]],Crates_[[crate no.]:[New Sublot]],2,FALSE),VLOOKUP(Crate_BOMs[[#This Row],[crate no.]],Crates_[[crate no.]:[New Sublot]],3,FALSE))</f>
        <v>2.06</v>
      </c>
    </row>
    <row r="480" spans="1:33" x14ac:dyDescent="0.25">
      <c r="A480">
        <v>11</v>
      </c>
      <c r="B480">
        <v>300522181</v>
      </c>
      <c r="C480">
        <v>2394815</v>
      </c>
      <c r="D480">
        <v>1</v>
      </c>
      <c r="E480" t="s">
        <v>177</v>
      </c>
      <c r="F480" t="s">
        <v>192</v>
      </c>
      <c r="G480">
        <v>2181</v>
      </c>
      <c r="H480">
        <v>870</v>
      </c>
      <c r="I480">
        <v>86</v>
      </c>
      <c r="J480">
        <v>34</v>
      </c>
      <c r="K480">
        <v>105</v>
      </c>
      <c r="L480">
        <v>1</v>
      </c>
      <c r="M480" t="s">
        <v>179</v>
      </c>
      <c r="N480" t="s">
        <v>180</v>
      </c>
      <c r="O480" s="2">
        <v>231.4853751</v>
      </c>
      <c r="P480" s="15">
        <v>45763</v>
      </c>
      <c r="Q480" s="15">
        <v>45783</v>
      </c>
      <c r="R480" s="15">
        <v>45790</v>
      </c>
      <c r="S480" t="s">
        <v>22</v>
      </c>
      <c r="T480">
        <v>13</v>
      </c>
      <c r="U480" s="2">
        <v>282.19169535999998</v>
      </c>
      <c r="V480" s="2">
        <v>6613.8678599999994</v>
      </c>
      <c r="W480" s="2">
        <v>7.9068244000000005</v>
      </c>
      <c r="X480" s="2">
        <v>2.4934384000000001</v>
      </c>
      <c r="Y480" s="2">
        <v>4.2782153599999999</v>
      </c>
      <c r="Z480" s="6">
        <f>Crate_BOMs[[#This Row],[glass weight (lb)]]+Crate_BOMs[[#This Row],[Crate Weight (lb)]]/COUNTIF(Crate_BOMs[crate no.],Crate_BOMs[[#This Row],[crate no.]])</f>
        <v>251.64192476857141</v>
      </c>
      <c r="AA480" s="6" t="str">
        <f>IF(LEFT(Crate_BOMs[[#This Row],[glass code]],4)&lt;&gt;"1116","",IFERROR(MID(Crate_BOMs[[#This Row],[no]],FIND("ECN",Crate_BOMs[[#This Row],[no]]),200),MID(Crate_BOMs[[#This Row],[no]],39,200)))</f>
        <v>2.06 GLZ02</v>
      </c>
      <c r="AB480" s="6" t="str">
        <f>SUBSTITUTE(IF(RIGHT(Crate_BOMs[[#This Row],[PO Sublot-GL]],6)="curved",RIGHT(Crate_BOMs[[#This Row],[PO Sublot-GL]],12),RIGHT(Crate_BOMs[[#This Row],[PO Sublot-GL]],5))," ","")</f>
        <v>GLZ02</v>
      </c>
      <c r="AC480" s="6" t="str">
        <f>SUBSTITUTE(LEFT(Crate_BOMs[[#This Row],[PO Sublot-GL]],LEN(Crate_BOMs[[#This Row],[PO Sublot-GL]])-LEN(Crate_BOMs[[#This Row],[Glass Type]]))," ","")</f>
        <v>2.06</v>
      </c>
      <c r="AD480" s="6" t="str">
        <f>LEFT(Crate_BOMs[[#This Row],[no]],FIND(" ",Crate_BOMs[[#This Row],[no]],5)-1)</f>
        <v>PO 40544</v>
      </c>
      <c r="AE480" s="6" cm="1">
        <f t="array" ref="AE480">COUNTA(_xlfn.UNIQUE(_xlfn._xlws.FILTER(Crate_BOMs[PO],Crate_BOMs[crate no.]=Crate_BOMs[[#This Row],[crate no.]])))</f>
        <v>1</v>
      </c>
      <c r="AF480" s="10" t="str">
        <f>IF(Crate_BOMs[[#This Row],['# POs in Crate]]=1,"",IF(VLOOKUP(Crate_BOMs[[#This Row],[crate no.]],Crates_[[crate no.]:[New Sublot]],3,FALSE)="","",VLOOKUP(Crate_BOMs[[#This Row],[crate no.]],Crates_[[crate no.]:[New Sublot]],3,FALSE)))</f>
        <v/>
      </c>
      <c r="AG480" s="6" t="str">
        <f>IF(VLOOKUP(Crate_BOMs[[#This Row],[crate no.]],Crates_[[crate no.]:[New Sublot]],3,FALSE)="",VLOOKUP(Crate_BOMs[[#This Row],[crate no.]],Crates_[[crate no.]:[New Sublot]],2,FALSE),VLOOKUP(Crate_BOMs[[#This Row],[crate no.]],Crates_[[crate no.]:[New Sublot]],3,FALSE))</f>
        <v>2.06</v>
      </c>
    </row>
    <row r="481" spans="1:33" x14ac:dyDescent="0.25">
      <c r="A481">
        <v>11</v>
      </c>
      <c r="B481">
        <v>300522181</v>
      </c>
      <c r="C481">
        <v>2394815</v>
      </c>
      <c r="D481">
        <v>1</v>
      </c>
      <c r="E481" t="s">
        <v>177</v>
      </c>
      <c r="F481" t="s">
        <v>192</v>
      </c>
      <c r="G481">
        <v>2181</v>
      </c>
      <c r="H481">
        <v>870</v>
      </c>
      <c r="I481">
        <v>86</v>
      </c>
      <c r="J481">
        <v>34</v>
      </c>
      <c r="K481">
        <v>105</v>
      </c>
      <c r="L481">
        <v>1</v>
      </c>
      <c r="M481" t="s">
        <v>179</v>
      </c>
      <c r="N481" t="s">
        <v>180</v>
      </c>
      <c r="O481" s="2">
        <v>231.4853751</v>
      </c>
      <c r="P481" s="15">
        <v>45763</v>
      </c>
      <c r="Q481" s="15">
        <v>45783</v>
      </c>
      <c r="R481" s="15">
        <v>45790</v>
      </c>
      <c r="S481" t="s">
        <v>22</v>
      </c>
      <c r="T481">
        <v>13</v>
      </c>
      <c r="U481" s="2">
        <v>282.19169535999998</v>
      </c>
      <c r="V481" s="2">
        <v>6613.8678599999994</v>
      </c>
      <c r="W481" s="2">
        <v>7.9068244000000005</v>
      </c>
      <c r="X481" s="2">
        <v>2.4934384000000001</v>
      </c>
      <c r="Y481" s="2">
        <v>4.2782153599999999</v>
      </c>
      <c r="Z481" s="6">
        <f>Crate_BOMs[[#This Row],[glass weight (lb)]]+Crate_BOMs[[#This Row],[Crate Weight (lb)]]/COUNTIF(Crate_BOMs[crate no.],Crate_BOMs[[#This Row],[crate no.]])</f>
        <v>251.64192476857141</v>
      </c>
      <c r="AA481" s="6" t="str">
        <f>IF(LEFT(Crate_BOMs[[#This Row],[glass code]],4)&lt;&gt;"1116","",IFERROR(MID(Crate_BOMs[[#This Row],[no]],FIND("ECN",Crate_BOMs[[#This Row],[no]]),200),MID(Crate_BOMs[[#This Row],[no]],39,200)))</f>
        <v>2.06 GLZ02</v>
      </c>
      <c r="AB481" s="6" t="str">
        <f>SUBSTITUTE(IF(RIGHT(Crate_BOMs[[#This Row],[PO Sublot-GL]],6)="curved",RIGHT(Crate_BOMs[[#This Row],[PO Sublot-GL]],12),RIGHT(Crate_BOMs[[#This Row],[PO Sublot-GL]],5))," ","")</f>
        <v>GLZ02</v>
      </c>
      <c r="AC481" s="6" t="str">
        <f>SUBSTITUTE(LEFT(Crate_BOMs[[#This Row],[PO Sublot-GL]],LEN(Crate_BOMs[[#This Row],[PO Sublot-GL]])-LEN(Crate_BOMs[[#This Row],[Glass Type]]))," ","")</f>
        <v>2.06</v>
      </c>
      <c r="AD481" s="6" t="str">
        <f>LEFT(Crate_BOMs[[#This Row],[no]],FIND(" ",Crate_BOMs[[#This Row],[no]],5)-1)</f>
        <v>PO 40544</v>
      </c>
      <c r="AE481" s="6" cm="1">
        <f t="array" ref="AE481">COUNTA(_xlfn.UNIQUE(_xlfn._xlws.FILTER(Crate_BOMs[PO],Crate_BOMs[crate no.]=Crate_BOMs[[#This Row],[crate no.]])))</f>
        <v>1</v>
      </c>
      <c r="AF481" s="10" t="str">
        <f>IF(Crate_BOMs[[#This Row],['# POs in Crate]]=1,"",IF(VLOOKUP(Crate_BOMs[[#This Row],[crate no.]],Crates_[[crate no.]:[New Sublot]],3,FALSE)="","",VLOOKUP(Crate_BOMs[[#This Row],[crate no.]],Crates_[[crate no.]:[New Sublot]],3,FALSE)))</f>
        <v/>
      </c>
      <c r="AG481" s="6" t="str">
        <f>IF(VLOOKUP(Crate_BOMs[[#This Row],[crate no.]],Crates_[[crate no.]:[New Sublot]],3,FALSE)="",VLOOKUP(Crate_BOMs[[#This Row],[crate no.]],Crates_[[crate no.]:[New Sublot]],2,FALSE),VLOOKUP(Crate_BOMs[[#This Row],[crate no.]],Crates_[[crate no.]:[New Sublot]],3,FALSE))</f>
        <v>2.06</v>
      </c>
    </row>
    <row r="482" spans="1:33" x14ac:dyDescent="0.25">
      <c r="A482">
        <v>11</v>
      </c>
      <c r="B482">
        <v>300522181</v>
      </c>
      <c r="C482">
        <v>2394815</v>
      </c>
      <c r="D482">
        <v>1</v>
      </c>
      <c r="E482" t="s">
        <v>177</v>
      </c>
      <c r="F482" t="s">
        <v>192</v>
      </c>
      <c r="G482">
        <v>2181</v>
      </c>
      <c r="H482">
        <v>870</v>
      </c>
      <c r="I482">
        <v>86</v>
      </c>
      <c r="J482">
        <v>34</v>
      </c>
      <c r="K482">
        <v>105</v>
      </c>
      <c r="L482">
        <v>1</v>
      </c>
      <c r="M482" t="s">
        <v>179</v>
      </c>
      <c r="N482" t="s">
        <v>180</v>
      </c>
      <c r="O482" s="2">
        <v>231.4853751</v>
      </c>
      <c r="P482" s="15">
        <v>45763</v>
      </c>
      <c r="Q482" s="15">
        <v>45783</v>
      </c>
      <c r="R482" s="15">
        <v>45790</v>
      </c>
      <c r="S482" t="s">
        <v>22</v>
      </c>
      <c r="T482">
        <v>13</v>
      </c>
      <c r="U482" s="2">
        <v>282.19169535999998</v>
      </c>
      <c r="V482" s="2">
        <v>6613.8678599999994</v>
      </c>
      <c r="W482" s="2">
        <v>7.9068244000000005</v>
      </c>
      <c r="X482" s="2">
        <v>2.4934384000000001</v>
      </c>
      <c r="Y482" s="2">
        <v>4.2782153599999999</v>
      </c>
      <c r="Z482" s="6">
        <f>Crate_BOMs[[#This Row],[glass weight (lb)]]+Crate_BOMs[[#This Row],[Crate Weight (lb)]]/COUNTIF(Crate_BOMs[crate no.],Crate_BOMs[[#This Row],[crate no.]])</f>
        <v>251.64192476857141</v>
      </c>
      <c r="AA482" s="6" t="str">
        <f>IF(LEFT(Crate_BOMs[[#This Row],[glass code]],4)&lt;&gt;"1116","",IFERROR(MID(Crate_BOMs[[#This Row],[no]],FIND("ECN",Crate_BOMs[[#This Row],[no]]),200),MID(Crate_BOMs[[#This Row],[no]],39,200)))</f>
        <v>2.06 GLZ02</v>
      </c>
      <c r="AB482" s="6" t="str">
        <f>SUBSTITUTE(IF(RIGHT(Crate_BOMs[[#This Row],[PO Sublot-GL]],6)="curved",RIGHT(Crate_BOMs[[#This Row],[PO Sublot-GL]],12),RIGHT(Crate_BOMs[[#This Row],[PO Sublot-GL]],5))," ","")</f>
        <v>GLZ02</v>
      </c>
      <c r="AC482" s="6" t="str">
        <f>SUBSTITUTE(LEFT(Crate_BOMs[[#This Row],[PO Sublot-GL]],LEN(Crate_BOMs[[#This Row],[PO Sublot-GL]])-LEN(Crate_BOMs[[#This Row],[Glass Type]]))," ","")</f>
        <v>2.06</v>
      </c>
      <c r="AD482" s="6" t="str">
        <f>LEFT(Crate_BOMs[[#This Row],[no]],FIND(" ",Crate_BOMs[[#This Row],[no]],5)-1)</f>
        <v>PO 40544</v>
      </c>
      <c r="AE482" s="6" cm="1">
        <f t="array" ref="AE482">COUNTA(_xlfn.UNIQUE(_xlfn._xlws.FILTER(Crate_BOMs[PO],Crate_BOMs[crate no.]=Crate_BOMs[[#This Row],[crate no.]])))</f>
        <v>1</v>
      </c>
      <c r="AF482" s="10" t="str">
        <f>IF(Crate_BOMs[[#This Row],['# POs in Crate]]=1,"",IF(VLOOKUP(Crate_BOMs[[#This Row],[crate no.]],Crates_[[crate no.]:[New Sublot]],3,FALSE)="","",VLOOKUP(Crate_BOMs[[#This Row],[crate no.]],Crates_[[crate no.]:[New Sublot]],3,FALSE)))</f>
        <v/>
      </c>
      <c r="AG482" s="6" t="str">
        <f>IF(VLOOKUP(Crate_BOMs[[#This Row],[crate no.]],Crates_[[crate no.]:[New Sublot]],3,FALSE)="",VLOOKUP(Crate_BOMs[[#This Row],[crate no.]],Crates_[[crate no.]:[New Sublot]],2,FALSE),VLOOKUP(Crate_BOMs[[#This Row],[crate no.]],Crates_[[crate no.]:[New Sublot]],3,FALSE))</f>
        <v>2.06</v>
      </c>
    </row>
    <row r="483" spans="1:33" x14ac:dyDescent="0.25">
      <c r="A483">
        <v>11</v>
      </c>
      <c r="B483">
        <v>300522181</v>
      </c>
      <c r="C483">
        <v>2394815</v>
      </c>
      <c r="D483">
        <v>1</v>
      </c>
      <c r="E483" t="s">
        <v>177</v>
      </c>
      <c r="F483" t="s">
        <v>192</v>
      </c>
      <c r="G483">
        <v>2181</v>
      </c>
      <c r="H483">
        <v>870</v>
      </c>
      <c r="I483">
        <v>86</v>
      </c>
      <c r="J483">
        <v>34</v>
      </c>
      <c r="K483">
        <v>105</v>
      </c>
      <c r="L483">
        <v>1</v>
      </c>
      <c r="M483" t="s">
        <v>179</v>
      </c>
      <c r="N483" t="s">
        <v>180</v>
      </c>
      <c r="O483" s="2">
        <v>231.4853751</v>
      </c>
      <c r="P483" s="15">
        <v>45763</v>
      </c>
      <c r="Q483" s="15">
        <v>45783</v>
      </c>
      <c r="R483" s="15">
        <v>45790</v>
      </c>
      <c r="S483" t="s">
        <v>22</v>
      </c>
      <c r="T483">
        <v>13</v>
      </c>
      <c r="U483" s="2">
        <v>282.19169535999998</v>
      </c>
      <c r="V483" s="2">
        <v>6613.8678599999994</v>
      </c>
      <c r="W483" s="2">
        <v>7.9068244000000005</v>
      </c>
      <c r="X483" s="2">
        <v>2.4934384000000001</v>
      </c>
      <c r="Y483" s="2">
        <v>4.2782153599999999</v>
      </c>
      <c r="Z483" s="6">
        <f>Crate_BOMs[[#This Row],[glass weight (lb)]]+Crate_BOMs[[#This Row],[Crate Weight (lb)]]/COUNTIF(Crate_BOMs[crate no.],Crate_BOMs[[#This Row],[crate no.]])</f>
        <v>251.64192476857141</v>
      </c>
      <c r="AA483" s="6" t="str">
        <f>IF(LEFT(Crate_BOMs[[#This Row],[glass code]],4)&lt;&gt;"1116","",IFERROR(MID(Crate_BOMs[[#This Row],[no]],FIND("ECN",Crate_BOMs[[#This Row],[no]]),200),MID(Crate_BOMs[[#This Row],[no]],39,200)))</f>
        <v>2.06 GLZ02</v>
      </c>
      <c r="AB483" s="6" t="str">
        <f>SUBSTITUTE(IF(RIGHT(Crate_BOMs[[#This Row],[PO Sublot-GL]],6)="curved",RIGHT(Crate_BOMs[[#This Row],[PO Sublot-GL]],12),RIGHT(Crate_BOMs[[#This Row],[PO Sublot-GL]],5))," ","")</f>
        <v>GLZ02</v>
      </c>
      <c r="AC483" s="6" t="str">
        <f>SUBSTITUTE(LEFT(Crate_BOMs[[#This Row],[PO Sublot-GL]],LEN(Crate_BOMs[[#This Row],[PO Sublot-GL]])-LEN(Crate_BOMs[[#This Row],[Glass Type]]))," ","")</f>
        <v>2.06</v>
      </c>
      <c r="AD483" s="6" t="str">
        <f>LEFT(Crate_BOMs[[#This Row],[no]],FIND(" ",Crate_BOMs[[#This Row],[no]],5)-1)</f>
        <v>PO 40544</v>
      </c>
      <c r="AE483" s="6" cm="1">
        <f t="array" ref="AE483">COUNTA(_xlfn.UNIQUE(_xlfn._xlws.FILTER(Crate_BOMs[PO],Crate_BOMs[crate no.]=Crate_BOMs[[#This Row],[crate no.]])))</f>
        <v>1</v>
      </c>
      <c r="AF483" s="10" t="str">
        <f>IF(Crate_BOMs[[#This Row],['# POs in Crate]]=1,"",IF(VLOOKUP(Crate_BOMs[[#This Row],[crate no.]],Crates_[[crate no.]:[New Sublot]],3,FALSE)="","",VLOOKUP(Crate_BOMs[[#This Row],[crate no.]],Crates_[[crate no.]:[New Sublot]],3,FALSE)))</f>
        <v/>
      </c>
      <c r="AG483" s="6" t="str">
        <f>IF(VLOOKUP(Crate_BOMs[[#This Row],[crate no.]],Crates_[[crate no.]:[New Sublot]],3,FALSE)="",VLOOKUP(Crate_BOMs[[#This Row],[crate no.]],Crates_[[crate no.]:[New Sublot]],2,FALSE),VLOOKUP(Crate_BOMs[[#This Row],[crate no.]],Crates_[[crate no.]:[New Sublot]],3,FALSE))</f>
        <v>2.06</v>
      </c>
    </row>
    <row r="484" spans="1:33" x14ac:dyDescent="0.25">
      <c r="A484">
        <v>11</v>
      </c>
      <c r="B484">
        <v>300522181</v>
      </c>
      <c r="C484">
        <v>2394815</v>
      </c>
      <c r="D484">
        <v>1</v>
      </c>
      <c r="E484" t="s">
        <v>177</v>
      </c>
      <c r="F484" t="s">
        <v>192</v>
      </c>
      <c r="G484">
        <v>2181</v>
      </c>
      <c r="H484">
        <v>870</v>
      </c>
      <c r="I484">
        <v>86</v>
      </c>
      <c r="J484">
        <v>34</v>
      </c>
      <c r="K484">
        <v>105</v>
      </c>
      <c r="L484">
        <v>1</v>
      </c>
      <c r="M484" t="s">
        <v>179</v>
      </c>
      <c r="N484" t="s">
        <v>180</v>
      </c>
      <c r="O484" s="2">
        <v>231.4853751</v>
      </c>
      <c r="P484" s="15">
        <v>45763</v>
      </c>
      <c r="Q484" s="15">
        <v>45783</v>
      </c>
      <c r="R484" s="15">
        <v>45790</v>
      </c>
      <c r="S484" t="s">
        <v>22</v>
      </c>
      <c r="T484">
        <v>13</v>
      </c>
      <c r="U484" s="2">
        <v>282.19169535999998</v>
      </c>
      <c r="V484" s="2">
        <v>6613.8678599999994</v>
      </c>
      <c r="W484" s="2">
        <v>7.9068244000000005</v>
      </c>
      <c r="X484" s="2">
        <v>2.4934384000000001</v>
      </c>
      <c r="Y484" s="2">
        <v>4.2782153599999999</v>
      </c>
      <c r="Z484" s="6">
        <f>Crate_BOMs[[#This Row],[glass weight (lb)]]+Crate_BOMs[[#This Row],[Crate Weight (lb)]]/COUNTIF(Crate_BOMs[crate no.],Crate_BOMs[[#This Row],[crate no.]])</f>
        <v>251.64192476857141</v>
      </c>
      <c r="AA484" s="6" t="str">
        <f>IF(LEFT(Crate_BOMs[[#This Row],[glass code]],4)&lt;&gt;"1116","",IFERROR(MID(Crate_BOMs[[#This Row],[no]],FIND("ECN",Crate_BOMs[[#This Row],[no]]),200),MID(Crate_BOMs[[#This Row],[no]],39,200)))</f>
        <v>2.06 GLZ02</v>
      </c>
      <c r="AB484" s="6" t="str">
        <f>SUBSTITUTE(IF(RIGHT(Crate_BOMs[[#This Row],[PO Sublot-GL]],6)="curved",RIGHT(Crate_BOMs[[#This Row],[PO Sublot-GL]],12),RIGHT(Crate_BOMs[[#This Row],[PO Sublot-GL]],5))," ","")</f>
        <v>GLZ02</v>
      </c>
      <c r="AC484" s="6" t="str">
        <f>SUBSTITUTE(LEFT(Crate_BOMs[[#This Row],[PO Sublot-GL]],LEN(Crate_BOMs[[#This Row],[PO Sublot-GL]])-LEN(Crate_BOMs[[#This Row],[Glass Type]]))," ","")</f>
        <v>2.06</v>
      </c>
      <c r="AD484" s="6" t="str">
        <f>LEFT(Crate_BOMs[[#This Row],[no]],FIND(" ",Crate_BOMs[[#This Row],[no]],5)-1)</f>
        <v>PO 40544</v>
      </c>
      <c r="AE484" s="6" cm="1">
        <f t="array" ref="AE484">COUNTA(_xlfn.UNIQUE(_xlfn._xlws.FILTER(Crate_BOMs[PO],Crate_BOMs[crate no.]=Crate_BOMs[[#This Row],[crate no.]])))</f>
        <v>1</v>
      </c>
      <c r="AF484" s="10" t="str">
        <f>IF(Crate_BOMs[[#This Row],['# POs in Crate]]=1,"",IF(VLOOKUP(Crate_BOMs[[#This Row],[crate no.]],Crates_[[crate no.]:[New Sublot]],3,FALSE)="","",VLOOKUP(Crate_BOMs[[#This Row],[crate no.]],Crates_[[crate no.]:[New Sublot]],3,FALSE)))</f>
        <v/>
      </c>
      <c r="AG484" s="6" t="str">
        <f>IF(VLOOKUP(Crate_BOMs[[#This Row],[crate no.]],Crates_[[crate no.]:[New Sublot]],3,FALSE)="",VLOOKUP(Crate_BOMs[[#This Row],[crate no.]],Crates_[[crate no.]:[New Sublot]],2,FALSE),VLOOKUP(Crate_BOMs[[#This Row],[crate no.]],Crates_[[crate no.]:[New Sublot]],3,FALSE))</f>
        <v>2.06</v>
      </c>
    </row>
    <row r="485" spans="1:33" x14ac:dyDescent="0.25">
      <c r="A485">
        <v>11</v>
      </c>
      <c r="B485">
        <v>300521763</v>
      </c>
      <c r="C485">
        <v>2394815</v>
      </c>
      <c r="D485">
        <v>1</v>
      </c>
      <c r="E485" t="s">
        <v>177</v>
      </c>
      <c r="F485" t="s">
        <v>192</v>
      </c>
      <c r="G485">
        <v>2181</v>
      </c>
      <c r="H485">
        <v>870</v>
      </c>
      <c r="I485">
        <v>86</v>
      </c>
      <c r="J485">
        <v>34</v>
      </c>
      <c r="K485">
        <v>105</v>
      </c>
      <c r="L485">
        <v>1</v>
      </c>
      <c r="M485" t="s">
        <v>179</v>
      </c>
      <c r="N485" t="s">
        <v>180</v>
      </c>
      <c r="O485" s="2">
        <v>231.4853751</v>
      </c>
      <c r="P485" s="15">
        <v>45763</v>
      </c>
      <c r="Q485" s="15">
        <v>45783</v>
      </c>
      <c r="R485" s="15">
        <v>45790</v>
      </c>
      <c r="S485" t="s">
        <v>22</v>
      </c>
      <c r="T485">
        <v>13</v>
      </c>
      <c r="U485" s="2">
        <v>282.19169535999998</v>
      </c>
      <c r="V485" s="2">
        <v>6613.8678599999994</v>
      </c>
      <c r="W485" s="2">
        <v>7.9068244000000005</v>
      </c>
      <c r="X485" s="2">
        <v>2.4934384000000001</v>
      </c>
      <c r="Y485" s="2">
        <v>4.2782153599999999</v>
      </c>
      <c r="Z485" s="6">
        <f>Crate_BOMs[[#This Row],[glass weight (lb)]]+Crate_BOMs[[#This Row],[Crate Weight (lb)]]/COUNTIF(Crate_BOMs[crate no.],Crate_BOMs[[#This Row],[crate no.]])</f>
        <v>251.64192476857141</v>
      </c>
      <c r="AA485" s="6" t="str">
        <f>IF(LEFT(Crate_BOMs[[#This Row],[glass code]],4)&lt;&gt;"1116","",IFERROR(MID(Crate_BOMs[[#This Row],[no]],FIND("ECN",Crate_BOMs[[#This Row],[no]]),200),MID(Crate_BOMs[[#This Row],[no]],39,200)))</f>
        <v>2.06 GLZ02</v>
      </c>
      <c r="AB485" s="6" t="str">
        <f>SUBSTITUTE(IF(RIGHT(Crate_BOMs[[#This Row],[PO Sublot-GL]],6)="curved",RIGHT(Crate_BOMs[[#This Row],[PO Sublot-GL]],12),RIGHT(Crate_BOMs[[#This Row],[PO Sublot-GL]],5))," ","")</f>
        <v>GLZ02</v>
      </c>
      <c r="AC485" s="6" t="str">
        <f>SUBSTITUTE(LEFT(Crate_BOMs[[#This Row],[PO Sublot-GL]],LEN(Crate_BOMs[[#This Row],[PO Sublot-GL]])-LEN(Crate_BOMs[[#This Row],[Glass Type]]))," ","")</f>
        <v>2.06</v>
      </c>
      <c r="AD485" s="6" t="str">
        <f>LEFT(Crate_BOMs[[#This Row],[no]],FIND(" ",Crate_BOMs[[#This Row],[no]],5)-1)</f>
        <v>PO 40544</v>
      </c>
      <c r="AE485" s="6" cm="1">
        <f t="array" ref="AE485">COUNTA(_xlfn.UNIQUE(_xlfn._xlws.FILTER(Crate_BOMs[PO],Crate_BOMs[crate no.]=Crate_BOMs[[#This Row],[crate no.]])))</f>
        <v>1</v>
      </c>
      <c r="AF485" s="10" t="str">
        <f>IF(Crate_BOMs[[#This Row],['# POs in Crate]]=1,"",IF(VLOOKUP(Crate_BOMs[[#This Row],[crate no.]],Crates_[[crate no.]:[New Sublot]],3,FALSE)="","",VLOOKUP(Crate_BOMs[[#This Row],[crate no.]],Crates_[[crate no.]:[New Sublot]],3,FALSE)))</f>
        <v/>
      </c>
      <c r="AG485" s="6" t="str">
        <f>IF(VLOOKUP(Crate_BOMs[[#This Row],[crate no.]],Crates_[[crate no.]:[New Sublot]],3,FALSE)="",VLOOKUP(Crate_BOMs[[#This Row],[crate no.]],Crates_[[crate no.]:[New Sublot]],2,FALSE),VLOOKUP(Crate_BOMs[[#This Row],[crate no.]],Crates_[[crate no.]:[New Sublot]],3,FALSE))</f>
        <v>2.06</v>
      </c>
    </row>
    <row r="486" spans="1:33" x14ac:dyDescent="0.25">
      <c r="A486">
        <v>11</v>
      </c>
      <c r="B486">
        <v>300521763</v>
      </c>
      <c r="C486">
        <v>2394815</v>
      </c>
      <c r="D486">
        <v>1</v>
      </c>
      <c r="E486" t="s">
        <v>177</v>
      </c>
      <c r="F486" t="s">
        <v>192</v>
      </c>
      <c r="G486">
        <v>2181</v>
      </c>
      <c r="H486">
        <v>870</v>
      </c>
      <c r="I486">
        <v>86</v>
      </c>
      <c r="J486">
        <v>34</v>
      </c>
      <c r="K486">
        <v>105</v>
      </c>
      <c r="L486">
        <v>1</v>
      </c>
      <c r="M486" t="s">
        <v>179</v>
      </c>
      <c r="N486" t="s">
        <v>180</v>
      </c>
      <c r="O486" s="2">
        <v>231.4853751</v>
      </c>
      <c r="P486" s="15">
        <v>45763</v>
      </c>
      <c r="Q486" s="15">
        <v>45783</v>
      </c>
      <c r="R486" s="15">
        <v>45790</v>
      </c>
      <c r="S486" t="s">
        <v>22</v>
      </c>
      <c r="T486">
        <v>13</v>
      </c>
      <c r="U486" s="2">
        <v>282.19169535999998</v>
      </c>
      <c r="V486" s="2">
        <v>6613.8678599999994</v>
      </c>
      <c r="W486" s="2">
        <v>7.9068244000000005</v>
      </c>
      <c r="X486" s="2">
        <v>2.4934384000000001</v>
      </c>
      <c r="Y486" s="2">
        <v>4.2782153599999999</v>
      </c>
      <c r="Z486" s="6">
        <f>Crate_BOMs[[#This Row],[glass weight (lb)]]+Crate_BOMs[[#This Row],[Crate Weight (lb)]]/COUNTIF(Crate_BOMs[crate no.],Crate_BOMs[[#This Row],[crate no.]])</f>
        <v>251.64192476857141</v>
      </c>
      <c r="AA486" s="6" t="str">
        <f>IF(LEFT(Crate_BOMs[[#This Row],[glass code]],4)&lt;&gt;"1116","",IFERROR(MID(Crate_BOMs[[#This Row],[no]],FIND("ECN",Crate_BOMs[[#This Row],[no]]),200),MID(Crate_BOMs[[#This Row],[no]],39,200)))</f>
        <v>2.06 GLZ02</v>
      </c>
      <c r="AB486" s="6" t="str">
        <f>SUBSTITUTE(IF(RIGHT(Crate_BOMs[[#This Row],[PO Sublot-GL]],6)="curved",RIGHT(Crate_BOMs[[#This Row],[PO Sublot-GL]],12),RIGHT(Crate_BOMs[[#This Row],[PO Sublot-GL]],5))," ","")</f>
        <v>GLZ02</v>
      </c>
      <c r="AC486" s="6" t="str">
        <f>SUBSTITUTE(LEFT(Crate_BOMs[[#This Row],[PO Sublot-GL]],LEN(Crate_BOMs[[#This Row],[PO Sublot-GL]])-LEN(Crate_BOMs[[#This Row],[Glass Type]]))," ","")</f>
        <v>2.06</v>
      </c>
      <c r="AD486" s="6" t="str">
        <f>LEFT(Crate_BOMs[[#This Row],[no]],FIND(" ",Crate_BOMs[[#This Row],[no]],5)-1)</f>
        <v>PO 40544</v>
      </c>
      <c r="AE486" s="6" cm="1">
        <f t="array" ref="AE486">COUNTA(_xlfn.UNIQUE(_xlfn._xlws.FILTER(Crate_BOMs[PO],Crate_BOMs[crate no.]=Crate_BOMs[[#This Row],[crate no.]])))</f>
        <v>1</v>
      </c>
      <c r="AF486" s="10" t="str">
        <f>IF(Crate_BOMs[[#This Row],['# POs in Crate]]=1,"",IF(VLOOKUP(Crate_BOMs[[#This Row],[crate no.]],Crates_[[crate no.]:[New Sublot]],3,FALSE)="","",VLOOKUP(Crate_BOMs[[#This Row],[crate no.]],Crates_[[crate no.]:[New Sublot]],3,FALSE)))</f>
        <v/>
      </c>
      <c r="AG486" s="6" t="str">
        <f>IF(VLOOKUP(Crate_BOMs[[#This Row],[crate no.]],Crates_[[crate no.]:[New Sublot]],3,FALSE)="",VLOOKUP(Crate_BOMs[[#This Row],[crate no.]],Crates_[[crate no.]:[New Sublot]],2,FALSE),VLOOKUP(Crate_BOMs[[#This Row],[crate no.]],Crates_[[crate no.]:[New Sublot]],3,FALSE))</f>
        <v>2.06</v>
      </c>
    </row>
    <row r="487" spans="1:33" x14ac:dyDescent="0.25">
      <c r="A487">
        <v>11</v>
      </c>
      <c r="B487">
        <v>300521763</v>
      </c>
      <c r="C487">
        <v>2394815</v>
      </c>
      <c r="D487">
        <v>1</v>
      </c>
      <c r="E487" t="s">
        <v>177</v>
      </c>
      <c r="F487" t="s">
        <v>192</v>
      </c>
      <c r="G487">
        <v>2181</v>
      </c>
      <c r="H487">
        <v>870</v>
      </c>
      <c r="I487">
        <v>86</v>
      </c>
      <c r="J487">
        <v>34</v>
      </c>
      <c r="K487">
        <v>105</v>
      </c>
      <c r="L487">
        <v>1</v>
      </c>
      <c r="M487" t="s">
        <v>179</v>
      </c>
      <c r="N487" t="s">
        <v>180</v>
      </c>
      <c r="O487" s="2">
        <v>231.4853751</v>
      </c>
      <c r="P487" s="15">
        <v>45763</v>
      </c>
      <c r="Q487" s="15">
        <v>45783</v>
      </c>
      <c r="R487" s="15">
        <v>45790</v>
      </c>
      <c r="S487" t="s">
        <v>22</v>
      </c>
      <c r="T487">
        <v>13</v>
      </c>
      <c r="U487" s="2">
        <v>282.19169535999998</v>
      </c>
      <c r="V487" s="2">
        <v>6613.8678599999994</v>
      </c>
      <c r="W487" s="2">
        <v>7.9068244000000005</v>
      </c>
      <c r="X487" s="2">
        <v>2.4934384000000001</v>
      </c>
      <c r="Y487" s="2">
        <v>4.2782153599999999</v>
      </c>
      <c r="Z487" s="6">
        <f>Crate_BOMs[[#This Row],[glass weight (lb)]]+Crate_BOMs[[#This Row],[Crate Weight (lb)]]/COUNTIF(Crate_BOMs[crate no.],Crate_BOMs[[#This Row],[crate no.]])</f>
        <v>251.64192476857141</v>
      </c>
      <c r="AA487" s="6" t="str">
        <f>IF(LEFT(Crate_BOMs[[#This Row],[glass code]],4)&lt;&gt;"1116","",IFERROR(MID(Crate_BOMs[[#This Row],[no]],FIND("ECN",Crate_BOMs[[#This Row],[no]]),200),MID(Crate_BOMs[[#This Row],[no]],39,200)))</f>
        <v>2.06 GLZ02</v>
      </c>
      <c r="AB487" s="6" t="str">
        <f>SUBSTITUTE(IF(RIGHT(Crate_BOMs[[#This Row],[PO Sublot-GL]],6)="curved",RIGHT(Crate_BOMs[[#This Row],[PO Sublot-GL]],12),RIGHT(Crate_BOMs[[#This Row],[PO Sublot-GL]],5))," ","")</f>
        <v>GLZ02</v>
      </c>
      <c r="AC487" s="6" t="str">
        <f>SUBSTITUTE(LEFT(Crate_BOMs[[#This Row],[PO Sublot-GL]],LEN(Crate_BOMs[[#This Row],[PO Sublot-GL]])-LEN(Crate_BOMs[[#This Row],[Glass Type]]))," ","")</f>
        <v>2.06</v>
      </c>
      <c r="AD487" s="6" t="str">
        <f>LEFT(Crate_BOMs[[#This Row],[no]],FIND(" ",Crate_BOMs[[#This Row],[no]],5)-1)</f>
        <v>PO 40544</v>
      </c>
      <c r="AE487" s="6" cm="1">
        <f t="array" ref="AE487">COUNTA(_xlfn.UNIQUE(_xlfn._xlws.FILTER(Crate_BOMs[PO],Crate_BOMs[crate no.]=Crate_BOMs[[#This Row],[crate no.]])))</f>
        <v>1</v>
      </c>
      <c r="AF487" s="10" t="str">
        <f>IF(Crate_BOMs[[#This Row],['# POs in Crate]]=1,"",IF(VLOOKUP(Crate_BOMs[[#This Row],[crate no.]],Crates_[[crate no.]:[New Sublot]],3,FALSE)="","",VLOOKUP(Crate_BOMs[[#This Row],[crate no.]],Crates_[[crate no.]:[New Sublot]],3,FALSE)))</f>
        <v/>
      </c>
      <c r="AG487" s="6" t="str">
        <f>IF(VLOOKUP(Crate_BOMs[[#This Row],[crate no.]],Crates_[[crate no.]:[New Sublot]],3,FALSE)="",VLOOKUP(Crate_BOMs[[#This Row],[crate no.]],Crates_[[crate no.]:[New Sublot]],2,FALSE),VLOOKUP(Crate_BOMs[[#This Row],[crate no.]],Crates_[[crate no.]:[New Sublot]],3,FALSE))</f>
        <v>2.06</v>
      </c>
    </row>
    <row r="488" spans="1:33" x14ac:dyDescent="0.25">
      <c r="A488">
        <v>11</v>
      </c>
      <c r="B488">
        <v>300521763</v>
      </c>
      <c r="C488">
        <v>2394815</v>
      </c>
      <c r="D488">
        <v>1</v>
      </c>
      <c r="E488" t="s">
        <v>177</v>
      </c>
      <c r="F488" t="s">
        <v>192</v>
      </c>
      <c r="G488">
        <v>2181</v>
      </c>
      <c r="H488">
        <v>870</v>
      </c>
      <c r="I488">
        <v>86</v>
      </c>
      <c r="J488">
        <v>34</v>
      </c>
      <c r="K488">
        <v>105</v>
      </c>
      <c r="L488">
        <v>1</v>
      </c>
      <c r="M488" t="s">
        <v>179</v>
      </c>
      <c r="N488" t="s">
        <v>180</v>
      </c>
      <c r="O488" s="2">
        <v>231.4853751</v>
      </c>
      <c r="P488" s="15">
        <v>45763</v>
      </c>
      <c r="Q488" s="15">
        <v>45783</v>
      </c>
      <c r="R488" s="15">
        <v>45790</v>
      </c>
      <c r="S488" t="s">
        <v>22</v>
      </c>
      <c r="T488">
        <v>13</v>
      </c>
      <c r="U488" s="2">
        <v>282.19169535999998</v>
      </c>
      <c r="V488" s="2">
        <v>6613.8678599999994</v>
      </c>
      <c r="W488" s="2">
        <v>7.9068244000000005</v>
      </c>
      <c r="X488" s="2">
        <v>2.4934384000000001</v>
      </c>
      <c r="Y488" s="2">
        <v>4.2782153599999999</v>
      </c>
      <c r="Z488" s="6">
        <f>Crate_BOMs[[#This Row],[glass weight (lb)]]+Crate_BOMs[[#This Row],[Crate Weight (lb)]]/COUNTIF(Crate_BOMs[crate no.],Crate_BOMs[[#This Row],[crate no.]])</f>
        <v>251.64192476857141</v>
      </c>
      <c r="AA488" s="6" t="str">
        <f>IF(LEFT(Crate_BOMs[[#This Row],[glass code]],4)&lt;&gt;"1116","",IFERROR(MID(Crate_BOMs[[#This Row],[no]],FIND("ECN",Crate_BOMs[[#This Row],[no]]),200),MID(Crate_BOMs[[#This Row],[no]],39,200)))</f>
        <v>2.06 GLZ02</v>
      </c>
      <c r="AB488" s="6" t="str">
        <f>SUBSTITUTE(IF(RIGHT(Crate_BOMs[[#This Row],[PO Sublot-GL]],6)="curved",RIGHT(Crate_BOMs[[#This Row],[PO Sublot-GL]],12),RIGHT(Crate_BOMs[[#This Row],[PO Sublot-GL]],5))," ","")</f>
        <v>GLZ02</v>
      </c>
      <c r="AC488" s="6" t="str">
        <f>SUBSTITUTE(LEFT(Crate_BOMs[[#This Row],[PO Sublot-GL]],LEN(Crate_BOMs[[#This Row],[PO Sublot-GL]])-LEN(Crate_BOMs[[#This Row],[Glass Type]]))," ","")</f>
        <v>2.06</v>
      </c>
      <c r="AD488" s="6" t="str">
        <f>LEFT(Crate_BOMs[[#This Row],[no]],FIND(" ",Crate_BOMs[[#This Row],[no]],5)-1)</f>
        <v>PO 40544</v>
      </c>
      <c r="AE488" s="6" cm="1">
        <f t="array" ref="AE488">COUNTA(_xlfn.UNIQUE(_xlfn._xlws.FILTER(Crate_BOMs[PO],Crate_BOMs[crate no.]=Crate_BOMs[[#This Row],[crate no.]])))</f>
        <v>1</v>
      </c>
      <c r="AF488" s="10" t="str">
        <f>IF(Crate_BOMs[[#This Row],['# POs in Crate]]=1,"",IF(VLOOKUP(Crate_BOMs[[#This Row],[crate no.]],Crates_[[crate no.]:[New Sublot]],3,FALSE)="","",VLOOKUP(Crate_BOMs[[#This Row],[crate no.]],Crates_[[crate no.]:[New Sublot]],3,FALSE)))</f>
        <v/>
      </c>
      <c r="AG488" s="6" t="str">
        <f>IF(VLOOKUP(Crate_BOMs[[#This Row],[crate no.]],Crates_[[crate no.]:[New Sublot]],3,FALSE)="",VLOOKUP(Crate_BOMs[[#This Row],[crate no.]],Crates_[[crate no.]:[New Sublot]],2,FALSE),VLOOKUP(Crate_BOMs[[#This Row],[crate no.]],Crates_[[crate no.]:[New Sublot]],3,FALSE))</f>
        <v>2.06</v>
      </c>
    </row>
    <row r="489" spans="1:33" x14ac:dyDescent="0.25">
      <c r="A489">
        <v>11</v>
      </c>
      <c r="B489">
        <v>300521763</v>
      </c>
      <c r="C489">
        <v>2394815</v>
      </c>
      <c r="D489">
        <v>1</v>
      </c>
      <c r="E489" t="s">
        <v>177</v>
      </c>
      <c r="F489" t="s">
        <v>192</v>
      </c>
      <c r="G489">
        <v>2181</v>
      </c>
      <c r="H489">
        <v>870</v>
      </c>
      <c r="I489">
        <v>86</v>
      </c>
      <c r="J489">
        <v>34</v>
      </c>
      <c r="K489">
        <v>105</v>
      </c>
      <c r="L489">
        <v>1</v>
      </c>
      <c r="M489" t="s">
        <v>179</v>
      </c>
      <c r="N489" t="s">
        <v>180</v>
      </c>
      <c r="O489" s="2">
        <v>231.4853751</v>
      </c>
      <c r="P489" s="15">
        <v>45763</v>
      </c>
      <c r="Q489" s="15">
        <v>45783</v>
      </c>
      <c r="R489" s="15">
        <v>45790</v>
      </c>
      <c r="S489" t="s">
        <v>22</v>
      </c>
      <c r="T489">
        <v>13</v>
      </c>
      <c r="U489" s="2">
        <v>282.19169535999998</v>
      </c>
      <c r="V489" s="2">
        <v>6613.8678599999994</v>
      </c>
      <c r="W489" s="2">
        <v>7.9068244000000005</v>
      </c>
      <c r="X489" s="2">
        <v>2.4934384000000001</v>
      </c>
      <c r="Y489" s="2">
        <v>4.2782153599999999</v>
      </c>
      <c r="Z489" s="6">
        <f>Crate_BOMs[[#This Row],[glass weight (lb)]]+Crate_BOMs[[#This Row],[Crate Weight (lb)]]/COUNTIF(Crate_BOMs[crate no.],Crate_BOMs[[#This Row],[crate no.]])</f>
        <v>251.64192476857141</v>
      </c>
      <c r="AA489" s="6" t="str">
        <f>IF(LEFT(Crate_BOMs[[#This Row],[glass code]],4)&lt;&gt;"1116","",IFERROR(MID(Crate_BOMs[[#This Row],[no]],FIND("ECN",Crate_BOMs[[#This Row],[no]]),200),MID(Crate_BOMs[[#This Row],[no]],39,200)))</f>
        <v>2.06 GLZ02</v>
      </c>
      <c r="AB489" s="6" t="str">
        <f>SUBSTITUTE(IF(RIGHT(Crate_BOMs[[#This Row],[PO Sublot-GL]],6)="curved",RIGHT(Crate_BOMs[[#This Row],[PO Sublot-GL]],12),RIGHT(Crate_BOMs[[#This Row],[PO Sublot-GL]],5))," ","")</f>
        <v>GLZ02</v>
      </c>
      <c r="AC489" s="6" t="str">
        <f>SUBSTITUTE(LEFT(Crate_BOMs[[#This Row],[PO Sublot-GL]],LEN(Crate_BOMs[[#This Row],[PO Sublot-GL]])-LEN(Crate_BOMs[[#This Row],[Glass Type]]))," ","")</f>
        <v>2.06</v>
      </c>
      <c r="AD489" s="6" t="str">
        <f>LEFT(Crate_BOMs[[#This Row],[no]],FIND(" ",Crate_BOMs[[#This Row],[no]],5)-1)</f>
        <v>PO 40544</v>
      </c>
      <c r="AE489" s="6" cm="1">
        <f t="array" ref="AE489">COUNTA(_xlfn.UNIQUE(_xlfn._xlws.FILTER(Crate_BOMs[PO],Crate_BOMs[crate no.]=Crate_BOMs[[#This Row],[crate no.]])))</f>
        <v>1</v>
      </c>
      <c r="AF489" s="10" t="str">
        <f>IF(Crate_BOMs[[#This Row],['# POs in Crate]]=1,"",IF(VLOOKUP(Crate_BOMs[[#This Row],[crate no.]],Crates_[[crate no.]:[New Sublot]],3,FALSE)="","",VLOOKUP(Crate_BOMs[[#This Row],[crate no.]],Crates_[[crate no.]:[New Sublot]],3,FALSE)))</f>
        <v/>
      </c>
      <c r="AG489" s="6" t="str">
        <f>IF(VLOOKUP(Crate_BOMs[[#This Row],[crate no.]],Crates_[[crate no.]:[New Sublot]],3,FALSE)="",VLOOKUP(Crate_BOMs[[#This Row],[crate no.]],Crates_[[crate no.]:[New Sublot]],2,FALSE),VLOOKUP(Crate_BOMs[[#This Row],[crate no.]],Crates_[[crate no.]:[New Sublot]],3,FALSE))</f>
        <v>2.06</v>
      </c>
    </row>
    <row r="490" spans="1:33" x14ac:dyDescent="0.25">
      <c r="A490">
        <v>11</v>
      </c>
      <c r="B490">
        <v>300521763</v>
      </c>
      <c r="C490">
        <v>2394815</v>
      </c>
      <c r="D490">
        <v>1</v>
      </c>
      <c r="E490" t="s">
        <v>177</v>
      </c>
      <c r="F490" t="s">
        <v>192</v>
      </c>
      <c r="G490">
        <v>2181</v>
      </c>
      <c r="H490">
        <v>870</v>
      </c>
      <c r="I490">
        <v>86</v>
      </c>
      <c r="J490">
        <v>34</v>
      </c>
      <c r="K490">
        <v>105</v>
      </c>
      <c r="L490">
        <v>1</v>
      </c>
      <c r="M490" t="s">
        <v>179</v>
      </c>
      <c r="N490" t="s">
        <v>180</v>
      </c>
      <c r="O490" s="2">
        <v>231.4853751</v>
      </c>
      <c r="P490" s="15">
        <v>45763</v>
      </c>
      <c r="Q490" s="15">
        <v>45783</v>
      </c>
      <c r="R490" s="15">
        <v>45790</v>
      </c>
      <c r="S490" t="s">
        <v>22</v>
      </c>
      <c r="T490">
        <v>13</v>
      </c>
      <c r="U490" s="2">
        <v>282.19169535999998</v>
      </c>
      <c r="V490" s="2">
        <v>6613.8678599999994</v>
      </c>
      <c r="W490" s="2">
        <v>7.9068244000000005</v>
      </c>
      <c r="X490" s="2">
        <v>2.4934384000000001</v>
      </c>
      <c r="Y490" s="2">
        <v>4.2782153599999999</v>
      </c>
      <c r="Z490" s="6">
        <f>Crate_BOMs[[#This Row],[glass weight (lb)]]+Crate_BOMs[[#This Row],[Crate Weight (lb)]]/COUNTIF(Crate_BOMs[crate no.],Crate_BOMs[[#This Row],[crate no.]])</f>
        <v>251.64192476857141</v>
      </c>
      <c r="AA490" s="6" t="str">
        <f>IF(LEFT(Crate_BOMs[[#This Row],[glass code]],4)&lt;&gt;"1116","",IFERROR(MID(Crate_BOMs[[#This Row],[no]],FIND("ECN",Crate_BOMs[[#This Row],[no]]),200),MID(Crate_BOMs[[#This Row],[no]],39,200)))</f>
        <v>2.06 GLZ02</v>
      </c>
      <c r="AB490" s="6" t="str">
        <f>SUBSTITUTE(IF(RIGHT(Crate_BOMs[[#This Row],[PO Sublot-GL]],6)="curved",RIGHT(Crate_BOMs[[#This Row],[PO Sublot-GL]],12),RIGHT(Crate_BOMs[[#This Row],[PO Sublot-GL]],5))," ","")</f>
        <v>GLZ02</v>
      </c>
      <c r="AC490" s="6" t="str">
        <f>SUBSTITUTE(LEFT(Crate_BOMs[[#This Row],[PO Sublot-GL]],LEN(Crate_BOMs[[#This Row],[PO Sublot-GL]])-LEN(Crate_BOMs[[#This Row],[Glass Type]]))," ","")</f>
        <v>2.06</v>
      </c>
      <c r="AD490" s="6" t="str">
        <f>LEFT(Crate_BOMs[[#This Row],[no]],FIND(" ",Crate_BOMs[[#This Row],[no]],5)-1)</f>
        <v>PO 40544</v>
      </c>
      <c r="AE490" s="6" cm="1">
        <f t="array" ref="AE490">COUNTA(_xlfn.UNIQUE(_xlfn._xlws.FILTER(Crate_BOMs[PO],Crate_BOMs[crate no.]=Crate_BOMs[[#This Row],[crate no.]])))</f>
        <v>1</v>
      </c>
      <c r="AF490" s="10" t="str">
        <f>IF(Crate_BOMs[[#This Row],['# POs in Crate]]=1,"",IF(VLOOKUP(Crate_BOMs[[#This Row],[crate no.]],Crates_[[crate no.]:[New Sublot]],3,FALSE)="","",VLOOKUP(Crate_BOMs[[#This Row],[crate no.]],Crates_[[crate no.]:[New Sublot]],3,FALSE)))</f>
        <v/>
      </c>
      <c r="AG490" s="6" t="str">
        <f>IF(VLOOKUP(Crate_BOMs[[#This Row],[crate no.]],Crates_[[crate no.]:[New Sublot]],3,FALSE)="",VLOOKUP(Crate_BOMs[[#This Row],[crate no.]],Crates_[[crate no.]:[New Sublot]],2,FALSE),VLOOKUP(Crate_BOMs[[#This Row],[crate no.]],Crates_[[crate no.]:[New Sublot]],3,FALSE))</f>
        <v>2.06</v>
      </c>
    </row>
    <row r="491" spans="1:33" x14ac:dyDescent="0.25">
      <c r="A491">
        <v>11</v>
      </c>
      <c r="B491">
        <v>300521763</v>
      </c>
      <c r="C491">
        <v>2394815</v>
      </c>
      <c r="D491">
        <v>1</v>
      </c>
      <c r="E491" t="s">
        <v>177</v>
      </c>
      <c r="F491" t="s">
        <v>192</v>
      </c>
      <c r="G491">
        <v>2181</v>
      </c>
      <c r="H491">
        <v>870</v>
      </c>
      <c r="I491">
        <v>86</v>
      </c>
      <c r="J491">
        <v>34</v>
      </c>
      <c r="K491">
        <v>105</v>
      </c>
      <c r="L491">
        <v>1</v>
      </c>
      <c r="M491" t="s">
        <v>179</v>
      </c>
      <c r="N491" t="s">
        <v>180</v>
      </c>
      <c r="O491" s="2">
        <v>231.4853751</v>
      </c>
      <c r="P491" s="15">
        <v>45763</v>
      </c>
      <c r="Q491" s="15">
        <v>45783</v>
      </c>
      <c r="R491" s="15">
        <v>45790</v>
      </c>
      <c r="S491" t="s">
        <v>22</v>
      </c>
      <c r="T491">
        <v>13</v>
      </c>
      <c r="U491" s="2">
        <v>282.19169535999998</v>
      </c>
      <c r="V491" s="2">
        <v>6613.8678599999994</v>
      </c>
      <c r="W491" s="2">
        <v>7.9068244000000005</v>
      </c>
      <c r="X491" s="2">
        <v>2.4934384000000001</v>
      </c>
      <c r="Y491" s="2">
        <v>4.2782153599999999</v>
      </c>
      <c r="Z491" s="6">
        <f>Crate_BOMs[[#This Row],[glass weight (lb)]]+Crate_BOMs[[#This Row],[Crate Weight (lb)]]/COUNTIF(Crate_BOMs[crate no.],Crate_BOMs[[#This Row],[crate no.]])</f>
        <v>251.64192476857141</v>
      </c>
      <c r="AA491" s="6" t="str">
        <f>IF(LEFT(Crate_BOMs[[#This Row],[glass code]],4)&lt;&gt;"1116","",IFERROR(MID(Crate_BOMs[[#This Row],[no]],FIND("ECN",Crate_BOMs[[#This Row],[no]]),200),MID(Crate_BOMs[[#This Row],[no]],39,200)))</f>
        <v>2.06 GLZ02</v>
      </c>
      <c r="AB491" s="6" t="str">
        <f>SUBSTITUTE(IF(RIGHT(Crate_BOMs[[#This Row],[PO Sublot-GL]],6)="curved",RIGHT(Crate_BOMs[[#This Row],[PO Sublot-GL]],12),RIGHT(Crate_BOMs[[#This Row],[PO Sublot-GL]],5))," ","")</f>
        <v>GLZ02</v>
      </c>
      <c r="AC491" s="6" t="str">
        <f>SUBSTITUTE(LEFT(Crate_BOMs[[#This Row],[PO Sublot-GL]],LEN(Crate_BOMs[[#This Row],[PO Sublot-GL]])-LEN(Crate_BOMs[[#This Row],[Glass Type]]))," ","")</f>
        <v>2.06</v>
      </c>
      <c r="AD491" s="6" t="str">
        <f>LEFT(Crate_BOMs[[#This Row],[no]],FIND(" ",Crate_BOMs[[#This Row],[no]],5)-1)</f>
        <v>PO 40544</v>
      </c>
      <c r="AE491" s="6" cm="1">
        <f t="array" ref="AE491">COUNTA(_xlfn.UNIQUE(_xlfn._xlws.FILTER(Crate_BOMs[PO],Crate_BOMs[crate no.]=Crate_BOMs[[#This Row],[crate no.]])))</f>
        <v>1</v>
      </c>
      <c r="AF491" s="10" t="str">
        <f>IF(Crate_BOMs[[#This Row],['# POs in Crate]]=1,"",IF(VLOOKUP(Crate_BOMs[[#This Row],[crate no.]],Crates_[[crate no.]:[New Sublot]],3,FALSE)="","",VLOOKUP(Crate_BOMs[[#This Row],[crate no.]],Crates_[[crate no.]:[New Sublot]],3,FALSE)))</f>
        <v/>
      </c>
      <c r="AG491" s="6" t="str">
        <f>IF(VLOOKUP(Crate_BOMs[[#This Row],[crate no.]],Crates_[[crate no.]:[New Sublot]],3,FALSE)="",VLOOKUP(Crate_BOMs[[#This Row],[crate no.]],Crates_[[crate no.]:[New Sublot]],2,FALSE),VLOOKUP(Crate_BOMs[[#This Row],[crate no.]],Crates_[[crate no.]:[New Sublot]],3,FALSE))</f>
        <v>2.06</v>
      </c>
    </row>
    <row r="492" spans="1:33" x14ac:dyDescent="0.25">
      <c r="A492">
        <v>11</v>
      </c>
      <c r="B492">
        <v>300521763</v>
      </c>
      <c r="C492">
        <v>2394815</v>
      </c>
      <c r="D492">
        <v>1</v>
      </c>
      <c r="E492" t="s">
        <v>177</v>
      </c>
      <c r="F492" t="s">
        <v>192</v>
      </c>
      <c r="G492">
        <v>2181</v>
      </c>
      <c r="H492">
        <v>870</v>
      </c>
      <c r="I492">
        <v>86</v>
      </c>
      <c r="J492">
        <v>34</v>
      </c>
      <c r="K492">
        <v>105</v>
      </c>
      <c r="L492">
        <v>1</v>
      </c>
      <c r="M492" t="s">
        <v>179</v>
      </c>
      <c r="N492" t="s">
        <v>180</v>
      </c>
      <c r="O492" s="2">
        <v>231.4853751</v>
      </c>
      <c r="P492" s="15">
        <v>45763</v>
      </c>
      <c r="Q492" s="15">
        <v>45783</v>
      </c>
      <c r="R492" s="15">
        <v>45790</v>
      </c>
      <c r="S492" t="s">
        <v>22</v>
      </c>
      <c r="T492">
        <v>13</v>
      </c>
      <c r="U492" s="2">
        <v>282.19169535999998</v>
      </c>
      <c r="V492" s="2">
        <v>6613.8678599999994</v>
      </c>
      <c r="W492" s="2">
        <v>7.9068244000000005</v>
      </c>
      <c r="X492" s="2">
        <v>2.4934384000000001</v>
      </c>
      <c r="Y492" s="2">
        <v>4.2782153599999999</v>
      </c>
      <c r="Z492" s="6">
        <f>Crate_BOMs[[#This Row],[glass weight (lb)]]+Crate_BOMs[[#This Row],[Crate Weight (lb)]]/COUNTIF(Crate_BOMs[crate no.],Crate_BOMs[[#This Row],[crate no.]])</f>
        <v>251.64192476857141</v>
      </c>
      <c r="AA492" s="6" t="str">
        <f>IF(LEFT(Crate_BOMs[[#This Row],[glass code]],4)&lt;&gt;"1116","",IFERROR(MID(Crate_BOMs[[#This Row],[no]],FIND("ECN",Crate_BOMs[[#This Row],[no]]),200),MID(Crate_BOMs[[#This Row],[no]],39,200)))</f>
        <v>2.06 GLZ02</v>
      </c>
      <c r="AB492" s="6" t="str">
        <f>SUBSTITUTE(IF(RIGHT(Crate_BOMs[[#This Row],[PO Sublot-GL]],6)="curved",RIGHT(Crate_BOMs[[#This Row],[PO Sublot-GL]],12),RIGHT(Crate_BOMs[[#This Row],[PO Sublot-GL]],5))," ","")</f>
        <v>GLZ02</v>
      </c>
      <c r="AC492" s="6" t="str">
        <f>SUBSTITUTE(LEFT(Crate_BOMs[[#This Row],[PO Sublot-GL]],LEN(Crate_BOMs[[#This Row],[PO Sublot-GL]])-LEN(Crate_BOMs[[#This Row],[Glass Type]]))," ","")</f>
        <v>2.06</v>
      </c>
      <c r="AD492" s="6" t="str">
        <f>LEFT(Crate_BOMs[[#This Row],[no]],FIND(" ",Crate_BOMs[[#This Row],[no]],5)-1)</f>
        <v>PO 40544</v>
      </c>
      <c r="AE492" s="6" cm="1">
        <f t="array" ref="AE492">COUNTA(_xlfn.UNIQUE(_xlfn._xlws.FILTER(Crate_BOMs[PO],Crate_BOMs[crate no.]=Crate_BOMs[[#This Row],[crate no.]])))</f>
        <v>1</v>
      </c>
      <c r="AF492" s="10" t="str">
        <f>IF(Crate_BOMs[[#This Row],['# POs in Crate]]=1,"",IF(VLOOKUP(Crate_BOMs[[#This Row],[crate no.]],Crates_[[crate no.]:[New Sublot]],3,FALSE)="","",VLOOKUP(Crate_BOMs[[#This Row],[crate no.]],Crates_[[crate no.]:[New Sublot]],3,FALSE)))</f>
        <v/>
      </c>
      <c r="AG492" s="6" t="str">
        <f>IF(VLOOKUP(Crate_BOMs[[#This Row],[crate no.]],Crates_[[crate no.]:[New Sublot]],3,FALSE)="",VLOOKUP(Crate_BOMs[[#This Row],[crate no.]],Crates_[[crate no.]:[New Sublot]],2,FALSE),VLOOKUP(Crate_BOMs[[#This Row],[crate no.]],Crates_[[crate no.]:[New Sublot]],3,FALSE))</f>
        <v>2.06</v>
      </c>
    </row>
    <row r="493" spans="1:33" x14ac:dyDescent="0.25">
      <c r="A493">
        <v>11</v>
      </c>
      <c r="B493">
        <v>300521763</v>
      </c>
      <c r="C493">
        <v>2394815</v>
      </c>
      <c r="D493">
        <v>1</v>
      </c>
      <c r="E493" t="s">
        <v>177</v>
      </c>
      <c r="F493" t="s">
        <v>192</v>
      </c>
      <c r="G493">
        <v>2181</v>
      </c>
      <c r="H493">
        <v>870</v>
      </c>
      <c r="I493">
        <v>86</v>
      </c>
      <c r="J493">
        <v>34</v>
      </c>
      <c r="K493">
        <v>105</v>
      </c>
      <c r="L493">
        <v>1</v>
      </c>
      <c r="M493" t="s">
        <v>179</v>
      </c>
      <c r="N493" t="s">
        <v>180</v>
      </c>
      <c r="O493" s="2">
        <v>231.4853751</v>
      </c>
      <c r="P493" s="15">
        <v>45763</v>
      </c>
      <c r="Q493" s="15">
        <v>45783</v>
      </c>
      <c r="R493" s="15">
        <v>45790</v>
      </c>
      <c r="S493" t="s">
        <v>22</v>
      </c>
      <c r="T493">
        <v>13</v>
      </c>
      <c r="U493" s="2">
        <v>282.19169535999998</v>
      </c>
      <c r="V493" s="2">
        <v>6613.8678599999994</v>
      </c>
      <c r="W493" s="2">
        <v>7.9068244000000005</v>
      </c>
      <c r="X493" s="2">
        <v>2.4934384000000001</v>
      </c>
      <c r="Y493" s="2">
        <v>4.2782153599999999</v>
      </c>
      <c r="Z493" s="6">
        <f>Crate_BOMs[[#This Row],[glass weight (lb)]]+Crate_BOMs[[#This Row],[Crate Weight (lb)]]/COUNTIF(Crate_BOMs[crate no.],Crate_BOMs[[#This Row],[crate no.]])</f>
        <v>251.64192476857141</v>
      </c>
      <c r="AA493" s="6" t="str">
        <f>IF(LEFT(Crate_BOMs[[#This Row],[glass code]],4)&lt;&gt;"1116","",IFERROR(MID(Crate_BOMs[[#This Row],[no]],FIND("ECN",Crate_BOMs[[#This Row],[no]]),200),MID(Crate_BOMs[[#This Row],[no]],39,200)))</f>
        <v>2.06 GLZ02</v>
      </c>
      <c r="AB493" s="6" t="str">
        <f>SUBSTITUTE(IF(RIGHT(Crate_BOMs[[#This Row],[PO Sublot-GL]],6)="curved",RIGHT(Crate_BOMs[[#This Row],[PO Sublot-GL]],12),RIGHT(Crate_BOMs[[#This Row],[PO Sublot-GL]],5))," ","")</f>
        <v>GLZ02</v>
      </c>
      <c r="AC493" s="6" t="str">
        <f>SUBSTITUTE(LEFT(Crate_BOMs[[#This Row],[PO Sublot-GL]],LEN(Crate_BOMs[[#This Row],[PO Sublot-GL]])-LEN(Crate_BOMs[[#This Row],[Glass Type]]))," ","")</f>
        <v>2.06</v>
      </c>
      <c r="AD493" s="6" t="str">
        <f>LEFT(Crate_BOMs[[#This Row],[no]],FIND(" ",Crate_BOMs[[#This Row],[no]],5)-1)</f>
        <v>PO 40544</v>
      </c>
      <c r="AE493" s="6" cm="1">
        <f t="array" ref="AE493">COUNTA(_xlfn.UNIQUE(_xlfn._xlws.FILTER(Crate_BOMs[PO],Crate_BOMs[crate no.]=Crate_BOMs[[#This Row],[crate no.]])))</f>
        <v>1</v>
      </c>
      <c r="AF493" s="10" t="str">
        <f>IF(Crate_BOMs[[#This Row],['# POs in Crate]]=1,"",IF(VLOOKUP(Crate_BOMs[[#This Row],[crate no.]],Crates_[[crate no.]:[New Sublot]],3,FALSE)="","",VLOOKUP(Crate_BOMs[[#This Row],[crate no.]],Crates_[[crate no.]:[New Sublot]],3,FALSE)))</f>
        <v/>
      </c>
      <c r="AG493" s="6" t="str">
        <f>IF(VLOOKUP(Crate_BOMs[[#This Row],[crate no.]],Crates_[[crate no.]:[New Sublot]],3,FALSE)="",VLOOKUP(Crate_BOMs[[#This Row],[crate no.]],Crates_[[crate no.]:[New Sublot]],2,FALSE),VLOOKUP(Crate_BOMs[[#This Row],[crate no.]],Crates_[[crate no.]:[New Sublot]],3,FALSE))</f>
        <v>2.06</v>
      </c>
    </row>
    <row r="494" spans="1:33" x14ac:dyDescent="0.25">
      <c r="A494">
        <v>11</v>
      </c>
      <c r="B494">
        <v>300521763</v>
      </c>
      <c r="C494">
        <v>2394815</v>
      </c>
      <c r="D494">
        <v>1</v>
      </c>
      <c r="E494" t="s">
        <v>177</v>
      </c>
      <c r="F494" t="s">
        <v>192</v>
      </c>
      <c r="G494">
        <v>2181</v>
      </c>
      <c r="H494">
        <v>870</v>
      </c>
      <c r="I494">
        <v>86</v>
      </c>
      <c r="J494">
        <v>34</v>
      </c>
      <c r="K494">
        <v>105</v>
      </c>
      <c r="L494">
        <v>1</v>
      </c>
      <c r="M494" t="s">
        <v>179</v>
      </c>
      <c r="N494" t="s">
        <v>180</v>
      </c>
      <c r="O494" s="2">
        <v>231.4853751</v>
      </c>
      <c r="P494" s="15">
        <v>45763</v>
      </c>
      <c r="Q494" s="15">
        <v>45783</v>
      </c>
      <c r="R494" s="15">
        <v>45790</v>
      </c>
      <c r="S494" t="s">
        <v>22</v>
      </c>
      <c r="T494">
        <v>13</v>
      </c>
      <c r="U494" s="2">
        <v>282.19169535999998</v>
      </c>
      <c r="V494" s="2">
        <v>6613.8678599999994</v>
      </c>
      <c r="W494" s="2">
        <v>7.9068244000000005</v>
      </c>
      <c r="X494" s="2">
        <v>2.4934384000000001</v>
      </c>
      <c r="Y494" s="2">
        <v>4.2782153599999999</v>
      </c>
      <c r="Z494" s="6">
        <f>Crate_BOMs[[#This Row],[glass weight (lb)]]+Crate_BOMs[[#This Row],[Crate Weight (lb)]]/COUNTIF(Crate_BOMs[crate no.],Crate_BOMs[[#This Row],[crate no.]])</f>
        <v>251.64192476857141</v>
      </c>
      <c r="AA494" s="6" t="str">
        <f>IF(LEFT(Crate_BOMs[[#This Row],[glass code]],4)&lt;&gt;"1116","",IFERROR(MID(Crate_BOMs[[#This Row],[no]],FIND("ECN",Crate_BOMs[[#This Row],[no]]),200),MID(Crate_BOMs[[#This Row],[no]],39,200)))</f>
        <v>2.06 GLZ02</v>
      </c>
      <c r="AB494" s="6" t="str">
        <f>SUBSTITUTE(IF(RIGHT(Crate_BOMs[[#This Row],[PO Sublot-GL]],6)="curved",RIGHT(Crate_BOMs[[#This Row],[PO Sublot-GL]],12),RIGHT(Crate_BOMs[[#This Row],[PO Sublot-GL]],5))," ","")</f>
        <v>GLZ02</v>
      </c>
      <c r="AC494" s="6" t="str">
        <f>SUBSTITUTE(LEFT(Crate_BOMs[[#This Row],[PO Sublot-GL]],LEN(Crate_BOMs[[#This Row],[PO Sublot-GL]])-LEN(Crate_BOMs[[#This Row],[Glass Type]]))," ","")</f>
        <v>2.06</v>
      </c>
      <c r="AD494" s="6" t="str">
        <f>LEFT(Crate_BOMs[[#This Row],[no]],FIND(" ",Crate_BOMs[[#This Row],[no]],5)-1)</f>
        <v>PO 40544</v>
      </c>
      <c r="AE494" s="6" cm="1">
        <f t="array" ref="AE494">COUNTA(_xlfn.UNIQUE(_xlfn._xlws.FILTER(Crate_BOMs[PO],Crate_BOMs[crate no.]=Crate_BOMs[[#This Row],[crate no.]])))</f>
        <v>1</v>
      </c>
      <c r="AF494" s="10" t="str">
        <f>IF(Crate_BOMs[[#This Row],['# POs in Crate]]=1,"",IF(VLOOKUP(Crate_BOMs[[#This Row],[crate no.]],Crates_[[crate no.]:[New Sublot]],3,FALSE)="","",VLOOKUP(Crate_BOMs[[#This Row],[crate no.]],Crates_[[crate no.]:[New Sublot]],3,FALSE)))</f>
        <v/>
      </c>
      <c r="AG494" s="6" t="str">
        <f>IF(VLOOKUP(Crate_BOMs[[#This Row],[crate no.]],Crates_[[crate no.]:[New Sublot]],3,FALSE)="",VLOOKUP(Crate_BOMs[[#This Row],[crate no.]],Crates_[[crate no.]:[New Sublot]],2,FALSE),VLOOKUP(Crate_BOMs[[#This Row],[crate no.]],Crates_[[crate no.]:[New Sublot]],3,FALSE))</f>
        <v>2.06</v>
      </c>
    </row>
    <row r="495" spans="1:33" x14ac:dyDescent="0.25">
      <c r="A495">
        <v>11</v>
      </c>
      <c r="B495">
        <v>300521763</v>
      </c>
      <c r="C495">
        <v>2394815</v>
      </c>
      <c r="D495">
        <v>1</v>
      </c>
      <c r="E495" t="s">
        <v>177</v>
      </c>
      <c r="F495" t="s">
        <v>192</v>
      </c>
      <c r="G495">
        <v>2181</v>
      </c>
      <c r="H495">
        <v>870</v>
      </c>
      <c r="I495">
        <v>86</v>
      </c>
      <c r="J495">
        <v>34</v>
      </c>
      <c r="K495">
        <v>105</v>
      </c>
      <c r="L495">
        <v>1</v>
      </c>
      <c r="M495" t="s">
        <v>179</v>
      </c>
      <c r="N495" t="s">
        <v>180</v>
      </c>
      <c r="O495" s="2">
        <v>231.4853751</v>
      </c>
      <c r="P495" s="15">
        <v>45763</v>
      </c>
      <c r="Q495" s="15">
        <v>45783</v>
      </c>
      <c r="R495" s="15">
        <v>45790</v>
      </c>
      <c r="S495" t="s">
        <v>22</v>
      </c>
      <c r="T495">
        <v>13</v>
      </c>
      <c r="U495" s="2">
        <v>282.19169535999998</v>
      </c>
      <c r="V495" s="2">
        <v>6613.8678599999994</v>
      </c>
      <c r="W495" s="2">
        <v>7.9068244000000005</v>
      </c>
      <c r="X495" s="2">
        <v>2.4934384000000001</v>
      </c>
      <c r="Y495" s="2">
        <v>4.2782153599999999</v>
      </c>
      <c r="Z495" s="6">
        <f>Crate_BOMs[[#This Row],[glass weight (lb)]]+Crate_BOMs[[#This Row],[Crate Weight (lb)]]/COUNTIF(Crate_BOMs[crate no.],Crate_BOMs[[#This Row],[crate no.]])</f>
        <v>251.64192476857141</v>
      </c>
      <c r="AA495" s="6" t="str">
        <f>IF(LEFT(Crate_BOMs[[#This Row],[glass code]],4)&lt;&gt;"1116","",IFERROR(MID(Crate_BOMs[[#This Row],[no]],FIND("ECN",Crate_BOMs[[#This Row],[no]]),200),MID(Crate_BOMs[[#This Row],[no]],39,200)))</f>
        <v>2.06 GLZ02</v>
      </c>
      <c r="AB495" s="6" t="str">
        <f>SUBSTITUTE(IF(RIGHT(Crate_BOMs[[#This Row],[PO Sublot-GL]],6)="curved",RIGHT(Crate_BOMs[[#This Row],[PO Sublot-GL]],12),RIGHT(Crate_BOMs[[#This Row],[PO Sublot-GL]],5))," ","")</f>
        <v>GLZ02</v>
      </c>
      <c r="AC495" s="6" t="str">
        <f>SUBSTITUTE(LEFT(Crate_BOMs[[#This Row],[PO Sublot-GL]],LEN(Crate_BOMs[[#This Row],[PO Sublot-GL]])-LEN(Crate_BOMs[[#This Row],[Glass Type]]))," ","")</f>
        <v>2.06</v>
      </c>
      <c r="AD495" s="6" t="str">
        <f>LEFT(Crate_BOMs[[#This Row],[no]],FIND(" ",Crate_BOMs[[#This Row],[no]],5)-1)</f>
        <v>PO 40544</v>
      </c>
      <c r="AE495" s="6" cm="1">
        <f t="array" ref="AE495">COUNTA(_xlfn.UNIQUE(_xlfn._xlws.FILTER(Crate_BOMs[PO],Crate_BOMs[crate no.]=Crate_BOMs[[#This Row],[crate no.]])))</f>
        <v>1</v>
      </c>
      <c r="AF495" s="10" t="str">
        <f>IF(Crate_BOMs[[#This Row],['# POs in Crate]]=1,"",IF(VLOOKUP(Crate_BOMs[[#This Row],[crate no.]],Crates_[[crate no.]:[New Sublot]],3,FALSE)="","",VLOOKUP(Crate_BOMs[[#This Row],[crate no.]],Crates_[[crate no.]:[New Sublot]],3,FALSE)))</f>
        <v/>
      </c>
      <c r="AG495" s="6" t="str">
        <f>IF(VLOOKUP(Crate_BOMs[[#This Row],[crate no.]],Crates_[[crate no.]:[New Sublot]],3,FALSE)="",VLOOKUP(Crate_BOMs[[#This Row],[crate no.]],Crates_[[crate no.]:[New Sublot]],2,FALSE),VLOOKUP(Crate_BOMs[[#This Row],[crate no.]],Crates_[[crate no.]:[New Sublot]],3,FALSE))</f>
        <v>2.06</v>
      </c>
    </row>
    <row r="496" spans="1:33" x14ac:dyDescent="0.25">
      <c r="A496">
        <v>11</v>
      </c>
      <c r="B496">
        <v>300521763</v>
      </c>
      <c r="C496">
        <v>2394815</v>
      </c>
      <c r="D496">
        <v>1</v>
      </c>
      <c r="E496" t="s">
        <v>177</v>
      </c>
      <c r="F496" t="s">
        <v>192</v>
      </c>
      <c r="G496">
        <v>2181</v>
      </c>
      <c r="H496">
        <v>870</v>
      </c>
      <c r="I496">
        <v>86</v>
      </c>
      <c r="J496">
        <v>34</v>
      </c>
      <c r="K496">
        <v>105</v>
      </c>
      <c r="L496">
        <v>1</v>
      </c>
      <c r="M496" t="s">
        <v>179</v>
      </c>
      <c r="N496" t="s">
        <v>180</v>
      </c>
      <c r="O496" s="2">
        <v>231.4853751</v>
      </c>
      <c r="P496" s="15">
        <v>45763</v>
      </c>
      <c r="Q496" s="15">
        <v>45783</v>
      </c>
      <c r="R496" s="15">
        <v>45790</v>
      </c>
      <c r="S496" t="s">
        <v>22</v>
      </c>
      <c r="T496">
        <v>13</v>
      </c>
      <c r="U496" s="2">
        <v>282.19169535999998</v>
      </c>
      <c r="V496" s="2">
        <v>6613.8678599999994</v>
      </c>
      <c r="W496" s="2">
        <v>7.9068244000000005</v>
      </c>
      <c r="X496" s="2">
        <v>2.4934384000000001</v>
      </c>
      <c r="Y496" s="2">
        <v>4.2782153599999999</v>
      </c>
      <c r="Z496" s="6">
        <f>Crate_BOMs[[#This Row],[glass weight (lb)]]+Crate_BOMs[[#This Row],[Crate Weight (lb)]]/COUNTIF(Crate_BOMs[crate no.],Crate_BOMs[[#This Row],[crate no.]])</f>
        <v>251.64192476857141</v>
      </c>
      <c r="AA496" s="6" t="str">
        <f>IF(LEFT(Crate_BOMs[[#This Row],[glass code]],4)&lt;&gt;"1116","",IFERROR(MID(Crate_BOMs[[#This Row],[no]],FIND("ECN",Crate_BOMs[[#This Row],[no]]),200),MID(Crate_BOMs[[#This Row],[no]],39,200)))</f>
        <v>2.06 GLZ02</v>
      </c>
      <c r="AB496" s="6" t="str">
        <f>SUBSTITUTE(IF(RIGHT(Crate_BOMs[[#This Row],[PO Sublot-GL]],6)="curved",RIGHT(Crate_BOMs[[#This Row],[PO Sublot-GL]],12),RIGHT(Crate_BOMs[[#This Row],[PO Sublot-GL]],5))," ","")</f>
        <v>GLZ02</v>
      </c>
      <c r="AC496" s="6" t="str">
        <f>SUBSTITUTE(LEFT(Crate_BOMs[[#This Row],[PO Sublot-GL]],LEN(Crate_BOMs[[#This Row],[PO Sublot-GL]])-LEN(Crate_BOMs[[#This Row],[Glass Type]]))," ","")</f>
        <v>2.06</v>
      </c>
      <c r="AD496" s="6" t="str">
        <f>LEFT(Crate_BOMs[[#This Row],[no]],FIND(" ",Crate_BOMs[[#This Row],[no]],5)-1)</f>
        <v>PO 40544</v>
      </c>
      <c r="AE496" s="6" cm="1">
        <f t="array" ref="AE496">COUNTA(_xlfn.UNIQUE(_xlfn._xlws.FILTER(Crate_BOMs[PO],Crate_BOMs[crate no.]=Crate_BOMs[[#This Row],[crate no.]])))</f>
        <v>1</v>
      </c>
      <c r="AF496" s="10" t="str">
        <f>IF(Crate_BOMs[[#This Row],['# POs in Crate]]=1,"",IF(VLOOKUP(Crate_BOMs[[#This Row],[crate no.]],Crates_[[crate no.]:[New Sublot]],3,FALSE)="","",VLOOKUP(Crate_BOMs[[#This Row],[crate no.]],Crates_[[crate no.]:[New Sublot]],3,FALSE)))</f>
        <v/>
      </c>
      <c r="AG496" s="6" t="str">
        <f>IF(VLOOKUP(Crate_BOMs[[#This Row],[crate no.]],Crates_[[crate no.]:[New Sublot]],3,FALSE)="",VLOOKUP(Crate_BOMs[[#This Row],[crate no.]],Crates_[[crate no.]:[New Sublot]],2,FALSE),VLOOKUP(Crate_BOMs[[#This Row],[crate no.]],Crates_[[crate no.]:[New Sublot]],3,FALSE))</f>
        <v>2.06</v>
      </c>
    </row>
    <row r="497" spans="1:33" x14ac:dyDescent="0.25">
      <c r="A497">
        <v>11</v>
      </c>
      <c r="B497">
        <v>300521763</v>
      </c>
      <c r="C497">
        <v>2394815</v>
      </c>
      <c r="D497">
        <v>1</v>
      </c>
      <c r="E497" t="s">
        <v>177</v>
      </c>
      <c r="F497" t="s">
        <v>192</v>
      </c>
      <c r="G497">
        <v>2181</v>
      </c>
      <c r="H497">
        <v>870</v>
      </c>
      <c r="I497">
        <v>86</v>
      </c>
      <c r="J497">
        <v>34</v>
      </c>
      <c r="K497">
        <v>105</v>
      </c>
      <c r="L497">
        <v>1</v>
      </c>
      <c r="M497" t="s">
        <v>179</v>
      </c>
      <c r="N497" t="s">
        <v>180</v>
      </c>
      <c r="O497" s="2">
        <v>231.4853751</v>
      </c>
      <c r="P497" s="15">
        <v>45763</v>
      </c>
      <c r="Q497" s="15">
        <v>45783</v>
      </c>
      <c r="R497" s="15">
        <v>45790</v>
      </c>
      <c r="S497" t="s">
        <v>22</v>
      </c>
      <c r="T497">
        <v>13</v>
      </c>
      <c r="U497" s="2">
        <v>282.19169535999998</v>
      </c>
      <c r="V497" s="2">
        <v>6613.8678599999994</v>
      </c>
      <c r="W497" s="2">
        <v>7.9068244000000005</v>
      </c>
      <c r="X497" s="2">
        <v>2.4934384000000001</v>
      </c>
      <c r="Y497" s="2">
        <v>4.2782153599999999</v>
      </c>
      <c r="Z497" s="6">
        <f>Crate_BOMs[[#This Row],[glass weight (lb)]]+Crate_BOMs[[#This Row],[Crate Weight (lb)]]/COUNTIF(Crate_BOMs[crate no.],Crate_BOMs[[#This Row],[crate no.]])</f>
        <v>251.64192476857141</v>
      </c>
      <c r="AA497" s="6" t="str">
        <f>IF(LEFT(Crate_BOMs[[#This Row],[glass code]],4)&lt;&gt;"1116","",IFERROR(MID(Crate_BOMs[[#This Row],[no]],FIND("ECN",Crate_BOMs[[#This Row],[no]]),200),MID(Crate_BOMs[[#This Row],[no]],39,200)))</f>
        <v>2.06 GLZ02</v>
      </c>
      <c r="AB497" s="6" t="str">
        <f>SUBSTITUTE(IF(RIGHT(Crate_BOMs[[#This Row],[PO Sublot-GL]],6)="curved",RIGHT(Crate_BOMs[[#This Row],[PO Sublot-GL]],12),RIGHT(Crate_BOMs[[#This Row],[PO Sublot-GL]],5))," ","")</f>
        <v>GLZ02</v>
      </c>
      <c r="AC497" s="6" t="str">
        <f>SUBSTITUTE(LEFT(Crate_BOMs[[#This Row],[PO Sublot-GL]],LEN(Crate_BOMs[[#This Row],[PO Sublot-GL]])-LEN(Crate_BOMs[[#This Row],[Glass Type]]))," ","")</f>
        <v>2.06</v>
      </c>
      <c r="AD497" s="6" t="str">
        <f>LEFT(Crate_BOMs[[#This Row],[no]],FIND(" ",Crate_BOMs[[#This Row],[no]],5)-1)</f>
        <v>PO 40544</v>
      </c>
      <c r="AE497" s="6" cm="1">
        <f t="array" ref="AE497">COUNTA(_xlfn.UNIQUE(_xlfn._xlws.FILTER(Crate_BOMs[PO],Crate_BOMs[crate no.]=Crate_BOMs[[#This Row],[crate no.]])))</f>
        <v>1</v>
      </c>
      <c r="AF497" s="10" t="str">
        <f>IF(Crate_BOMs[[#This Row],['# POs in Crate]]=1,"",IF(VLOOKUP(Crate_BOMs[[#This Row],[crate no.]],Crates_[[crate no.]:[New Sublot]],3,FALSE)="","",VLOOKUP(Crate_BOMs[[#This Row],[crate no.]],Crates_[[crate no.]:[New Sublot]],3,FALSE)))</f>
        <v/>
      </c>
      <c r="AG497" s="6" t="str">
        <f>IF(VLOOKUP(Crate_BOMs[[#This Row],[crate no.]],Crates_[[crate no.]:[New Sublot]],3,FALSE)="",VLOOKUP(Crate_BOMs[[#This Row],[crate no.]],Crates_[[crate no.]:[New Sublot]],2,FALSE),VLOOKUP(Crate_BOMs[[#This Row],[crate no.]],Crates_[[crate no.]:[New Sublot]],3,FALSE))</f>
        <v>2.06</v>
      </c>
    </row>
    <row r="498" spans="1:33" x14ac:dyDescent="0.25">
      <c r="A498">
        <v>11</v>
      </c>
      <c r="B498">
        <v>300521763</v>
      </c>
      <c r="C498">
        <v>2394815</v>
      </c>
      <c r="D498">
        <v>1</v>
      </c>
      <c r="E498" t="s">
        <v>177</v>
      </c>
      <c r="F498" t="s">
        <v>192</v>
      </c>
      <c r="G498">
        <v>2181</v>
      </c>
      <c r="H498">
        <v>870</v>
      </c>
      <c r="I498">
        <v>86</v>
      </c>
      <c r="J498">
        <v>34</v>
      </c>
      <c r="K498">
        <v>105</v>
      </c>
      <c r="L498">
        <v>1</v>
      </c>
      <c r="M498" t="s">
        <v>179</v>
      </c>
      <c r="N498" t="s">
        <v>180</v>
      </c>
      <c r="O498" s="2">
        <v>231.4853751</v>
      </c>
      <c r="P498" s="15">
        <v>45763</v>
      </c>
      <c r="Q498" s="15">
        <v>45783</v>
      </c>
      <c r="R498" s="15">
        <v>45790</v>
      </c>
      <c r="S498" t="s">
        <v>22</v>
      </c>
      <c r="T498">
        <v>13</v>
      </c>
      <c r="U498" s="2">
        <v>282.19169535999998</v>
      </c>
      <c r="V498" s="2">
        <v>6613.8678599999994</v>
      </c>
      <c r="W498" s="2">
        <v>7.9068244000000005</v>
      </c>
      <c r="X498" s="2">
        <v>2.4934384000000001</v>
      </c>
      <c r="Y498" s="2">
        <v>4.2782153599999999</v>
      </c>
      <c r="Z498" s="6">
        <f>Crate_BOMs[[#This Row],[glass weight (lb)]]+Crate_BOMs[[#This Row],[Crate Weight (lb)]]/COUNTIF(Crate_BOMs[crate no.],Crate_BOMs[[#This Row],[crate no.]])</f>
        <v>251.64192476857141</v>
      </c>
      <c r="AA498" s="6" t="str">
        <f>IF(LEFT(Crate_BOMs[[#This Row],[glass code]],4)&lt;&gt;"1116","",IFERROR(MID(Crate_BOMs[[#This Row],[no]],FIND("ECN",Crate_BOMs[[#This Row],[no]]),200),MID(Crate_BOMs[[#This Row],[no]],39,200)))</f>
        <v>2.06 GLZ02</v>
      </c>
      <c r="AB498" s="6" t="str">
        <f>SUBSTITUTE(IF(RIGHT(Crate_BOMs[[#This Row],[PO Sublot-GL]],6)="curved",RIGHT(Crate_BOMs[[#This Row],[PO Sublot-GL]],12),RIGHT(Crate_BOMs[[#This Row],[PO Sublot-GL]],5))," ","")</f>
        <v>GLZ02</v>
      </c>
      <c r="AC498" s="6" t="str">
        <f>SUBSTITUTE(LEFT(Crate_BOMs[[#This Row],[PO Sublot-GL]],LEN(Crate_BOMs[[#This Row],[PO Sublot-GL]])-LEN(Crate_BOMs[[#This Row],[Glass Type]]))," ","")</f>
        <v>2.06</v>
      </c>
      <c r="AD498" s="6" t="str">
        <f>LEFT(Crate_BOMs[[#This Row],[no]],FIND(" ",Crate_BOMs[[#This Row],[no]],5)-1)</f>
        <v>PO 40544</v>
      </c>
      <c r="AE498" s="6" cm="1">
        <f t="array" ref="AE498">COUNTA(_xlfn.UNIQUE(_xlfn._xlws.FILTER(Crate_BOMs[PO],Crate_BOMs[crate no.]=Crate_BOMs[[#This Row],[crate no.]])))</f>
        <v>1</v>
      </c>
      <c r="AF498" s="10" t="str">
        <f>IF(Crate_BOMs[[#This Row],['# POs in Crate]]=1,"",IF(VLOOKUP(Crate_BOMs[[#This Row],[crate no.]],Crates_[[crate no.]:[New Sublot]],3,FALSE)="","",VLOOKUP(Crate_BOMs[[#This Row],[crate no.]],Crates_[[crate no.]:[New Sublot]],3,FALSE)))</f>
        <v/>
      </c>
      <c r="AG498" s="6" t="str">
        <f>IF(VLOOKUP(Crate_BOMs[[#This Row],[crate no.]],Crates_[[crate no.]:[New Sublot]],3,FALSE)="",VLOOKUP(Crate_BOMs[[#This Row],[crate no.]],Crates_[[crate no.]:[New Sublot]],2,FALSE),VLOOKUP(Crate_BOMs[[#This Row],[crate no.]],Crates_[[crate no.]:[New Sublot]],3,FALSE))</f>
        <v>2.06</v>
      </c>
    </row>
    <row r="499" spans="1:33" x14ac:dyDescent="0.25">
      <c r="A499">
        <v>9</v>
      </c>
      <c r="B499">
        <v>300524871</v>
      </c>
      <c r="C499">
        <v>2397843</v>
      </c>
      <c r="D499">
        <v>8</v>
      </c>
      <c r="E499" t="s">
        <v>209</v>
      </c>
      <c r="F499" t="s">
        <v>210</v>
      </c>
      <c r="G499">
        <v>1297</v>
      </c>
      <c r="H499">
        <v>1624</v>
      </c>
      <c r="I499">
        <v>51</v>
      </c>
      <c r="J499">
        <v>64</v>
      </c>
      <c r="K499">
        <v>116</v>
      </c>
      <c r="L499">
        <v>1</v>
      </c>
      <c r="M499" t="s">
        <v>221</v>
      </c>
      <c r="N499" t="s">
        <v>212</v>
      </c>
      <c r="O499" s="2">
        <v>255.73622391999999</v>
      </c>
      <c r="P499" s="15">
        <v>45776</v>
      </c>
      <c r="Q499" s="15">
        <v>45768</v>
      </c>
      <c r="R499" s="15">
        <v>45804</v>
      </c>
      <c r="U499" s="2"/>
      <c r="V499" s="2"/>
      <c r="W499" s="2"/>
      <c r="X499" s="2"/>
      <c r="Y499" s="2"/>
      <c r="Z499" s="6">
        <f>Crate_BOMs[[#This Row],[glass weight (lb)]]+Crate_BOMs[[#This Row],[Crate Weight (lb)]]/COUNTIF(Crate_BOMs[crate no.],Crate_BOMs[[#This Row],[crate no.]])</f>
        <v>255.73622391999999</v>
      </c>
      <c r="AA499" s="6" t="str">
        <f>IF(LEFT(Crate_BOMs[[#This Row],[glass code]],4)&lt;&gt;"1116","",IFERROR(MID(Crate_BOMs[[#This Row],[no]],FIND("ECN",Crate_BOMs[[#This Row],[no]]),200),MID(Crate_BOMs[[#This Row],[no]],39,200)))</f>
        <v/>
      </c>
      <c r="AB499" s="6" t="str">
        <f>SUBSTITUTE(IF(RIGHT(Crate_BOMs[[#This Row],[PO Sublot-GL]],6)="curved",RIGHT(Crate_BOMs[[#This Row],[PO Sublot-GL]],12),RIGHT(Crate_BOMs[[#This Row],[PO Sublot-GL]],5))," ","")</f>
        <v/>
      </c>
      <c r="AC499" s="6" t="str">
        <f>SUBSTITUTE(LEFT(Crate_BOMs[[#This Row],[PO Sublot-GL]],LEN(Crate_BOMs[[#This Row],[PO Sublot-GL]])-LEN(Crate_BOMs[[#This Row],[Glass Type]]))," ","")</f>
        <v/>
      </c>
      <c r="AD499" s="6" t="str">
        <f>LEFT(Crate_BOMs[[#This Row],[no]],FIND(" ",Crate_BOMs[[#This Row],[no]],5)-1)</f>
        <v>PO 41399</v>
      </c>
      <c r="AE499" s="6" cm="1">
        <f t="array" ref="AE499">COUNTA(_xlfn.UNIQUE(_xlfn._xlws.FILTER(Crate_BOMs[PO],Crate_BOMs[crate no.]=Crate_BOMs[[#This Row],[crate no.]])))</f>
        <v>1</v>
      </c>
      <c r="AF499" s="10" t="str">
        <f>IF(Crate_BOMs[[#This Row],['# POs in Crate]]=1,"",IF(VLOOKUP(Crate_BOMs[[#This Row],[crate no.]],Crates_[[crate no.]:[New Sublot]],3,FALSE)="","",VLOOKUP(Crate_BOMs[[#This Row],[crate no.]],Crates_[[crate no.]:[New Sublot]],3,FALSE)))</f>
        <v/>
      </c>
      <c r="AG499" s="6" t="str">
        <f>IF(VLOOKUP(Crate_BOMs[[#This Row],[crate no.]],Crates_[[crate no.]:[New Sublot]],3,FALSE)="",VLOOKUP(Crate_BOMs[[#This Row],[crate no.]],Crates_[[crate no.]:[New Sublot]],2,FALSE),VLOOKUP(Crate_BOMs[[#This Row],[crate no.]],Crates_[[crate no.]:[New Sublot]],3,FALSE))</f>
        <v>2.01</v>
      </c>
    </row>
    <row r="500" spans="1:33" x14ac:dyDescent="0.25">
      <c r="A500">
        <v>9</v>
      </c>
      <c r="B500">
        <v>300521773</v>
      </c>
      <c r="C500">
        <v>2394174</v>
      </c>
      <c r="D500">
        <v>1</v>
      </c>
      <c r="E500" t="s">
        <v>78</v>
      </c>
      <c r="F500" t="s">
        <v>119</v>
      </c>
      <c r="G500">
        <v>3743</v>
      </c>
      <c r="H500">
        <v>2496</v>
      </c>
      <c r="I500">
        <v>147</v>
      </c>
      <c r="J500">
        <v>98</v>
      </c>
      <c r="K500">
        <v>514</v>
      </c>
      <c r="L500">
        <v>1</v>
      </c>
      <c r="M500" t="s">
        <v>80</v>
      </c>
      <c r="N500" t="s">
        <v>81</v>
      </c>
      <c r="O500" s="2">
        <v>1133.1760266799999</v>
      </c>
      <c r="P500" s="15">
        <v>45776</v>
      </c>
      <c r="Q500" s="15">
        <v>45768</v>
      </c>
      <c r="R500" s="15">
        <v>45804</v>
      </c>
      <c r="S500" t="s">
        <v>21</v>
      </c>
      <c r="T500">
        <v>4</v>
      </c>
      <c r="U500" s="2">
        <v>582.02037167999993</v>
      </c>
      <c r="V500" s="2">
        <v>6613.8678599999994</v>
      </c>
      <c r="W500" s="2">
        <v>12.992126400000002</v>
      </c>
      <c r="X500" s="2">
        <v>1.09580056</v>
      </c>
      <c r="Y500" s="2">
        <v>8.7926511999999999</v>
      </c>
      <c r="Z500" s="6">
        <f>Crate_BOMs[[#This Row],[glass weight (lb)]]+Crate_BOMs[[#This Row],[Crate Weight (lb)]]/COUNTIF(Crate_BOMs[crate no.],Crate_BOMs[[#This Row],[crate no.]])</f>
        <v>1715.1963983599999</v>
      </c>
      <c r="AA500" s="6" t="str">
        <f>IF(LEFT(Crate_BOMs[[#This Row],[glass code]],4)&lt;&gt;"1116","",IFERROR(MID(Crate_BOMs[[#This Row],[no]],FIND("ECN",Crate_BOMs[[#This Row],[no]]),200),MID(Crate_BOMs[[#This Row],[no]],39,200)))</f>
        <v>2.01 GLZ01</v>
      </c>
      <c r="AB500" s="6" t="str">
        <f>SUBSTITUTE(IF(RIGHT(Crate_BOMs[[#This Row],[PO Sublot-GL]],6)="curved",RIGHT(Crate_BOMs[[#This Row],[PO Sublot-GL]],12),RIGHT(Crate_BOMs[[#This Row],[PO Sublot-GL]],5))," ","")</f>
        <v>GLZ01</v>
      </c>
      <c r="AC500" s="6" t="str">
        <f>SUBSTITUTE(LEFT(Crate_BOMs[[#This Row],[PO Sublot-GL]],LEN(Crate_BOMs[[#This Row],[PO Sublot-GL]])-LEN(Crate_BOMs[[#This Row],[Glass Type]]))," ","")</f>
        <v>2.01</v>
      </c>
      <c r="AD500" s="6" t="str">
        <f>LEFT(Crate_BOMs[[#This Row],[no]],FIND(" ",Crate_BOMs[[#This Row],[no]],5)-1)</f>
        <v>PO 40535</v>
      </c>
      <c r="AE500" s="6" cm="1">
        <f t="array" ref="AE500">COUNTA(_xlfn.UNIQUE(_xlfn._xlws.FILTER(Crate_BOMs[PO],Crate_BOMs[crate no.]=Crate_BOMs[[#This Row],[crate no.]])))</f>
        <v>1</v>
      </c>
      <c r="AF500" s="10" t="str">
        <f>IF(Crate_BOMs[[#This Row],['# POs in Crate]]=1,"",IF(VLOOKUP(Crate_BOMs[[#This Row],[crate no.]],Crates_[[crate no.]:[New Sublot]],3,FALSE)="","",VLOOKUP(Crate_BOMs[[#This Row],[crate no.]],Crates_[[crate no.]:[New Sublot]],3,FALSE)))</f>
        <v/>
      </c>
      <c r="AG500" s="6" t="str">
        <f>IF(VLOOKUP(Crate_BOMs[[#This Row],[crate no.]],Crates_[[crate no.]:[New Sublot]],3,FALSE)="",VLOOKUP(Crate_BOMs[[#This Row],[crate no.]],Crates_[[crate no.]:[New Sublot]],2,FALSE),VLOOKUP(Crate_BOMs[[#This Row],[crate no.]],Crates_[[crate no.]:[New Sublot]],3,FALSE))</f>
        <v>2.01</v>
      </c>
    </row>
    <row r="501" spans="1:33" x14ac:dyDescent="0.25">
      <c r="A501">
        <v>9</v>
      </c>
      <c r="B501">
        <v>300521363</v>
      </c>
      <c r="C501">
        <v>2394728</v>
      </c>
      <c r="D501">
        <v>9</v>
      </c>
      <c r="E501" t="s">
        <v>60</v>
      </c>
      <c r="F501" t="s">
        <v>61</v>
      </c>
      <c r="G501">
        <v>2645</v>
      </c>
      <c r="H501">
        <v>2496</v>
      </c>
      <c r="I501">
        <v>104</v>
      </c>
      <c r="J501">
        <v>98</v>
      </c>
      <c r="K501">
        <v>363</v>
      </c>
      <c r="L501">
        <v>1</v>
      </c>
      <c r="M501" t="s">
        <v>13</v>
      </c>
      <c r="N501" t="s">
        <v>14</v>
      </c>
      <c r="O501" s="2">
        <v>800.27801105999993</v>
      </c>
      <c r="P501" s="15">
        <v>45776</v>
      </c>
      <c r="Q501" s="15">
        <v>45768</v>
      </c>
      <c r="R501" s="15">
        <v>45804</v>
      </c>
      <c r="S501" t="s">
        <v>21</v>
      </c>
      <c r="T501">
        <v>5</v>
      </c>
      <c r="U501" s="2">
        <v>473.99386329999999</v>
      </c>
      <c r="V501" s="2">
        <v>6613.8678599999994</v>
      </c>
      <c r="W501" s="2">
        <v>9.5800528000000007</v>
      </c>
      <c r="X501" s="2">
        <v>1.1942257599999999</v>
      </c>
      <c r="Y501" s="2">
        <v>8.7926511999999999</v>
      </c>
      <c r="Z501" s="6">
        <f>Crate_BOMs[[#This Row],[glass weight (lb)]]+Crate_BOMs[[#This Row],[Crate Weight (lb)]]/COUNTIF(Crate_BOMs[crate no.],Crate_BOMs[[#This Row],[crate no.]])</f>
        <v>879.27698827666654</v>
      </c>
      <c r="AA501" s="6" t="str">
        <f>IF(LEFT(Crate_BOMs[[#This Row],[glass code]],4)&lt;&gt;"1116","",IFERROR(MID(Crate_BOMs[[#This Row],[no]],FIND("ECN",Crate_BOMs[[#This Row],[no]]),200),MID(Crate_BOMs[[#This Row],[no]],39,200)))</f>
        <v>2.05 &amp; 2.09 GLA02</v>
      </c>
      <c r="AB501" s="6" t="str">
        <f>SUBSTITUTE(IF(RIGHT(Crate_BOMs[[#This Row],[PO Sublot-GL]],6)="curved",RIGHT(Crate_BOMs[[#This Row],[PO Sublot-GL]],12),RIGHT(Crate_BOMs[[#This Row],[PO Sublot-GL]],5))," ","")</f>
        <v>GLA02</v>
      </c>
      <c r="AC501" s="6" t="str">
        <f>SUBSTITUTE(LEFT(Crate_BOMs[[#This Row],[PO Sublot-GL]],LEN(Crate_BOMs[[#This Row],[PO Sublot-GL]])-LEN(Crate_BOMs[[#This Row],[Glass Type]]))," ","")</f>
        <v>2.05&amp;2.09</v>
      </c>
      <c r="AD501" s="6" t="str">
        <f>LEFT(Crate_BOMs[[#This Row],[no]],FIND(" ",Crate_BOMs[[#This Row],[no]],5)-1)</f>
        <v>PO 40536</v>
      </c>
      <c r="AE501" s="6" cm="1">
        <f t="array" ref="AE501">COUNTA(_xlfn.UNIQUE(_xlfn._xlws.FILTER(Crate_BOMs[PO],Crate_BOMs[crate no.]=Crate_BOMs[[#This Row],[crate no.]])))</f>
        <v>1</v>
      </c>
      <c r="AF501" s="10" t="str">
        <f>IF(Crate_BOMs[[#This Row],['# POs in Crate]]=1,"",IF(VLOOKUP(Crate_BOMs[[#This Row],[crate no.]],Crates_[[crate no.]:[New Sublot]],3,FALSE)="","",VLOOKUP(Crate_BOMs[[#This Row],[crate no.]],Crates_[[crate no.]:[New Sublot]],3,FALSE)))</f>
        <v/>
      </c>
      <c r="AG501" s="6" t="str">
        <f>IF(VLOOKUP(Crate_BOMs[[#This Row],[crate no.]],Crates_[[crate no.]:[New Sublot]],3,FALSE)="",VLOOKUP(Crate_BOMs[[#This Row],[crate no.]],Crates_[[crate no.]:[New Sublot]],2,FALSE),VLOOKUP(Crate_BOMs[[#This Row],[crate no.]],Crates_[[crate no.]:[New Sublot]],3,FALSE))</f>
        <v>2.05&amp;2.09</v>
      </c>
    </row>
    <row r="502" spans="1:33" x14ac:dyDescent="0.25">
      <c r="A502">
        <v>9</v>
      </c>
      <c r="B502">
        <v>300521363</v>
      </c>
      <c r="C502">
        <v>2394728</v>
      </c>
      <c r="D502">
        <v>9</v>
      </c>
      <c r="E502" t="s">
        <v>60</v>
      </c>
      <c r="F502" t="s">
        <v>61</v>
      </c>
      <c r="G502">
        <v>2645</v>
      </c>
      <c r="H502">
        <v>2496</v>
      </c>
      <c r="I502">
        <v>104</v>
      </c>
      <c r="J502">
        <v>98</v>
      </c>
      <c r="K502">
        <v>363</v>
      </c>
      <c r="L502">
        <v>1</v>
      </c>
      <c r="M502" t="s">
        <v>13</v>
      </c>
      <c r="N502" t="s">
        <v>14</v>
      </c>
      <c r="O502" s="2">
        <v>800.27801105999993</v>
      </c>
      <c r="P502" s="15">
        <v>45776</v>
      </c>
      <c r="Q502" s="15">
        <v>45768</v>
      </c>
      <c r="R502" s="15">
        <v>45804</v>
      </c>
      <c r="S502" t="s">
        <v>21</v>
      </c>
      <c r="T502">
        <v>5</v>
      </c>
      <c r="U502" s="2">
        <v>473.99386329999999</v>
      </c>
      <c r="V502" s="2">
        <v>6613.8678599999994</v>
      </c>
      <c r="W502" s="2">
        <v>9.5800528000000007</v>
      </c>
      <c r="X502" s="2">
        <v>1.1942257599999999</v>
      </c>
      <c r="Y502" s="2">
        <v>8.7926511999999999</v>
      </c>
      <c r="Z502" s="6">
        <f>Crate_BOMs[[#This Row],[glass weight (lb)]]+Crate_BOMs[[#This Row],[Crate Weight (lb)]]/COUNTIF(Crate_BOMs[crate no.],Crate_BOMs[[#This Row],[crate no.]])</f>
        <v>879.27698827666654</v>
      </c>
      <c r="AA502" s="6" t="str">
        <f>IF(LEFT(Crate_BOMs[[#This Row],[glass code]],4)&lt;&gt;"1116","",IFERROR(MID(Crate_BOMs[[#This Row],[no]],FIND("ECN",Crate_BOMs[[#This Row],[no]]),200),MID(Crate_BOMs[[#This Row],[no]],39,200)))</f>
        <v>2.05 &amp; 2.09 GLA02</v>
      </c>
      <c r="AB502" s="6" t="str">
        <f>SUBSTITUTE(IF(RIGHT(Crate_BOMs[[#This Row],[PO Sublot-GL]],6)="curved",RIGHT(Crate_BOMs[[#This Row],[PO Sublot-GL]],12),RIGHT(Crate_BOMs[[#This Row],[PO Sublot-GL]],5))," ","")</f>
        <v>GLA02</v>
      </c>
      <c r="AC502" s="6" t="str">
        <f>SUBSTITUTE(LEFT(Crate_BOMs[[#This Row],[PO Sublot-GL]],LEN(Crate_BOMs[[#This Row],[PO Sublot-GL]])-LEN(Crate_BOMs[[#This Row],[Glass Type]]))," ","")</f>
        <v>2.05&amp;2.09</v>
      </c>
      <c r="AD502" s="6" t="str">
        <f>LEFT(Crate_BOMs[[#This Row],[no]],FIND(" ",Crate_BOMs[[#This Row],[no]],5)-1)</f>
        <v>PO 40536</v>
      </c>
      <c r="AE502" s="6" cm="1">
        <f t="array" ref="AE502">COUNTA(_xlfn.UNIQUE(_xlfn._xlws.FILTER(Crate_BOMs[PO],Crate_BOMs[crate no.]=Crate_BOMs[[#This Row],[crate no.]])))</f>
        <v>1</v>
      </c>
      <c r="AF502" s="10" t="str">
        <f>IF(Crate_BOMs[[#This Row],['# POs in Crate]]=1,"",IF(VLOOKUP(Crate_BOMs[[#This Row],[crate no.]],Crates_[[crate no.]:[New Sublot]],3,FALSE)="","",VLOOKUP(Crate_BOMs[[#This Row],[crate no.]],Crates_[[crate no.]:[New Sublot]],3,FALSE)))</f>
        <v/>
      </c>
      <c r="AG502" s="6" t="str">
        <f>IF(VLOOKUP(Crate_BOMs[[#This Row],[crate no.]],Crates_[[crate no.]:[New Sublot]],3,FALSE)="",VLOOKUP(Crate_BOMs[[#This Row],[crate no.]],Crates_[[crate no.]:[New Sublot]],2,FALSE),VLOOKUP(Crate_BOMs[[#This Row],[crate no.]],Crates_[[crate no.]:[New Sublot]],3,FALSE))</f>
        <v>2.05&amp;2.09</v>
      </c>
    </row>
    <row r="503" spans="1:33" x14ac:dyDescent="0.25">
      <c r="A503">
        <v>9</v>
      </c>
      <c r="B503">
        <v>300521363</v>
      </c>
      <c r="C503">
        <v>2394728</v>
      </c>
      <c r="D503">
        <v>9</v>
      </c>
      <c r="E503" t="s">
        <v>60</v>
      </c>
      <c r="F503" t="s">
        <v>61</v>
      </c>
      <c r="G503">
        <v>2645</v>
      </c>
      <c r="H503">
        <v>2496</v>
      </c>
      <c r="I503">
        <v>104</v>
      </c>
      <c r="J503">
        <v>98</v>
      </c>
      <c r="K503">
        <v>363</v>
      </c>
      <c r="L503">
        <v>1</v>
      </c>
      <c r="M503" t="s">
        <v>13</v>
      </c>
      <c r="N503" t="s">
        <v>14</v>
      </c>
      <c r="O503" s="2">
        <v>800.27801105999993</v>
      </c>
      <c r="P503" s="15">
        <v>45776</v>
      </c>
      <c r="Q503" s="15">
        <v>45768</v>
      </c>
      <c r="R503" s="15">
        <v>45804</v>
      </c>
      <c r="S503" t="s">
        <v>21</v>
      </c>
      <c r="T503">
        <v>5</v>
      </c>
      <c r="U503" s="2">
        <v>473.99386329999999</v>
      </c>
      <c r="V503" s="2">
        <v>6613.8678599999994</v>
      </c>
      <c r="W503" s="2">
        <v>9.5800528000000007</v>
      </c>
      <c r="X503" s="2">
        <v>1.1942257599999999</v>
      </c>
      <c r="Y503" s="2">
        <v>8.7926511999999999</v>
      </c>
      <c r="Z503" s="6">
        <f>Crate_BOMs[[#This Row],[glass weight (lb)]]+Crate_BOMs[[#This Row],[Crate Weight (lb)]]/COUNTIF(Crate_BOMs[crate no.],Crate_BOMs[[#This Row],[crate no.]])</f>
        <v>879.27698827666654</v>
      </c>
      <c r="AA503" s="6" t="str">
        <f>IF(LEFT(Crate_BOMs[[#This Row],[glass code]],4)&lt;&gt;"1116","",IFERROR(MID(Crate_BOMs[[#This Row],[no]],FIND("ECN",Crate_BOMs[[#This Row],[no]]),200),MID(Crate_BOMs[[#This Row],[no]],39,200)))</f>
        <v>2.05 &amp; 2.09 GLA02</v>
      </c>
      <c r="AB503" s="6" t="str">
        <f>SUBSTITUTE(IF(RIGHT(Crate_BOMs[[#This Row],[PO Sublot-GL]],6)="curved",RIGHT(Crate_BOMs[[#This Row],[PO Sublot-GL]],12),RIGHT(Crate_BOMs[[#This Row],[PO Sublot-GL]],5))," ","")</f>
        <v>GLA02</v>
      </c>
      <c r="AC503" s="6" t="str">
        <f>SUBSTITUTE(LEFT(Crate_BOMs[[#This Row],[PO Sublot-GL]],LEN(Crate_BOMs[[#This Row],[PO Sublot-GL]])-LEN(Crate_BOMs[[#This Row],[Glass Type]]))," ","")</f>
        <v>2.05&amp;2.09</v>
      </c>
      <c r="AD503" s="6" t="str">
        <f>LEFT(Crate_BOMs[[#This Row],[no]],FIND(" ",Crate_BOMs[[#This Row],[no]],5)-1)</f>
        <v>PO 40536</v>
      </c>
      <c r="AE503" s="6" cm="1">
        <f t="array" ref="AE503">COUNTA(_xlfn.UNIQUE(_xlfn._xlws.FILTER(Crate_BOMs[PO],Crate_BOMs[crate no.]=Crate_BOMs[[#This Row],[crate no.]])))</f>
        <v>1</v>
      </c>
      <c r="AF503" s="10" t="str">
        <f>IF(Crate_BOMs[[#This Row],['# POs in Crate]]=1,"",IF(VLOOKUP(Crate_BOMs[[#This Row],[crate no.]],Crates_[[crate no.]:[New Sublot]],3,FALSE)="","",VLOOKUP(Crate_BOMs[[#This Row],[crate no.]],Crates_[[crate no.]:[New Sublot]],3,FALSE)))</f>
        <v/>
      </c>
      <c r="AG503" s="6" t="str">
        <f>IF(VLOOKUP(Crate_BOMs[[#This Row],[crate no.]],Crates_[[crate no.]:[New Sublot]],3,FALSE)="",VLOOKUP(Crate_BOMs[[#This Row],[crate no.]],Crates_[[crate no.]:[New Sublot]],2,FALSE),VLOOKUP(Crate_BOMs[[#This Row],[crate no.]],Crates_[[crate no.]:[New Sublot]],3,FALSE))</f>
        <v>2.05&amp;2.09</v>
      </c>
    </row>
    <row r="504" spans="1:33" x14ac:dyDescent="0.25">
      <c r="A504">
        <v>9</v>
      </c>
      <c r="B504">
        <v>300521363</v>
      </c>
      <c r="C504">
        <v>2394728</v>
      </c>
      <c r="D504">
        <v>9</v>
      </c>
      <c r="E504" t="s">
        <v>60</v>
      </c>
      <c r="F504" t="s">
        <v>61</v>
      </c>
      <c r="G504">
        <v>2645</v>
      </c>
      <c r="H504">
        <v>2496</v>
      </c>
      <c r="I504">
        <v>104</v>
      </c>
      <c r="J504">
        <v>98</v>
      </c>
      <c r="K504">
        <v>363</v>
      </c>
      <c r="L504">
        <v>1</v>
      </c>
      <c r="M504" t="s">
        <v>13</v>
      </c>
      <c r="N504" t="s">
        <v>14</v>
      </c>
      <c r="O504" s="2">
        <v>800.27801105999993</v>
      </c>
      <c r="P504" s="15">
        <v>45776</v>
      </c>
      <c r="Q504" s="15">
        <v>45768</v>
      </c>
      <c r="R504" s="15">
        <v>45804</v>
      </c>
      <c r="S504" t="s">
        <v>21</v>
      </c>
      <c r="T504">
        <v>5</v>
      </c>
      <c r="U504" s="2">
        <v>473.99386329999999</v>
      </c>
      <c r="V504" s="2">
        <v>6613.8678599999994</v>
      </c>
      <c r="W504" s="2">
        <v>9.5800528000000007</v>
      </c>
      <c r="X504" s="2">
        <v>1.1942257599999999</v>
      </c>
      <c r="Y504" s="2">
        <v>8.7926511999999999</v>
      </c>
      <c r="Z504" s="6">
        <f>Crate_BOMs[[#This Row],[glass weight (lb)]]+Crate_BOMs[[#This Row],[Crate Weight (lb)]]/COUNTIF(Crate_BOMs[crate no.],Crate_BOMs[[#This Row],[crate no.]])</f>
        <v>879.27698827666654</v>
      </c>
      <c r="AA504" s="6" t="str">
        <f>IF(LEFT(Crate_BOMs[[#This Row],[glass code]],4)&lt;&gt;"1116","",IFERROR(MID(Crate_BOMs[[#This Row],[no]],FIND("ECN",Crate_BOMs[[#This Row],[no]]),200),MID(Crate_BOMs[[#This Row],[no]],39,200)))</f>
        <v>2.05 &amp; 2.09 GLA02</v>
      </c>
      <c r="AB504" s="6" t="str">
        <f>SUBSTITUTE(IF(RIGHT(Crate_BOMs[[#This Row],[PO Sublot-GL]],6)="curved",RIGHT(Crate_BOMs[[#This Row],[PO Sublot-GL]],12),RIGHT(Crate_BOMs[[#This Row],[PO Sublot-GL]],5))," ","")</f>
        <v>GLA02</v>
      </c>
      <c r="AC504" s="6" t="str">
        <f>SUBSTITUTE(LEFT(Crate_BOMs[[#This Row],[PO Sublot-GL]],LEN(Crate_BOMs[[#This Row],[PO Sublot-GL]])-LEN(Crate_BOMs[[#This Row],[Glass Type]]))," ","")</f>
        <v>2.05&amp;2.09</v>
      </c>
      <c r="AD504" s="6" t="str">
        <f>LEFT(Crate_BOMs[[#This Row],[no]],FIND(" ",Crate_BOMs[[#This Row],[no]],5)-1)</f>
        <v>PO 40536</v>
      </c>
      <c r="AE504" s="6" cm="1">
        <f t="array" ref="AE504">COUNTA(_xlfn.UNIQUE(_xlfn._xlws.FILTER(Crate_BOMs[PO],Crate_BOMs[crate no.]=Crate_BOMs[[#This Row],[crate no.]])))</f>
        <v>1</v>
      </c>
      <c r="AF504" s="10" t="str">
        <f>IF(Crate_BOMs[[#This Row],['# POs in Crate]]=1,"",IF(VLOOKUP(Crate_BOMs[[#This Row],[crate no.]],Crates_[[crate no.]:[New Sublot]],3,FALSE)="","",VLOOKUP(Crate_BOMs[[#This Row],[crate no.]],Crates_[[crate no.]:[New Sublot]],3,FALSE)))</f>
        <v/>
      </c>
      <c r="AG504" s="6" t="str">
        <f>IF(VLOOKUP(Crate_BOMs[[#This Row],[crate no.]],Crates_[[crate no.]:[New Sublot]],3,FALSE)="",VLOOKUP(Crate_BOMs[[#This Row],[crate no.]],Crates_[[crate no.]:[New Sublot]],2,FALSE),VLOOKUP(Crate_BOMs[[#This Row],[crate no.]],Crates_[[crate no.]:[New Sublot]],3,FALSE))</f>
        <v>2.05&amp;2.09</v>
      </c>
    </row>
    <row r="505" spans="1:33" x14ac:dyDescent="0.25">
      <c r="A505">
        <v>9</v>
      </c>
      <c r="B505">
        <v>300521363</v>
      </c>
      <c r="C505">
        <v>2394728</v>
      </c>
      <c r="D505">
        <v>9</v>
      </c>
      <c r="E505" t="s">
        <v>60</v>
      </c>
      <c r="F505" t="s">
        <v>61</v>
      </c>
      <c r="G505">
        <v>2645</v>
      </c>
      <c r="H505">
        <v>2496</v>
      </c>
      <c r="I505">
        <v>104</v>
      </c>
      <c r="J505">
        <v>98</v>
      </c>
      <c r="K505">
        <v>363</v>
      </c>
      <c r="L505">
        <v>1</v>
      </c>
      <c r="M505" t="s">
        <v>13</v>
      </c>
      <c r="N505" t="s">
        <v>14</v>
      </c>
      <c r="O505" s="2">
        <v>800.27801105999993</v>
      </c>
      <c r="P505" s="15">
        <v>45776</v>
      </c>
      <c r="Q505" s="15">
        <v>45768</v>
      </c>
      <c r="R505" s="15">
        <v>45804</v>
      </c>
      <c r="S505" t="s">
        <v>21</v>
      </c>
      <c r="T505">
        <v>5</v>
      </c>
      <c r="U505" s="2">
        <v>473.99386329999999</v>
      </c>
      <c r="V505" s="2">
        <v>6613.8678599999994</v>
      </c>
      <c r="W505" s="2">
        <v>9.5800528000000007</v>
      </c>
      <c r="X505" s="2">
        <v>1.1942257599999999</v>
      </c>
      <c r="Y505" s="2">
        <v>8.7926511999999999</v>
      </c>
      <c r="Z505" s="6">
        <f>Crate_BOMs[[#This Row],[glass weight (lb)]]+Crate_BOMs[[#This Row],[Crate Weight (lb)]]/COUNTIF(Crate_BOMs[crate no.],Crate_BOMs[[#This Row],[crate no.]])</f>
        <v>879.27698827666654</v>
      </c>
      <c r="AA505" s="6" t="str">
        <f>IF(LEFT(Crate_BOMs[[#This Row],[glass code]],4)&lt;&gt;"1116","",IFERROR(MID(Crate_BOMs[[#This Row],[no]],FIND("ECN",Crate_BOMs[[#This Row],[no]]),200),MID(Crate_BOMs[[#This Row],[no]],39,200)))</f>
        <v>2.05 &amp; 2.09 GLA02</v>
      </c>
      <c r="AB505" s="6" t="str">
        <f>SUBSTITUTE(IF(RIGHT(Crate_BOMs[[#This Row],[PO Sublot-GL]],6)="curved",RIGHT(Crate_BOMs[[#This Row],[PO Sublot-GL]],12),RIGHT(Crate_BOMs[[#This Row],[PO Sublot-GL]],5))," ","")</f>
        <v>GLA02</v>
      </c>
      <c r="AC505" s="6" t="str">
        <f>SUBSTITUTE(LEFT(Crate_BOMs[[#This Row],[PO Sublot-GL]],LEN(Crate_BOMs[[#This Row],[PO Sublot-GL]])-LEN(Crate_BOMs[[#This Row],[Glass Type]]))," ","")</f>
        <v>2.05&amp;2.09</v>
      </c>
      <c r="AD505" s="6" t="str">
        <f>LEFT(Crate_BOMs[[#This Row],[no]],FIND(" ",Crate_BOMs[[#This Row],[no]],5)-1)</f>
        <v>PO 40536</v>
      </c>
      <c r="AE505" s="6" cm="1">
        <f t="array" ref="AE505">COUNTA(_xlfn.UNIQUE(_xlfn._xlws.FILTER(Crate_BOMs[PO],Crate_BOMs[crate no.]=Crate_BOMs[[#This Row],[crate no.]])))</f>
        <v>1</v>
      </c>
      <c r="AF505" s="10" t="str">
        <f>IF(Crate_BOMs[[#This Row],['# POs in Crate]]=1,"",IF(VLOOKUP(Crate_BOMs[[#This Row],[crate no.]],Crates_[[crate no.]:[New Sublot]],3,FALSE)="","",VLOOKUP(Crate_BOMs[[#This Row],[crate no.]],Crates_[[crate no.]:[New Sublot]],3,FALSE)))</f>
        <v/>
      </c>
      <c r="AG505" s="6" t="str">
        <f>IF(VLOOKUP(Crate_BOMs[[#This Row],[crate no.]],Crates_[[crate no.]:[New Sublot]],3,FALSE)="",VLOOKUP(Crate_BOMs[[#This Row],[crate no.]],Crates_[[crate no.]:[New Sublot]],2,FALSE),VLOOKUP(Crate_BOMs[[#This Row],[crate no.]],Crates_[[crate no.]:[New Sublot]],3,FALSE))</f>
        <v>2.05&amp;2.09</v>
      </c>
    </row>
    <row r="506" spans="1:33" x14ac:dyDescent="0.25">
      <c r="A506">
        <v>9</v>
      </c>
      <c r="B506">
        <v>300521363</v>
      </c>
      <c r="C506">
        <v>2394728</v>
      </c>
      <c r="D506">
        <v>9</v>
      </c>
      <c r="E506" t="s">
        <v>60</v>
      </c>
      <c r="F506" t="s">
        <v>61</v>
      </c>
      <c r="G506">
        <v>2645</v>
      </c>
      <c r="H506">
        <v>2496</v>
      </c>
      <c r="I506">
        <v>104</v>
      </c>
      <c r="J506">
        <v>98</v>
      </c>
      <c r="K506">
        <v>363</v>
      </c>
      <c r="L506">
        <v>1</v>
      </c>
      <c r="M506" t="s">
        <v>13</v>
      </c>
      <c r="N506" t="s">
        <v>14</v>
      </c>
      <c r="O506" s="2">
        <v>800.27801105999993</v>
      </c>
      <c r="P506" s="15">
        <v>45776</v>
      </c>
      <c r="Q506" s="15">
        <v>45768</v>
      </c>
      <c r="R506" s="15">
        <v>45804</v>
      </c>
      <c r="S506" t="s">
        <v>21</v>
      </c>
      <c r="T506">
        <v>5</v>
      </c>
      <c r="U506" s="2">
        <v>473.99386329999999</v>
      </c>
      <c r="V506" s="2">
        <v>6613.8678599999994</v>
      </c>
      <c r="W506" s="2">
        <v>9.5800528000000007</v>
      </c>
      <c r="X506" s="2">
        <v>1.1942257599999999</v>
      </c>
      <c r="Y506" s="2">
        <v>8.7926511999999999</v>
      </c>
      <c r="Z506" s="6">
        <f>Crate_BOMs[[#This Row],[glass weight (lb)]]+Crate_BOMs[[#This Row],[Crate Weight (lb)]]/COUNTIF(Crate_BOMs[crate no.],Crate_BOMs[[#This Row],[crate no.]])</f>
        <v>879.27698827666654</v>
      </c>
      <c r="AA506" s="6" t="str">
        <f>IF(LEFT(Crate_BOMs[[#This Row],[glass code]],4)&lt;&gt;"1116","",IFERROR(MID(Crate_BOMs[[#This Row],[no]],FIND("ECN",Crate_BOMs[[#This Row],[no]]),200),MID(Crate_BOMs[[#This Row],[no]],39,200)))</f>
        <v>2.05 &amp; 2.09 GLA02</v>
      </c>
      <c r="AB506" s="6" t="str">
        <f>SUBSTITUTE(IF(RIGHT(Crate_BOMs[[#This Row],[PO Sublot-GL]],6)="curved",RIGHT(Crate_BOMs[[#This Row],[PO Sublot-GL]],12),RIGHT(Crate_BOMs[[#This Row],[PO Sublot-GL]],5))," ","")</f>
        <v>GLA02</v>
      </c>
      <c r="AC506" s="6" t="str">
        <f>SUBSTITUTE(LEFT(Crate_BOMs[[#This Row],[PO Sublot-GL]],LEN(Crate_BOMs[[#This Row],[PO Sublot-GL]])-LEN(Crate_BOMs[[#This Row],[Glass Type]]))," ","")</f>
        <v>2.05&amp;2.09</v>
      </c>
      <c r="AD506" s="6" t="str">
        <f>LEFT(Crate_BOMs[[#This Row],[no]],FIND(" ",Crate_BOMs[[#This Row],[no]],5)-1)</f>
        <v>PO 40536</v>
      </c>
      <c r="AE506" s="6" cm="1">
        <f t="array" ref="AE506">COUNTA(_xlfn.UNIQUE(_xlfn._xlws.FILTER(Crate_BOMs[PO],Crate_BOMs[crate no.]=Crate_BOMs[[#This Row],[crate no.]])))</f>
        <v>1</v>
      </c>
      <c r="AF506" s="10" t="str">
        <f>IF(Crate_BOMs[[#This Row],['# POs in Crate]]=1,"",IF(VLOOKUP(Crate_BOMs[[#This Row],[crate no.]],Crates_[[crate no.]:[New Sublot]],3,FALSE)="","",VLOOKUP(Crate_BOMs[[#This Row],[crate no.]],Crates_[[crate no.]:[New Sublot]],3,FALSE)))</f>
        <v/>
      </c>
      <c r="AG506" s="6" t="str">
        <f>IF(VLOOKUP(Crate_BOMs[[#This Row],[crate no.]],Crates_[[crate no.]:[New Sublot]],3,FALSE)="",VLOOKUP(Crate_BOMs[[#This Row],[crate no.]],Crates_[[crate no.]:[New Sublot]],2,FALSE),VLOOKUP(Crate_BOMs[[#This Row],[crate no.]],Crates_[[crate no.]:[New Sublot]],3,FALSE))</f>
        <v>2.05&amp;2.09</v>
      </c>
    </row>
    <row r="507" spans="1:33" x14ac:dyDescent="0.25">
      <c r="A507">
        <v>9</v>
      </c>
      <c r="B507">
        <v>300521630</v>
      </c>
      <c r="C507">
        <v>2394728</v>
      </c>
      <c r="D507">
        <v>9</v>
      </c>
      <c r="E507" t="s">
        <v>60</v>
      </c>
      <c r="F507" t="s">
        <v>61</v>
      </c>
      <c r="G507">
        <v>2645</v>
      </c>
      <c r="H507">
        <v>2496</v>
      </c>
      <c r="I507">
        <v>104</v>
      </c>
      <c r="J507">
        <v>98</v>
      </c>
      <c r="K507">
        <v>363</v>
      </c>
      <c r="L507">
        <v>1</v>
      </c>
      <c r="M507" t="s">
        <v>13</v>
      </c>
      <c r="N507" t="s">
        <v>14</v>
      </c>
      <c r="O507" s="2">
        <v>800.27801105999993</v>
      </c>
      <c r="P507" s="15">
        <v>45776</v>
      </c>
      <c r="Q507" s="15">
        <v>45768</v>
      </c>
      <c r="R507" s="15">
        <v>45804</v>
      </c>
      <c r="S507" t="s">
        <v>21</v>
      </c>
      <c r="T507">
        <v>5</v>
      </c>
      <c r="U507" s="2">
        <v>473.99386329999999</v>
      </c>
      <c r="V507" s="2">
        <v>6613.8678599999994</v>
      </c>
      <c r="W507" s="2">
        <v>9.5800528000000007</v>
      </c>
      <c r="X507" s="2">
        <v>1.1942257599999999</v>
      </c>
      <c r="Y507" s="2">
        <v>8.7926511999999999</v>
      </c>
      <c r="Z507" s="6">
        <f>Crate_BOMs[[#This Row],[glass weight (lb)]]+Crate_BOMs[[#This Row],[Crate Weight (lb)]]/COUNTIF(Crate_BOMs[crate no.],Crate_BOMs[[#This Row],[crate no.]])</f>
        <v>879.27698827666654</v>
      </c>
      <c r="AA507" s="6" t="str">
        <f>IF(LEFT(Crate_BOMs[[#This Row],[glass code]],4)&lt;&gt;"1116","",IFERROR(MID(Crate_BOMs[[#This Row],[no]],FIND("ECN",Crate_BOMs[[#This Row],[no]]),200),MID(Crate_BOMs[[#This Row],[no]],39,200)))</f>
        <v>2.05 &amp; 2.09 GLA02</v>
      </c>
      <c r="AB507" s="6" t="str">
        <f>SUBSTITUTE(IF(RIGHT(Crate_BOMs[[#This Row],[PO Sublot-GL]],6)="curved",RIGHT(Crate_BOMs[[#This Row],[PO Sublot-GL]],12),RIGHT(Crate_BOMs[[#This Row],[PO Sublot-GL]],5))," ","")</f>
        <v>GLA02</v>
      </c>
      <c r="AC507" s="6" t="str">
        <f>SUBSTITUTE(LEFT(Crate_BOMs[[#This Row],[PO Sublot-GL]],LEN(Crate_BOMs[[#This Row],[PO Sublot-GL]])-LEN(Crate_BOMs[[#This Row],[Glass Type]]))," ","")</f>
        <v>2.05&amp;2.09</v>
      </c>
      <c r="AD507" s="6" t="str">
        <f>LEFT(Crate_BOMs[[#This Row],[no]],FIND(" ",Crate_BOMs[[#This Row],[no]],5)-1)</f>
        <v>PO 40536</v>
      </c>
      <c r="AE507" s="6" cm="1">
        <f t="array" ref="AE507">COUNTA(_xlfn.UNIQUE(_xlfn._xlws.FILTER(Crate_BOMs[PO],Crate_BOMs[crate no.]=Crate_BOMs[[#This Row],[crate no.]])))</f>
        <v>1</v>
      </c>
      <c r="AF507" s="10" t="str">
        <f>IF(Crate_BOMs[[#This Row],['# POs in Crate]]=1,"",IF(VLOOKUP(Crate_BOMs[[#This Row],[crate no.]],Crates_[[crate no.]:[New Sublot]],3,FALSE)="","",VLOOKUP(Crate_BOMs[[#This Row],[crate no.]],Crates_[[crate no.]:[New Sublot]],3,FALSE)))</f>
        <v/>
      </c>
      <c r="AG507" s="6" t="str">
        <f>IF(VLOOKUP(Crate_BOMs[[#This Row],[crate no.]],Crates_[[crate no.]:[New Sublot]],3,FALSE)="",VLOOKUP(Crate_BOMs[[#This Row],[crate no.]],Crates_[[crate no.]:[New Sublot]],2,FALSE),VLOOKUP(Crate_BOMs[[#This Row],[crate no.]],Crates_[[crate no.]:[New Sublot]],3,FALSE))</f>
        <v>2.05&amp;2.09</v>
      </c>
    </row>
    <row r="508" spans="1:33" x14ac:dyDescent="0.25">
      <c r="A508">
        <v>9</v>
      </c>
      <c r="B508">
        <v>300521630</v>
      </c>
      <c r="C508">
        <v>2394728</v>
      </c>
      <c r="D508">
        <v>9</v>
      </c>
      <c r="E508" t="s">
        <v>60</v>
      </c>
      <c r="F508" t="s">
        <v>61</v>
      </c>
      <c r="G508">
        <v>2645</v>
      </c>
      <c r="H508">
        <v>2496</v>
      </c>
      <c r="I508">
        <v>104</v>
      </c>
      <c r="J508">
        <v>98</v>
      </c>
      <c r="K508">
        <v>363</v>
      </c>
      <c r="L508">
        <v>1</v>
      </c>
      <c r="M508" t="s">
        <v>13</v>
      </c>
      <c r="N508" t="s">
        <v>14</v>
      </c>
      <c r="O508" s="2">
        <v>800.27801105999993</v>
      </c>
      <c r="P508" s="15">
        <v>45776</v>
      </c>
      <c r="Q508" s="15">
        <v>45768</v>
      </c>
      <c r="R508" s="15">
        <v>45804</v>
      </c>
      <c r="S508" t="s">
        <v>21</v>
      </c>
      <c r="T508">
        <v>5</v>
      </c>
      <c r="U508" s="2">
        <v>473.99386329999999</v>
      </c>
      <c r="V508" s="2">
        <v>6613.8678599999994</v>
      </c>
      <c r="W508" s="2">
        <v>9.5800528000000007</v>
      </c>
      <c r="X508" s="2">
        <v>1.1942257599999999</v>
      </c>
      <c r="Y508" s="2">
        <v>8.7926511999999999</v>
      </c>
      <c r="Z508" s="6">
        <f>Crate_BOMs[[#This Row],[glass weight (lb)]]+Crate_BOMs[[#This Row],[Crate Weight (lb)]]/COUNTIF(Crate_BOMs[crate no.],Crate_BOMs[[#This Row],[crate no.]])</f>
        <v>879.27698827666654</v>
      </c>
      <c r="AA508" s="6" t="str">
        <f>IF(LEFT(Crate_BOMs[[#This Row],[glass code]],4)&lt;&gt;"1116","",IFERROR(MID(Crate_BOMs[[#This Row],[no]],FIND("ECN",Crate_BOMs[[#This Row],[no]]),200),MID(Crate_BOMs[[#This Row],[no]],39,200)))</f>
        <v>2.05 &amp; 2.09 GLA02</v>
      </c>
      <c r="AB508" s="6" t="str">
        <f>SUBSTITUTE(IF(RIGHT(Crate_BOMs[[#This Row],[PO Sublot-GL]],6)="curved",RIGHT(Crate_BOMs[[#This Row],[PO Sublot-GL]],12),RIGHT(Crate_BOMs[[#This Row],[PO Sublot-GL]],5))," ","")</f>
        <v>GLA02</v>
      </c>
      <c r="AC508" s="6" t="str">
        <f>SUBSTITUTE(LEFT(Crate_BOMs[[#This Row],[PO Sublot-GL]],LEN(Crate_BOMs[[#This Row],[PO Sublot-GL]])-LEN(Crate_BOMs[[#This Row],[Glass Type]]))," ","")</f>
        <v>2.05&amp;2.09</v>
      </c>
      <c r="AD508" s="6" t="str">
        <f>LEFT(Crate_BOMs[[#This Row],[no]],FIND(" ",Crate_BOMs[[#This Row],[no]],5)-1)</f>
        <v>PO 40536</v>
      </c>
      <c r="AE508" s="6" cm="1">
        <f t="array" ref="AE508">COUNTA(_xlfn.UNIQUE(_xlfn._xlws.FILTER(Crate_BOMs[PO],Crate_BOMs[crate no.]=Crate_BOMs[[#This Row],[crate no.]])))</f>
        <v>1</v>
      </c>
      <c r="AF508" s="10" t="str">
        <f>IF(Crate_BOMs[[#This Row],['# POs in Crate]]=1,"",IF(VLOOKUP(Crate_BOMs[[#This Row],[crate no.]],Crates_[[crate no.]:[New Sublot]],3,FALSE)="","",VLOOKUP(Crate_BOMs[[#This Row],[crate no.]],Crates_[[crate no.]:[New Sublot]],3,FALSE)))</f>
        <v/>
      </c>
      <c r="AG508" s="6" t="str">
        <f>IF(VLOOKUP(Crate_BOMs[[#This Row],[crate no.]],Crates_[[crate no.]:[New Sublot]],3,FALSE)="",VLOOKUP(Crate_BOMs[[#This Row],[crate no.]],Crates_[[crate no.]:[New Sublot]],2,FALSE),VLOOKUP(Crate_BOMs[[#This Row],[crate no.]],Crates_[[crate no.]:[New Sublot]],3,FALSE))</f>
        <v>2.05&amp;2.09</v>
      </c>
    </row>
    <row r="509" spans="1:33" x14ac:dyDescent="0.25">
      <c r="A509">
        <v>9</v>
      </c>
      <c r="B509">
        <v>300521630</v>
      </c>
      <c r="C509">
        <v>2394728</v>
      </c>
      <c r="D509">
        <v>9</v>
      </c>
      <c r="E509" t="s">
        <v>60</v>
      </c>
      <c r="F509" t="s">
        <v>61</v>
      </c>
      <c r="G509">
        <v>2645</v>
      </c>
      <c r="H509">
        <v>2496</v>
      </c>
      <c r="I509">
        <v>104</v>
      </c>
      <c r="J509">
        <v>98</v>
      </c>
      <c r="K509">
        <v>363</v>
      </c>
      <c r="L509">
        <v>1</v>
      </c>
      <c r="M509" t="s">
        <v>13</v>
      </c>
      <c r="N509" t="s">
        <v>14</v>
      </c>
      <c r="O509" s="2">
        <v>800.27801105999993</v>
      </c>
      <c r="P509" s="15">
        <v>45776</v>
      </c>
      <c r="Q509" s="15">
        <v>45768</v>
      </c>
      <c r="R509" s="15">
        <v>45804</v>
      </c>
      <c r="S509" t="s">
        <v>21</v>
      </c>
      <c r="T509">
        <v>5</v>
      </c>
      <c r="U509" s="2">
        <v>473.99386329999999</v>
      </c>
      <c r="V509" s="2">
        <v>6613.8678599999994</v>
      </c>
      <c r="W509" s="2">
        <v>9.5800528000000007</v>
      </c>
      <c r="X509" s="2">
        <v>1.1942257599999999</v>
      </c>
      <c r="Y509" s="2">
        <v>8.7926511999999999</v>
      </c>
      <c r="Z509" s="6">
        <f>Crate_BOMs[[#This Row],[glass weight (lb)]]+Crate_BOMs[[#This Row],[Crate Weight (lb)]]/COUNTIF(Crate_BOMs[crate no.],Crate_BOMs[[#This Row],[crate no.]])</f>
        <v>879.27698827666654</v>
      </c>
      <c r="AA509" s="6" t="str">
        <f>IF(LEFT(Crate_BOMs[[#This Row],[glass code]],4)&lt;&gt;"1116","",IFERROR(MID(Crate_BOMs[[#This Row],[no]],FIND("ECN",Crate_BOMs[[#This Row],[no]]),200),MID(Crate_BOMs[[#This Row],[no]],39,200)))</f>
        <v>2.05 &amp; 2.09 GLA02</v>
      </c>
      <c r="AB509" s="6" t="str">
        <f>SUBSTITUTE(IF(RIGHT(Crate_BOMs[[#This Row],[PO Sublot-GL]],6)="curved",RIGHT(Crate_BOMs[[#This Row],[PO Sublot-GL]],12),RIGHT(Crate_BOMs[[#This Row],[PO Sublot-GL]],5))," ","")</f>
        <v>GLA02</v>
      </c>
      <c r="AC509" s="6" t="str">
        <f>SUBSTITUTE(LEFT(Crate_BOMs[[#This Row],[PO Sublot-GL]],LEN(Crate_BOMs[[#This Row],[PO Sublot-GL]])-LEN(Crate_BOMs[[#This Row],[Glass Type]]))," ","")</f>
        <v>2.05&amp;2.09</v>
      </c>
      <c r="AD509" s="6" t="str">
        <f>LEFT(Crate_BOMs[[#This Row],[no]],FIND(" ",Crate_BOMs[[#This Row],[no]],5)-1)</f>
        <v>PO 40536</v>
      </c>
      <c r="AE509" s="6" cm="1">
        <f t="array" ref="AE509">COUNTA(_xlfn.UNIQUE(_xlfn._xlws.FILTER(Crate_BOMs[PO],Crate_BOMs[crate no.]=Crate_BOMs[[#This Row],[crate no.]])))</f>
        <v>1</v>
      </c>
      <c r="AF509" s="10" t="str">
        <f>IF(Crate_BOMs[[#This Row],['# POs in Crate]]=1,"",IF(VLOOKUP(Crate_BOMs[[#This Row],[crate no.]],Crates_[[crate no.]:[New Sublot]],3,FALSE)="","",VLOOKUP(Crate_BOMs[[#This Row],[crate no.]],Crates_[[crate no.]:[New Sublot]],3,FALSE)))</f>
        <v/>
      </c>
      <c r="AG509" s="6" t="str">
        <f>IF(VLOOKUP(Crate_BOMs[[#This Row],[crate no.]],Crates_[[crate no.]:[New Sublot]],3,FALSE)="",VLOOKUP(Crate_BOMs[[#This Row],[crate no.]],Crates_[[crate no.]:[New Sublot]],2,FALSE),VLOOKUP(Crate_BOMs[[#This Row],[crate no.]],Crates_[[crate no.]:[New Sublot]],3,FALSE))</f>
        <v>2.05&amp;2.09</v>
      </c>
    </row>
    <row r="510" spans="1:33" x14ac:dyDescent="0.25">
      <c r="A510">
        <v>9</v>
      </c>
      <c r="B510">
        <v>300521630</v>
      </c>
      <c r="C510">
        <v>2394728</v>
      </c>
      <c r="D510">
        <v>9</v>
      </c>
      <c r="E510" t="s">
        <v>60</v>
      </c>
      <c r="F510" t="s">
        <v>61</v>
      </c>
      <c r="G510">
        <v>2645</v>
      </c>
      <c r="H510">
        <v>2496</v>
      </c>
      <c r="I510">
        <v>104</v>
      </c>
      <c r="J510">
        <v>98</v>
      </c>
      <c r="K510">
        <v>363</v>
      </c>
      <c r="L510">
        <v>1</v>
      </c>
      <c r="M510" t="s">
        <v>13</v>
      </c>
      <c r="N510" t="s">
        <v>14</v>
      </c>
      <c r="O510" s="2">
        <v>800.27801105999993</v>
      </c>
      <c r="P510" s="15">
        <v>45776</v>
      </c>
      <c r="Q510" s="15">
        <v>45768</v>
      </c>
      <c r="R510" s="15">
        <v>45804</v>
      </c>
      <c r="S510" t="s">
        <v>21</v>
      </c>
      <c r="T510">
        <v>5</v>
      </c>
      <c r="U510" s="2">
        <v>473.99386329999999</v>
      </c>
      <c r="V510" s="2">
        <v>6613.8678599999994</v>
      </c>
      <c r="W510" s="2">
        <v>9.5800528000000007</v>
      </c>
      <c r="X510" s="2">
        <v>1.1942257599999999</v>
      </c>
      <c r="Y510" s="2">
        <v>8.7926511999999999</v>
      </c>
      <c r="Z510" s="6">
        <f>Crate_BOMs[[#This Row],[glass weight (lb)]]+Crate_BOMs[[#This Row],[Crate Weight (lb)]]/COUNTIF(Crate_BOMs[crate no.],Crate_BOMs[[#This Row],[crate no.]])</f>
        <v>879.27698827666654</v>
      </c>
      <c r="AA510" s="6" t="str">
        <f>IF(LEFT(Crate_BOMs[[#This Row],[glass code]],4)&lt;&gt;"1116","",IFERROR(MID(Crate_BOMs[[#This Row],[no]],FIND("ECN",Crate_BOMs[[#This Row],[no]]),200),MID(Crate_BOMs[[#This Row],[no]],39,200)))</f>
        <v>2.05 &amp; 2.09 GLA02</v>
      </c>
      <c r="AB510" s="6" t="str">
        <f>SUBSTITUTE(IF(RIGHT(Crate_BOMs[[#This Row],[PO Sublot-GL]],6)="curved",RIGHT(Crate_BOMs[[#This Row],[PO Sublot-GL]],12),RIGHT(Crate_BOMs[[#This Row],[PO Sublot-GL]],5))," ","")</f>
        <v>GLA02</v>
      </c>
      <c r="AC510" s="6" t="str">
        <f>SUBSTITUTE(LEFT(Crate_BOMs[[#This Row],[PO Sublot-GL]],LEN(Crate_BOMs[[#This Row],[PO Sublot-GL]])-LEN(Crate_BOMs[[#This Row],[Glass Type]]))," ","")</f>
        <v>2.05&amp;2.09</v>
      </c>
      <c r="AD510" s="6" t="str">
        <f>LEFT(Crate_BOMs[[#This Row],[no]],FIND(" ",Crate_BOMs[[#This Row],[no]],5)-1)</f>
        <v>PO 40536</v>
      </c>
      <c r="AE510" s="6" cm="1">
        <f t="array" ref="AE510">COUNTA(_xlfn.UNIQUE(_xlfn._xlws.FILTER(Crate_BOMs[PO],Crate_BOMs[crate no.]=Crate_BOMs[[#This Row],[crate no.]])))</f>
        <v>1</v>
      </c>
      <c r="AF510" s="10" t="str">
        <f>IF(Crate_BOMs[[#This Row],['# POs in Crate]]=1,"",IF(VLOOKUP(Crate_BOMs[[#This Row],[crate no.]],Crates_[[crate no.]:[New Sublot]],3,FALSE)="","",VLOOKUP(Crate_BOMs[[#This Row],[crate no.]],Crates_[[crate no.]:[New Sublot]],3,FALSE)))</f>
        <v/>
      </c>
      <c r="AG510" s="6" t="str">
        <f>IF(VLOOKUP(Crate_BOMs[[#This Row],[crate no.]],Crates_[[crate no.]:[New Sublot]],3,FALSE)="",VLOOKUP(Crate_BOMs[[#This Row],[crate no.]],Crates_[[crate no.]:[New Sublot]],2,FALSE),VLOOKUP(Crate_BOMs[[#This Row],[crate no.]],Crates_[[crate no.]:[New Sublot]],3,FALSE))</f>
        <v>2.05&amp;2.09</v>
      </c>
    </row>
    <row r="511" spans="1:33" x14ac:dyDescent="0.25">
      <c r="A511">
        <v>9</v>
      </c>
      <c r="B511">
        <v>300521630</v>
      </c>
      <c r="C511">
        <v>2394728</v>
      </c>
      <c r="D511">
        <v>9</v>
      </c>
      <c r="E511" t="s">
        <v>60</v>
      </c>
      <c r="F511" t="s">
        <v>61</v>
      </c>
      <c r="G511">
        <v>2645</v>
      </c>
      <c r="H511">
        <v>2496</v>
      </c>
      <c r="I511">
        <v>104</v>
      </c>
      <c r="J511">
        <v>98</v>
      </c>
      <c r="K511">
        <v>363</v>
      </c>
      <c r="L511">
        <v>1</v>
      </c>
      <c r="M511" t="s">
        <v>13</v>
      </c>
      <c r="N511" t="s">
        <v>14</v>
      </c>
      <c r="O511" s="2">
        <v>800.27801105999993</v>
      </c>
      <c r="P511" s="15">
        <v>45776</v>
      </c>
      <c r="Q511" s="15">
        <v>45768</v>
      </c>
      <c r="R511" s="15">
        <v>45804</v>
      </c>
      <c r="S511" t="s">
        <v>21</v>
      </c>
      <c r="T511">
        <v>5</v>
      </c>
      <c r="U511" s="2">
        <v>473.99386329999999</v>
      </c>
      <c r="V511" s="2">
        <v>6613.8678599999994</v>
      </c>
      <c r="W511" s="2">
        <v>9.5800528000000007</v>
      </c>
      <c r="X511" s="2">
        <v>1.1942257599999999</v>
      </c>
      <c r="Y511" s="2">
        <v>8.7926511999999999</v>
      </c>
      <c r="Z511" s="6">
        <f>Crate_BOMs[[#This Row],[glass weight (lb)]]+Crate_BOMs[[#This Row],[Crate Weight (lb)]]/COUNTIF(Crate_BOMs[crate no.],Crate_BOMs[[#This Row],[crate no.]])</f>
        <v>879.27698827666654</v>
      </c>
      <c r="AA511" s="6" t="str">
        <f>IF(LEFT(Crate_BOMs[[#This Row],[glass code]],4)&lt;&gt;"1116","",IFERROR(MID(Crate_BOMs[[#This Row],[no]],FIND("ECN",Crate_BOMs[[#This Row],[no]]),200),MID(Crate_BOMs[[#This Row],[no]],39,200)))</f>
        <v>2.05 &amp; 2.09 GLA02</v>
      </c>
      <c r="AB511" s="6" t="str">
        <f>SUBSTITUTE(IF(RIGHT(Crate_BOMs[[#This Row],[PO Sublot-GL]],6)="curved",RIGHT(Crate_BOMs[[#This Row],[PO Sublot-GL]],12),RIGHT(Crate_BOMs[[#This Row],[PO Sublot-GL]],5))," ","")</f>
        <v>GLA02</v>
      </c>
      <c r="AC511" s="6" t="str">
        <f>SUBSTITUTE(LEFT(Crate_BOMs[[#This Row],[PO Sublot-GL]],LEN(Crate_BOMs[[#This Row],[PO Sublot-GL]])-LEN(Crate_BOMs[[#This Row],[Glass Type]]))," ","")</f>
        <v>2.05&amp;2.09</v>
      </c>
      <c r="AD511" s="6" t="str">
        <f>LEFT(Crate_BOMs[[#This Row],[no]],FIND(" ",Crate_BOMs[[#This Row],[no]],5)-1)</f>
        <v>PO 40536</v>
      </c>
      <c r="AE511" s="6" cm="1">
        <f t="array" ref="AE511">COUNTA(_xlfn.UNIQUE(_xlfn._xlws.FILTER(Crate_BOMs[PO],Crate_BOMs[crate no.]=Crate_BOMs[[#This Row],[crate no.]])))</f>
        <v>1</v>
      </c>
      <c r="AF511" s="10" t="str">
        <f>IF(Crate_BOMs[[#This Row],['# POs in Crate]]=1,"",IF(VLOOKUP(Crate_BOMs[[#This Row],[crate no.]],Crates_[[crate no.]:[New Sublot]],3,FALSE)="","",VLOOKUP(Crate_BOMs[[#This Row],[crate no.]],Crates_[[crate no.]:[New Sublot]],3,FALSE)))</f>
        <v/>
      </c>
      <c r="AG511" s="6" t="str">
        <f>IF(VLOOKUP(Crate_BOMs[[#This Row],[crate no.]],Crates_[[crate no.]:[New Sublot]],3,FALSE)="",VLOOKUP(Crate_BOMs[[#This Row],[crate no.]],Crates_[[crate no.]:[New Sublot]],2,FALSE),VLOOKUP(Crate_BOMs[[#This Row],[crate no.]],Crates_[[crate no.]:[New Sublot]],3,FALSE))</f>
        <v>2.05&amp;2.09</v>
      </c>
    </row>
    <row r="512" spans="1:33" x14ac:dyDescent="0.25">
      <c r="A512">
        <v>9</v>
      </c>
      <c r="B512">
        <v>300521630</v>
      </c>
      <c r="C512">
        <v>2394728</v>
      </c>
      <c r="D512">
        <v>9</v>
      </c>
      <c r="E512" t="s">
        <v>60</v>
      </c>
      <c r="F512" t="s">
        <v>61</v>
      </c>
      <c r="G512">
        <v>2645</v>
      </c>
      <c r="H512">
        <v>2496</v>
      </c>
      <c r="I512">
        <v>104</v>
      </c>
      <c r="J512">
        <v>98</v>
      </c>
      <c r="K512">
        <v>363</v>
      </c>
      <c r="L512">
        <v>1</v>
      </c>
      <c r="M512" t="s">
        <v>13</v>
      </c>
      <c r="N512" t="s">
        <v>14</v>
      </c>
      <c r="O512" s="2">
        <v>800.27801105999993</v>
      </c>
      <c r="P512" s="15">
        <v>45776</v>
      </c>
      <c r="Q512" s="15">
        <v>45768</v>
      </c>
      <c r="R512" s="15">
        <v>45804</v>
      </c>
      <c r="S512" t="s">
        <v>21</v>
      </c>
      <c r="T512">
        <v>5</v>
      </c>
      <c r="U512" s="2">
        <v>473.99386329999999</v>
      </c>
      <c r="V512" s="2">
        <v>6613.8678599999994</v>
      </c>
      <c r="W512" s="2">
        <v>9.5800528000000007</v>
      </c>
      <c r="X512" s="2">
        <v>1.1942257599999999</v>
      </c>
      <c r="Y512" s="2">
        <v>8.7926511999999999</v>
      </c>
      <c r="Z512" s="6">
        <f>Crate_BOMs[[#This Row],[glass weight (lb)]]+Crate_BOMs[[#This Row],[Crate Weight (lb)]]/COUNTIF(Crate_BOMs[crate no.],Crate_BOMs[[#This Row],[crate no.]])</f>
        <v>879.27698827666654</v>
      </c>
      <c r="AA512" s="6" t="str">
        <f>IF(LEFT(Crate_BOMs[[#This Row],[glass code]],4)&lt;&gt;"1116","",IFERROR(MID(Crate_BOMs[[#This Row],[no]],FIND("ECN",Crate_BOMs[[#This Row],[no]]),200),MID(Crate_BOMs[[#This Row],[no]],39,200)))</f>
        <v>2.05 &amp; 2.09 GLA02</v>
      </c>
      <c r="AB512" s="6" t="str">
        <f>SUBSTITUTE(IF(RIGHT(Crate_BOMs[[#This Row],[PO Sublot-GL]],6)="curved",RIGHT(Crate_BOMs[[#This Row],[PO Sublot-GL]],12),RIGHT(Crate_BOMs[[#This Row],[PO Sublot-GL]],5))," ","")</f>
        <v>GLA02</v>
      </c>
      <c r="AC512" s="6" t="str">
        <f>SUBSTITUTE(LEFT(Crate_BOMs[[#This Row],[PO Sublot-GL]],LEN(Crate_BOMs[[#This Row],[PO Sublot-GL]])-LEN(Crate_BOMs[[#This Row],[Glass Type]]))," ","")</f>
        <v>2.05&amp;2.09</v>
      </c>
      <c r="AD512" s="6" t="str">
        <f>LEFT(Crate_BOMs[[#This Row],[no]],FIND(" ",Crate_BOMs[[#This Row],[no]],5)-1)</f>
        <v>PO 40536</v>
      </c>
      <c r="AE512" s="6" cm="1">
        <f t="array" ref="AE512">COUNTA(_xlfn.UNIQUE(_xlfn._xlws.FILTER(Crate_BOMs[PO],Crate_BOMs[crate no.]=Crate_BOMs[[#This Row],[crate no.]])))</f>
        <v>1</v>
      </c>
      <c r="AF512" s="10" t="str">
        <f>IF(Crate_BOMs[[#This Row],['# POs in Crate]]=1,"",IF(VLOOKUP(Crate_BOMs[[#This Row],[crate no.]],Crates_[[crate no.]:[New Sublot]],3,FALSE)="","",VLOOKUP(Crate_BOMs[[#This Row],[crate no.]],Crates_[[crate no.]:[New Sublot]],3,FALSE)))</f>
        <v/>
      </c>
      <c r="AG512" s="6" t="str">
        <f>IF(VLOOKUP(Crate_BOMs[[#This Row],[crate no.]],Crates_[[crate no.]:[New Sublot]],3,FALSE)="",VLOOKUP(Crate_BOMs[[#This Row],[crate no.]],Crates_[[crate no.]:[New Sublot]],2,FALSE),VLOOKUP(Crate_BOMs[[#This Row],[crate no.]],Crates_[[crate no.]:[New Sublot]],3,FALSE))</f>
        <v>2.05&amp;2.09</v>
      </c>
    </row>
    <row r="513" spans="1:33" x14ac:dyDescent="0.25">
      <c r="A513">
        <v>9</v>
      </c>
      <c r="B513">
        <v>300521872</v>
      </c>
      <c r="C513">
        <v>2394179</v>
      </c>
      <c r="D513">
        <v>1</v>
      </c>
      <c r="E513" t="s">
        <v>64</v>
      </c>
      <c r="F513" t="s">
        <v>72</v>
      </c>
      <c r="G513">
        <v>2181</v>
      </c>
      <c r="H513">
        <v>2496</v>
      </c>
      <c r="I513">
        <v>86</v>
      </c>
      <c r="J513">
        <v>98</v>
      </c>
      <c r="K513">
        <v>299</v>
      </c>
      <c r="L513">
        <v>1</v>
      </c>
      <c r="M513" t="s">
        <v>51</v>
      </c>
      <c r="N513" t="s">
        <v>52</v>
      </c>
      <c r="O513" s="2">
        <v>659.18216337999991</v>
      </c>
      <c r="P513" s="15">
        <v>45776</v>
      </c>
      <c r="Q513" s="15">
        <v>45768</v>
      </c>
      <c r="R513" s="15">
        <v>45804</v>
      </c>
      <c r="S513" t="s">
        <v>21</v>
      </c>
      <c r="T513">
        <v>7</v>
      </c>
      <c r="U513" s="2">
        <v>471.78924067999998</v>
      </c>
      <c r="V513" s="2">
        <v>6613.8678599999994</v>
      </c>
      <c r="W513" s="2">
        <v>9.0551183999999996</v>
      </c>
      <c r="X513" s="2">
        <v>1.5091863999999999</v>
      </c>
      <c r="Y513" s="2">
        <v>7.7427824000000003</v>
      </c>
      <c r="Z513" s="6">
        <f>Crate_BOMs[[#This Row],[glass weight (lb)]]+Crate_BOMs[[#This Row],[Crate Weight (lb)]]/COUNTIF(Crate_BOMs[crate no.],Crate_BOMs[[#This Row],[crate no.]])</f>
        <v>718.15581846499992</v>
      </c>
      <c r="AA513" s="6" t="str">
        <f>IF(LEFT(Crate_BOMs[[#This Row],[glass code]],4)&lt;&gt;"1116","",IFERROR(MID(Crate_BOMs[[#This Row],[no]],FIND("ECN",Crate_BOMs[[#This Row],[no]]),200),MID(Crate_BOMs[[#This Row],[no]],39,200)))</f>
        <v>2.02 GLZ02</v>
      </c>
      <c r="AB513" s="6" t="str">
        <f>SUBSTITUTE(IF(RIGHT(Crate_BOMs[[#This Row],[PO Sublot-GL]],6)="curved",RIGHT(Crate_BOMs[[#This Row],[PO Sublot-GL]],12),RIGHT(Crate_BOMs[[#This Row],[PO Sublot-GL]],5))," ","")</f>
        <v>GLZ02</v>
      </c>
      <c r="AC513" s="6" t="str">
        <f>SUBSTITUTE(LEFT(Crate_BOMs[[#This Row],[PO Sublot-GL]],LEN(Crate_BOMs[[#This Row],[PO Sublot-GL]])-LEN(Crate_BOMs[[#This Row],[Glass Type]]))," ","")</f>
        <v>2.02</v>
      </c>
      <c r="AD513" s="6" t="str">
        <f>LEFT(Crate_BOMs[[#This Row],[no]],FIND(" ",Crate_BOMs[[#This Row],[no]],5)-1)</f>
        <v>PO 40538</v>
      </c>
      <c r="AE513" s="6" cm="1">
        <f t="array" ref="AE513">COUNTA(_xlfn.UNIQUE(_xlfn._xlws.FILTER(Crate_BOMs[PO],Crate_BOMs[crate no.]=Crate_BOMs[[#This Row],[crate no.]])))</f>
        <v>3</v>
      </c>
      <c r="AF513" s="10" t="str">
        <f>IF(Crate_BOMs[[#This Row],['# POs in Crate]]=1,"",IF(VLOOKUP(Crate_BOMs[[#This Row],[crate no.]],Crates_[[crate no.]:[New Sublot]],3,FALSE)="","",VLOOKUP(Crate_BOMs[[#This Row],[crate no.]],Crates_[[crate no.]:[New Sublot]],3,FALSE)))</f>
        <v>2.04</v>
      </c>
      <c r="AG513" s="6" t="str">
        <f>IF(VLOOKUP(Crate_BOMs[[#This Row],[crate no.]],Crates_[[crate no.]:[New Sublot]],3,FALSE)="",VLOOKUP(Crate_BOMs[[#This Row],[crate no.]],Crates_[[crate no.]:[New Sublot]],2,FALSE),VLOOKUP(Crate_BOMs[[#This Row],[crate no.]],Crates_[[crate no.]:[New Sublot]],3,FALSE))</f>
        <v>2.04</v>
      </c>
    </row>
    <row r="514" spans="1:33" x14ac:dyDescent="0.25">
      <c r="A514">
        <v>9</v>
      </c>
      <c r="B514">
        <v>300521872</v>
      </c>
      <c r="C514">
        <v>2394740</v>
      </c>
      <c r="D514">
        <v>1</v>
      </c>
      <c r="E514" t="s">
        <v>64</v>
      </c>
      <c r="F514" t="s">
        <v>191</v>
      </c>
      <c r="G514">
        <v>2181</v>
      </c>
      <c r="H514">
        <v>2496</v>
      </c>
      <c r="I514">
        <v>86</v>
      </c>
      <c r="J514">
        <v>98</v>
      </c>
      <c r="K514">
        <v>299</v>
      </c>
      <c r="L514">
        <v>1</v>
      </c>
      <c r="M514" t="s">
        <v>51</v>
      </c>
      <c r="N514" t="s">
        <v>52</v>
      </c>
      <c r="O514" s="2">
        <v>659.18216337999991</v>
      </c>
      <c r="P514" s="15">
        <v>45776</v>
      </c>
      <c r="Q514" s="15">
        <v>45768</v>
      </c>
      <c r="R514" s="15">
        <v>45804</v>
      </c>
      <c r="S514" t="s">
        <v>21</v>
      </c>
      <c r="T514">
        <v>7</v>
      </c>
      <c r="U514" s="2">
        <v>471.78924067999998</v>
      </c>
      <c r="V514" s="2">
        <v>6613.8678599999994</v>
      </c>
      <c r="W514" s="2">
        <v>9.0551183999999996</v>
      </c>
      <c r="X514" s="2">
        <v>1.5091863999999999</v>
      </c>
      <c r="Y514" s="2">
        <v>7.7427824000000003</v>
      </c>
      <c r="Z514" s="6">
        <f>Crate_BOMs[[#This Row],[glass weight (lb)]]+Crate_BOMs[[#This Row],[Crate Weight (lb)]]/COUNTIF(Crate_BOMs[crate no.],Crate_BOMs[[#This Row],[crate no.]])</f>
        <v>718.15581846499992</v>
      </c>
      <c r="AA514" s="6" t="str">
        <f>IF(LEFT(Crate_BOMs[[#This Row],[glass code]],4)&lt;&gt;"1116","",IFERROR(MID(Crate_BOMs[[#This Row],[no]],FIND("ECN",Crate_BOMs[[#This Row],[no]]),200),MID(Crate_BOMs[[#This Row],[no]],39,200)))</f>
        <v>2.03 GLZ02</v>
      </c>
      <c r="AB514" s="6" t="str">
        <f>SUBSTITUTE(IF(RIGHT(Crate_BOMs[[#This Row],[PO Sublot-GL]],6)="curved",RIGHT(Crate_BOMs[[#This Row],[PO Sublot-GL]],12),RIGHT(Crate_BOMs[[#This Row],[PO Sublot-GL]],5))," ","")</f>
        <v>GLZ02</v>
      </c>
      <c r="AC514" s="6" t="str">
        <f>SUBSTITUTE(LEFT(Crate_BOMs[[#This Row],[PO Sublot-GL]],LEN(Crate_BOMs[[#This Row],[PO Sublot-GL]])-LEN(Crate_BOMs[[#This Row],[Glass Type]]))," ","")</f>
        <v>2.03</v>
      </c>
      <c r="AD514" s="6" t="str">
        <f>LEFT(Crate_BOMs[[#This Row],[no]],FIND(" ",Crate_BOMs[[#This Row],[no]],5)-1)</f>
        <v>PO 40540</v>
      </c>
      <c r="AE514" s="6" cm="1">
        <f t="array" ref="AE514">COUNTA(_xlfn.UNIQUE(_xlfn._xlws.FILTER(Crate_BOMs[PO],Crate_BOMs[crate no.]=Crate_BOMs[[#This Row],[crate no.]])))</f>
        <v>3</v>
      </c>
      <c r="AF514" s="10" t="str">
        <f>IF(Crate_BOMs[[#This Row],['# POs in Crate]]=1,"",IF(VLOOKUP(Crate_BOMs[[#This Row],[crate no.]],Crates_[[crate no.]:[New Sublot]],3,FALSE)="","",VLOOKUP(Crate_BOMs[[#This Row],[crate no.]],Crates_[[crate no.]:[New Sublot]],3,FALSE)))</f>
        <v>2.04</v>
      </c>
      <c r="AG514" s="6" t="str">
        <f>IF(VLOOKUP(Crate_BOMs[[#This Row],[crate no.]],Crates_[[crate no.]:[New Sublot]],3,FALSE)="",VLOOKUP(Crate_BOMs[[#This Row],[crate no.]],Crates_[[crate no.]:[New Sublot]],2,FALSE),VLOOKUP(Crate_BOMs[[#This Row],[crate no.]],Crates_[[crate no.]:[New Sublot]],3,FALSE))</f>
        <v>2.04</v>
      </c>
    </row>
    <row r="515" spans="1:33" x14ac:dyDescent="0.25">
      <c r="A515">
        <v>9</v>
      </c>
      <c r="B515">
        <v>300521872</v>
      </c>
      <c r="C515">
        <v>2394740</v>
      </c>
      <c r="D515">
        <v>1</v>
      </c>
      <c r="E515" t="s">
        <v>64</v>
      </c>
      <c r="F515" t="s">
        <v>191</v>
      </c>
      <c r="G515">
        <v>2181</v>
      </c>
      <c r="H515">
        <v>2496</v>
      </c>
      <c r="I515">
        <v>86</v>
      </c>
      <c r="J515">
        <v>98</v>
      </c>
      <c r="K515">
        <v>299</v>
      </c>
      <c r="L515">
        <v>1</v>
      </c>
      <c r="M515" t="s">
        <v>51</v>
      </c>
      <c r="N515" t="s">
        <v>52</v>
      </c>
      <c r="O515" s="2">
        <v>659.18216337999991</v>
      </c>
      <c r="P515" s="15">
        <v>45776</v>
      </c>
      <c r="Q515" s="15">
        <v>45768</v>
      </c>
      <c r="R515" s="15">
        <v>45804</v>
      </c>
      <c r="S515" t="s">
        <v>21</v>
      </c>
      <c r="T515">
        <v>7</v>
      </c>
      <c r="U515" s="2">
        <v>471.78924067999998</v>
      </c>
      <c r="V515" s="2">
        <v>6613.8678599999994</v>
      </c>
      <c r="W515" s="2">
        <v>9.0551183999999996</v>
      </c>
      <c r="X515" s="2">
        <v>1.5091863999999999</v>
      </c>
      <c r="Y515" s="2">
        <v>7.7427824000000003</v>
      </c>
      <c r="Z515" s="6">
        <f>Crate_BOMs[[#This Row],[glass weight (lb)]]+Crate_BOMs[[#This Row],[Crate Weight (lb)]]/COUNTIF(Crate_BOMs[crate no.],Crate_BOMs[[#This Row],[crate no.]])</f>
        <v>718.15581846499992</v>
      </c>
      <c r="AA515" s="6" t="str">
        <f>IF(LEFT(Crate_BOMs[[#This Row],[glass code]],4)&lt;&gt;"1116","",IFERROR(MID(Crate_BOMs[[#This Row],[no]],FIND("ECN",Crate_BOMs[[#This Row],[no]]),200),MID(Crate_BOMs[[#This Row],[no]],39,200)))</f>
        <v>2.03 GLZ02</v>
      </c>
      <c r="AB515" s="6" t="str">
        <f>SUBSTITUTE(IF(RIGHT(Crate_BOMs[[#This Row],[PO Sublot-GL]],6)="curved",RIGHT(Crate_BOMs[[#This Row],[PO Sublot-GL]],12),RIGHT(Crate_BOMs[[#This Row],[PO Sublot-GL]],5))," ","")</f>
        <v>GLZ02</v>
      </c>
      <c r="AC515" s="6" t="str">
        <f>SUBSTITUTE(LEFT(Crate_BOMs[[#This Row],[PO Sublot-GL]],LEN(Crate_BOMs[[#This Row],[PO Sublot-GL]])-LEN(Crate_BOMs[[#This Row],[Glass Type]]))," ","")</f>
        <v>2.03</v>
      </c>
      <c r="AD515" s="6" t="str">
        <f>LEFT(Crate_BOMs[[#This Row],[no]],FIND(" ",Crate_BOMs[[#This Row],[no]],5)-1)</f>
        <v>PO 40540</v>
      </c>
      <c r="AE515" s="6" cm="1">
        <f t="array" ref="AE515">COUNTA(_xlfn.UNIQUE(_xlfn._xlws.FILTER(Crate_BOMs[PO],Crate_BOMs[crate no.]=Crate_BOMs[[#This Row],[crate no.]])))</f>
        <v>3</v>
      </c>
      <c r="AF515" s="10" t="str">
        <f>IF(Crate_BOMs[[#This Row],['# POs in Crate]]=1,"",IF(VLOOKUP(Crate_BOMs[[#This Row],[crate no.]],Crates_[[crate no.]:[New Sublot]],3,FALSE)="","",VLOOKUP(Crate_BOMs[[#This Row],[crate no.]],Crates_[[crate no.]:[New Sublot]],3,FALSE)))</f>
        <v>2.04</v>
      </c>
      <c r="AG515" s="6" t="str">
        <f>IF(VLOOKUP(Crate_BOMs[[#This Row],[crate no.]],Crates_[[crate no.]:[New Sublot]],3,FALSE)="",VLOOKUP(Crate_BOMs[[#This Row],[crate no.]],Crates_[[crate no.]:[New Sublot]],2,FALSE),VLOOKUP(Crate_BOMs[[#This Row],[crate no.]],Crates_[[crate no.]:[New Sublot]],3,FALSE))</f>
        <v>2.04</v>
      </c>
    </row>
    <row r="516" spans="1:33" x14ac:dyDescent="0.25">
      <c r="A516">
        <v>9</v>
      </c>
      <c r="B516">
        <v>300521872</v>
      </c>
      <c r="C516">
        <v>2394740</v>
      </c>
      <c r="D516">
        <v>1</v>
      </c>
      <c r="E516" t="s">
        <v>64</v>
      </c>
      <c r="F516" t="s">
        <v>191</v>
      </c>
      <c r="G516">
        <v>2181</v>
      </c>
      <c r="H516">
        <v>2496</v>
      </c>
      <c r="I516">
        <v>86</v>
      </c>
      <c r="J516">
        <v>98</v>
      </c>
      <c r="K516">
        <v>299</v>
      </c>
      <c r="L516">
        <v>1</v>
      </c>
      <c r="M516" t="s">
        <v>51</v>
      </c>
      <c r="N516" t="s">
        <v>52</v>
      </c>
      <c r="O516" s="2">
        <v>659.18216337999991</v>
      </c>
      <c r="P516" s="15">
        <v>45776</v>
      </c>
      <c r="Q516" s="15">
        <v>45768</v>
      </c>
      <c r="R516" s="15">
        <v>45804</v>
      </c>
      <c r="S516" t="s">
        <v>21</v>
      </c>
      <c r="T516">
        <v>7</v>
      </c>
      <c r="U516" s="2">
        <v>471.78924067999998</v>
      </c>
      <c r="V516" s="2">
        <v>6613.8678599999994</v>
      </c>
      <c r="W516" s="2">
        <v>9.0551183999999996</v>
      </c>
      <c r="X516" s="2">
        <v>1.5091863999999999</v>
      </c>
      <c r="Y516" s="2">
        <v>7.7427824000000003</v>
      </c>
      <c r="Z516" s="6">
        <f>Crate_BOMs[[#This Row],[glass weight (lb)]]+Crate_BOMs[[#This Row],[Crate Weight (lb)]]/COUNTIF(Crate_BOMs[crate no.],Crate_BOMs[[#This Row],[crate no.]])</f>
        <v>718.15581846499992</v>
      </c>
      <c r="AA516" s="6" t="str">
        <f>IF(LEFT(Crate_BOMs[[#This Row],[glass code]],4)&lt;&gt;"1116","",IFERROR(MID(Crate_BOMs[[#This Row],[no]],FIND("ECN",Crate_BOMs[[#This Row],[no]]),200),MID(Crate_BOMs[[#This Row],[no]],39,200)))</f>
        <v>2.03 GLZ02</v>
      </c>
      <c r="AB516" s="6" t="str">
        <f>SUBSTITUTE(IF(RIGHT(Crate_BOMs[[#This Row],[PO Sublot-GL]],6)="curved",RIGHT(Crate_BOMs[[#This Row],[PO Sublot-GL]],12),RIGHT(Crate_BOMs[[#This Row],[PO Sublot-GL]],5))," ","")</f>
        <v>GLZ02</v>
      </c>
      <c r="AC516" s="6" t="str">
        <f>SUBSTITUTE(LEFT(Crate_BOMs[[#This Row],[PO Sublot-GL]],LEN(Crate_BOMs[[#This Row],[PO Sublot-GL]])-LEN(Crate_BOMs[[#This Row],[Glass Type]]))," ","")</f>
        <v>2.03</v>
      </c>
      <c r="AD516" s="6" t="str">
        <f>LEFT(Crate_BOMs[[#This Row],[no]],FIND(" ",Crate_BOMs[[#This Row],[no]],5)-1)</f>
        <v>PO 40540</v>
      </c>
      <c r="AE516" s="6" cm="1">
        <f t="array" ref="AE516">COUNTA(_xlfn.UNIQUE(_xlfn._xlws.FILTER(Crate_BOMs[PO],Crate_BOMs[crate no.]=Crate_BOMs[[#This Row],[crate no.]])))</f>
        <v>3</v>
      </c>
      <c r="AF516" s="10" t="str">
        <f>IF(Crate_BOMs[[#This Row],['# POs in Crate]]=1,"",IF(VLOOKUP(Crate_BOMs[[#This Row],[crate no.]],Crates_[[crate no.]:[New Sublot]],3,FALSE)="","",VLOOKUP(Crate_BOMs[[#This Row],[crate no.]],Crates_[[crate no.]:[New Sublot]],3,FALSE)))</f>
        <v>2.04</v>
      </c>
      <c r="AG516" s="6" t="str">
        <f>IF(VLOOKUP(Crate_BOMs[[#This Row],[crate no.]],Crates_[[crate no.]:[New Sublot]],3,FALSE)="",VLOOKUP(Crate_BOMs[[#This Row],[crate no.]],Crates_[[crate no.]:[New Sublot]],2,FALSE),VLOOKUP(Crate_BOMs[[#This Row],[crate no.]],Crates_[[crate no.]:[New Sublot]],3,FALSE))</f>
        <v>2.04</v>
      </c>
    </row>
    <row r="517" spans="1:33" x14ac:dyDescent="0.25">
      <c r="A517">
        <v>9</v>
      </c>
      <c r="B517">
        <v>300521872</v>
      </c>
      <c r="C517">
        <v>2394812</v>
      </c>
      <c r="D517">
        <v>1</v>
      </c>
      <c r="E517" t="s">
        <v>64</v>
      </c>
      <c r="F517" t="s">
        <v>222</v>
      </c>
      <c r="G517">
        <v>2181</v>
      </c>
      <c r="H517">
        <v>2496</v>
      </c>
      <c r="I517">
        <v>86</v>
      </c>
      <c r="J517">
        <v>98</v>
      </c>
      <c r="K517">
        <v>299</v>
      </c>
      <c r="L517">
        <v>1</v>
      </c>
      <c r="M517" t="s">
        <v>51</v>
      </c>
      <c r="N517" t="s">
        <v>52</v>
      </c>
      <c r="O517" s="2">
        <v>659.18216337999991</v>
      </c>
      <c r="P517" s="15">
        <v>45776</v>
      </c>
      <c r="Q517" s="15">
        <v>45768</v>
      </c>
      <c r="R517" s="15">
        <v>45804</v>
      </c>
      <c r="S517" t="s">
        <v>21</v>
      </c>
      <c r="T517">
        <v>7</v>
      </c>
      <c r="U517" s="2">
        <v>471.78924067999998</v>
      </c>
      <c r="V517" s="2">
        <v>6613.8678599999994</v>
      </c>
      <c r="W517" s="2">
        <v>9.0551183999999996</v>
      </c>
      <c r="X517" s="2">
        <v>1.5091863999999999</v>
      </c>
      <c r="Y517" s="2">
        <v>7.7427824000000003</v>
      </c>
      <c r="Z517" s="6">
        <f>Crate_BOMs[[#This Row],[glass weight (lb)]]+Crate_BOMs[[#This Row],[Crate Weight (lb)]]/COUNTIF(Crate_BOMs[crate no.],Crate_BOMs[[#This Row],[crate no.]])</f>
        <v>718.15581846499992</v>
      </c>
      <c r="AA517" s="6" t="str">
        <f>IF(LEFT(Crate_BOMs[[#This Row],[glass code]],4)&lt;&gt;"1116","",IFERROR(MID(Crate_BOMs[[#This Row],[no]],FIND("ECN",Crate_BOMs[[#This Row],[no]]),200),MID(Crate_BOMs[[#This Row],[no]],39,200)))</f>
        <v>2.04 GLZ02</v>
      </c>
      <c r="AB517" s="6" t="str">
        <f>SUBSTITUTE(IF(RIGHT(Crate_BOMs[[#This Row],[PO Sublot-GL]],6)="curved",RIGHT(Crate_BOMs[[#This Row],[PO Sublot-GL]],12),RIGHT(Crate_BOMs[[#This Row],[PO Sublot-GL]],5))," ","")</f>
        <v>GLZ02</v>
      </c>
      <c r="AC517" s="6" t="str">
        <f>SUBSTITUTE(LEFT(Crate_BOMs[[#This Row],[PO Sublot-GL]],LEN(Crate_BOMs[[#This Row],[PO Sublot-GL]])-LEN(Crate_BOMs[[#This Row],[Glass Type]]))," ","")</f>
        <v>2.04</v>
      </c>
      <c r="AD517" s="6" t="str">
        <f>LEFT(Crate_BOMs[[#This Row],[no]],FIND(" ",Crate_BOMs[[#This Row],[no]],5)-1)</f>
        <v>PO 40542</v>
      </c>
      <c r="AE517" s="6" cm="1">
        <f t="array" ref="AE517">COUNTA(_xlfn.UNIQUE(_xlfn._xlws.FILTER(Crate_BOMs[PO],Crate_BOMs[crate no.]=Crate_BOMs[[#This Row],[crate no.]])))</f>
        <v>3</v>
      </c>
      <c r="AF517" s="10" t="str">
        <f>IF(Crate_BOMs[[#This Row],['# POs in Crate]]=1,"",IF(VLOOKUP(Crate_BOMs[[#This Row],[crate no.]],Crates_[[crate no.]:[New Sublot]],3,FALSE)="","",VLOOKUP(Crate_BOMs[[#This Row],[crate no.]],Crates_[[crate no.]:[New Sublot]],3,FALSE)))</f>
        <v>2.04</v>
      </c>
      <c r="AG517" s="6" t="str">
        <f>IF(VLOOKUP(Crate_BOMs[[#This Row],[crate no.]],Crates_[[crate no.]:[New Sublot]],3,FALSE)="",VLOOKUP(Crate_BOMs[[#This Row],[crate no.]],Crates_[[crate no.]:[New Sublot]],2,FALSE),VLOOKUP(Crate_BOMs[[#This Row],[crate no.]],Crates_[[crate no.]:[New Sublot]],3,FALSE))</f>
        <v>2.04</v>
      </c>
    </row>
    <row r="518" spans="1:33" x14ac:dyDescent="0.25">
      <c r="A518">
        <v>9</v>
      </c>
      <c r="B518">
        <v>300521872</v>
      </c>
      <c r="C518">
        <v>2394812</v>
      </c>
      <c r="D518">
        <v>1</v>
      </c>
      <c r="E518" t="s">
        <v>64</v>
      </c>
      <c r="F518" t="s">
        <v>222</v>
      </c>
      <c r="G518">
        <v>2181</v>
      </c>
      <c r="H518">
        <v>2496</v>
      </c>
      <c r="I518">
        <v>86</v>
      </c>
      <c r="J518">
        <v>98</v>
      </c>
      <c r="K518">
        <v>299</v>
      </c>
      <c r="L518">
        <v>1</v>
      </c>
      <c r="M518" t="s">
        <v>51</v>
      </c>
      <c r="N518" t="s">
        <v>52</v>
      </c>
      <c r="O518" s="2">
        <v>659.18216337999991</v>
      </c>
      <c r="P518" s="15">
        <v>45776</v>
      </c>
      <c r="Q518" s="15">
        <v>45768</v>
      </c>
      <c r="R518" s="15">
        <v>45804</v>
      </c>
      <c r="S518" t="s">
        <v>21</v>
      </c>
      <c r="T518">
        <v>7</v>
      </c>
      <c r="U518" s="2">
        <v>471.78924067999998</v>
      </c>
      <c r="V518" s="2">
        <v>6613.8678599999994</v>
      </c>
      <c r="W518" s="2">
        <v>9.0551183999999996</v>
      </c>
      <c r="X518" s="2">
        <v>1.5091863999999999</v>
      </c>
      <c r="Y518" s="2">
        <v>7.7427824000000003</v>
      </c>
      <c r="Z518" s="6">
        <f>Crate_BOMs[[#This Row],[glass weight (lb)]]+Crate_BOMs[[#This Row],[Crate Weight (lb)]]/COUNTIF(Crate_BOMs[crate no.],Crate_BOMs[[#This Row],[crate no.]])</f>
        <v>718.15581846499992</v>
      </c>
      <c r="AA518" s="6" t="str">
        <f>IF(LEFT(Crate_BOMs[[#This Row],[glass code]],4)&lt;&gt;"1116","",IFERROR(MID(Crate_BOMs[[#This Row],[no]],FIND("ECN",Crate_BOMs[[#This Row],[no]]),200),MID(Crate_BOMs[[#This Row],[no]],39,200)))</f>
        <v>2.04 GLZ02</v>
      </c>
      <c r="AB518" s="6" t="str">
        <f>SUBSTITUTE(IF(RIGHT(Crate_BOMs[[#This Row],[PO Sublot-GL]],6)="curved",RIGHT(Crate_BOMs[[#This Row],[PO Sublot-GL]],12),RIGHT(Crate_BOMs[[#This Row],[PO Sublot-GL]],5))," ","")</f>
        <v>GLZ02</v>
      </c>
      <c r="AC518" s="6" t="str">
        <f>SUBSTITUTE(LEFT(Crate_BOMs[[#This Row],[PO Sublot-GL]],LEN(Crate_BOMs[[#This Row],[PO Sublot-GL]])-LEN(Crate_BOMs[[#This Row],[Glass Type]]))," ","")</f>
        <v>2.04</v>
      </c>
      <c r="AD518" s="6" t="str">
        <f>LEFT(Crate_BOMs[[#This Row],[no]],FIND(" ",Crate_BOMs[[#This Row],[no]],5)-1)</f>
        <v>PO 40542</v>
      </c>
      <c r="AE518" s="6" cm="1">
        <f t="array" ref="AE518">COUNTA(_xlfn.UNIQUE(_xlfn._xlws.FILTER(Crate_BOMs[PO],Crate_BOMs[crate no.]=Crate_BOMs[[#This Row],[crate no.]])))</f>
        <v>3</v>
      </c>
      <c r="AF518" s="10" t="str">
        <f>IF(Crate_BOMs[[#This Row],['# POs in Crate]]=1,"",IF(VLOOKUP(Crate_BOMs[[#This Row],[crate no.]],Crates_[[crate no.]:[New Sublot]],3,FALSE)="","",VLOOKUP(Crate_BOMs[[#This Row],[crate no.]],Crates_[[crate no.]:[New Sublot]],3,FALSE)))</f>
        <v>2.04</v>
      </c>
      <c r="AG518" s="6" t="str">
        <f>IF(VLOOKUP(Crate_BOMs[[#This Row],[crate no.]],Crates_[[crate no.]:[New Sublot]],3,FALSE)="",VLOOKUP(Crate_BOMs[[#This Row],[crate no.]],Crates_[[crate no.]:[New Sublot]],2,FALSE),VLOOKUP(Crate_BOMs[[#This Row],[crate no.]],Crates_[[crate no.]:[New Sublot]],3,FALSE))</f>
        <v>2.04</v>
      </c>
    </row>
    <row r="519" spans="1:33" x14ac:dyDescent="0.25">
      <c r="A519">
        <v>9</v>
      </c>
      <c r="B519">
        <v>300521872</v>
      </c>
      <c r="C519">
        <v>2394812</v>
      </c>
      <c r="D519">
        <v>1</v>
      </c>
      <c r="E519" t="s">
        <v>64</v>
      </c>
      <c r="F519" t="s">
        <v>222</v>
      </c>
      <c r="G519">
        <v>2181</v>
      </c>
      <c r="H519">
        <v>2496</v>
      </c>
      <c r="I519">
        <v>86</v>
      </c>
      <c r="J519">
        <v>98</v>
      </c>
      <c r="K519">
        <v>299</v>
      </c>
      <c r="L519">
        <v>1</v>
      </c>
      <c r="M519" t="s">
        <v>51</v>
      </c>
      <c r="N519" t="s">
        <v>52</v>
      </c>
      <c r="O519" s="2">
        <v>659.18216337999991</v>
      </c>
      <c r="P519" s="15">
        <v>45776</v>
      </c>
      <c r="Q519" s="15">
        <v>45768</v>
      </c>
      <c r="R519" s="15">
        <v>45804</v>
      </c>
      <c r="S519" t="s">
        <v>21</v>
      </c>
      <c r="T519">
        <v>7</v>
      </c>
      <c r="U519" s="2">
        <v>471.78924067999998</v>
      </c>
      <c r="V519" s="2">
        <v>6613.8678599999994</v>
      </c>
      <c r="W519" s="2">
        <v>9.0551183999999996</v>
      </c>
      <c r="X519" s="2">
        <v>1.5091863999999999</v>
      </c>
      <c r="Y519" s="2">
        <v>7.7427824000000003</v>
      </c>
      <c r="Z519" s="6">
        <f>Crate_BOMs[[#This Row],[glass weight (lb)]]+Crate_BOMs[[#This Row],[Crate Weight (lb)]]/COUNTIF(Crate_BOMs[crate no.],Crate_BOMs[[#This Row],[crate no.]])</f>
        <v>718.15581846499992</v>
      </c>
      <c r="AA519" s="6" t="str">
        <f>IF(LEFT(Crate_BOMs[[#This Row],[glass code]],4)&lt;&gt;"1116","",IFERROR(MID(Crate_BOMs[[#This Row],[no]],FIND("ECN",Crate_BOMs[[#This Row],[no]]),200),MID(Crate_BOMs[[#This Row],[no]],39,200)))</f>
        <v>2.04 GLZ02</v>
      </c>
      <c r="AB519" s="6" t="str">
        <f>SUBSTITUTE(IF(RIGHT(Crate_BOMs[[#This Row],[PO Sublot-GL]],6)="curved",RIGHT(Crate_BOMs[[#This Row],[PO Sublot-GL]],12),RIGHT(Crate_BOMs[[#This Row],[PO Sublot-GL]],5))," ","")</f>
        <v>GLZ02</v>
      </c>
      <c r="AC519" s="6" t="str">
        <f>SUBSTITUTE(LEFT(Crate_BOMs[[#This Row],[PO Sublot-GL]],LEN(Crate_BOMs[[#This Row],[PO Sublot-GL]])-LEN(Crate_BOMs[[#This Row],[Glass Type]]))," ","")</f>
        <v>2.04</v>
      </c>
      <c r="AD519" s="6" t="str">
        <f>LEFT(Crate_BOMs[[#This Row],[no]],FIND(" ",Crate_BOMs[[#This Row],[no]],5)-1)</f>
        <v>PO 40542</v>
      </c>
      <c r="AE519" s="6" cm="1">
        <f t="array" ref="AE519">COUNTA(_xlfn.UNIQUE(_xlfn._xlws.FILTER(Crate_BOMs[PO],Crate_BOMs[crate no.]=Crate_BOMs[[#This Row],[crate no.]])))</f>
        <v>3</v>
      </c>
      <c r="AF519" s="10" t="str">
        <f>IF(Crate_BOMs[[#This Row],['# POs in Crate]]=1,"",IF(VLOOKUP(Crate_BOMs[[#This Row],[crate no.]],Crates_[[crate no.]:[New Sublot]],3,FALSE)="","",VLOOKUP(Crate_BOMs[[#This Row],[crate no.]],Crates_[[crate no.]:[New Sublot]],3,FALSE)))</f>
        <v>2.04</v>
      </c>
      <c r="AG519" s="6" t="str">
        <f>IF(VLOOKUP(Crate_BOMs[[#This Row],[crate no.]],Crates_[[crate no.]:[New Sublot]],3,FALSE)="",VLOOKUP(Crate_BOMs[[#This Row],[crate no.]],Crates_[[crate no.]:[New Sublot]],2,FALSE),VLOOKUP(Crate_BOMs[[#This Row],[crate no.]],Crates_[[crate no.]:[New Sublot]],3,FALSE))</f>
        <v>2.04</v>
      </c>
    </row>
    <row r="520" spans="1:33" x14ac:dyDescent="0.25">
      <c r="A520">
        <v>9</v>
      </c>
      <c r="B520">
        <v>300521872</v>
      </c>
      <c r="C520">
        <v>2394812</v>
      </c>
      <c r="D520">
        <v>2</v>
      </c>
      <c r="E520" t="s">
        <v>67</v>
      </c>
      <c r="F520" t="s">
        <v>222</v>
      </c>
      <c r="G520">
        <v>2118</v>
      </c>
      <c r="H520">
        <v>2496</v>
      </c>
      <c r="I520">
        <v>83</v>
      </c>
      <c r="J520">
        <v>98</v>
      </c>
      <c r="K520">
        <v>291</v>
      </c>
      <c r="L520">
        <v>1</v>
      </c>
      <c r="M520" t="s">
        <v>51</v>
      </c>
      <c r="N520" t="s">
        <v>52</v>
      </c>
      <c r="O520" s="2">
        <v>641.54518241999995</v>
      </c>
      <c r="P520" s="15">
        <v>45776</v>
      </c>
      <c r="Q520" s="15">
        <v>45768</v>
      </c>
      <c r="R520" s="15">
        <v>45804</v>
      </c>
      <c r="S520" t="s">
        <v>21</v>
      </c>
      <c r="T520">
        <v>7</v>
      </c>
      <c r="U520" s="2">
        <v>471.78924067999998</v>
      </c>
      <c r="V520" s="2">
        <v>6613.8678599999994</v>
      </c>
      <c r="W520" s="2">
        <v>9.0551183999999996</v>
      </c>
      <c r="X520" s="2">
        <v>1.5091863999999999</v>
      </c>
      <c r="Y520" s="2">
        <v>7.7427824000000003</v>
      </c>
      <c r="Z520" s="6">
        <f>Crate_BOMs[[#This Row],[glass weight (lb)]]+Crate_BOMs[[#This Row],[Crate Weight (lb)]]/COUNTIF(Crate_BOMs[crate no.],Crate_BOMs[[#This Row],[crate no.]])</f>
        <v>700.51883750499996</v>
      </c>
      <c r="AA520" s="6" t="str">
        <f>IF(LEFT(Crate_BOMs[[#This Row],[glass code]],4)&lt;&gt;"1116","",IFERROR(MID(Crate_BOMs[[#This Row],[no]],FIND("ECN",Crate_BOMs[[#This Row],[no]]),200),MID(Crate_BOMs[[#This Row],[no]],39,200)))</f>
        <v>2.04 GLZ02</v>
      </c>
      <c r="AB520" s="6" t="str">
        <f>SUBSTITUTE(IF(RIGHT(Crate_BOMs[[#This Row],[PO Sublot-GL]],6)="curved",RIGHT(Crate_BOMs[[#This Row],[PO Sublot-GL]],12),RIGHT(Crate_BOMs[[#This Row],[PO Sublot-GL]],5))," ","")</f>
        <v>GLZ02</v>
      </c>
      <c r="AC520" s="6" t="str">
        <f>SUBSTITUTE(LEFT(Crate_BOMs[[#This Row],[PO Sublot-GL]],LEN(Crate_BOMs[[#This Row],[PO Sublot-GL]])-LEN(Crate_BOMs[[#This Row],[Glass Type]]))," ","")</f>
        <v>2.04</v>
      </c>
      <c r="AD520" s="6" t="str">
        <f>LEFT(Crate_BOMs[[#This Row],[no]],FIND(" ",Crate_BOMs[[#This Row],[no]],5)-1)</f>
        <v>PO 40542</v>
      </c>
      <c r="AE520" s="6" cm="1">
        <f t="array" ref="AE520">COUNTA(_xlfn.UNIQUE(_xlfn._xlws.FILTER(Crate_BOMs[PO],Crate_BOMs[crate no.]=Crate_BOMs[[#This Row],[crate no.]])))</f>
        <v>3</v>
      </c>
      <c r="AF520" s="10" t="str">
        <f>IF(Crate_BOMs[[#This Row],['# POs in Crate]]=1,"",IF(VLOOKUP(Crate_BOMs[[#This Row],[crate no.]],Crates_[[crate no.]:[New Sublot]],3,FALSE)="","",VLOOKUP(Crate_BOMs[[#This Row],[crate no.]],Crates_[[crate no.]:[New Sublot]],3,FALSE)))</f>
        <v>2.04</v>
      </c>
      <c r="AG520" s="6" t="str">
        <f>IF(VLOOKUP(Crate_BOMs[[#This Row],[crate no.]],Crates_[[crate no.]:[New Sublot]],3,FALSE)="",VLOOKUP(Crate_BOMs[[#This Row],[crate no.]],Crates_[[crate no.]:[New Sublot]],2,FALSE),VLOOKUP(Crate_BOMs[[#This Row],[crate no.]],Crates_[[crate no.]:[New Sublot]],3,FALSE))</f>
        <v>2.04</v>
      </c>
    </row>
    <row r="521" spans="1:33" x14ac:dyDescent="0.25">
      <c r="A521">
        <v>9</v>
      </c>
      <c r="B521">
        <v>300521810</v>
      </c>
      <c r="C521">
        <v>2394737</v>
      </c>
      <c r="D521">
        <v>1</v>
      </c>
      <c r="E521" t="s">
        <v>148</v>
      </c>
      <c r="F521" t="s">
        <v>150</v>
      </c>
      <c r="G521">
        <v>2892</v>
      </c>
      <c r="H521">
        <v>2496</v>
      </c>
      <c r="I521">
        <v>114</v>
      </c>
      <c r="J521">
        <v>98</v>
      </c>
      <c r="K521">
        <v>397</v>
      </c>
      <c r="L521">
        <v>1</v>
      </c>
      <c r="M521" t="s">
        <v>55</v>
      </c>
      <c r="N521" t="s">
        <v>56</v>
      </c>
      <c r="O521" s="2">
        <v>875.2351801399999</v>
      </c>
      <c r="P521" s="15">
        <v>45776</v>
      </c>
      <c r="Q521" s="15">
        <v>45768</v>
      </c>
      <c r="R521" s="15">
        <v>45804</v>
      </c>
      <c r="S521" t="s">
        <v>21</v>
      </c>
      <c r="T521">
        <v>5</v>
      </c>
      <c r="U521" s="2">
        <v>500.44933473999998</v>
      </c>
      <c r="V521" s="2">
        <v>6613.8678599999994</v>
      </c>
      <c r="W521" s="2">
        <v>10.367454400000002</v>
      </c>
      <c r="X521" s="2">
        <v>1.2139108000000001</v>
      </c>
      <c r="Y521" s="2">
        <v>8.7926511999999999</v>
      </c>
      <c r="Z521" s="6">
        <f>Crate_BOMs[[#This Row],[glass weight (lb)]]+Crate_BOMs[[#This Row],[Crate Weight (lb)]]/COUNTIF(Crate_BOMs[crate no.],Crate_BOMs[[#This Row],[crate no.]])</f>
        <v>975.32504708799991</v>
      </c>
      <c r="AA521" s="6" t="str">
        <f>IF(LEFT(Crate_BOMs[[#This Row],[glass code]],4)&lt;&gt;"1116","",IFERROR(MID(Crate_BOMs[[#This Row],[no]],FIND("ECN",Crate_BOMs[[#This Row],[no]]),200),MID(Crate_BOMs[[#This Row],[no]],39,200)))</f>
        <v>2.02 GLA01</v>
      </c>
      <c r="AB521" s="6" t="str">
        <f>SUBSTITUTE(IF(RIGHT(Crate_BOMs[[#This Row],[PO Sublot-GL]],6)="curved",RIGHT(Crate_BOMs[[#This Row],[PO Sublot-GL]],12),RIGHT(Crate_BOMs[[#This Row],[PO Sublot-GL]],5))," ","")</f>
        <v>GLA01</v>
      </c>
      <c r="AC521" s="6" t="str">
        <f>SUBSTITUTE(LEFT(Crate_BOMs[[#This Row],[PO Sublot-GL]],LEN(Crate_BOMs[[#This Row],[PO Sublot-GL]])-LEN(Crate_BOMs[[#This Row],[Glass Type]]))," ","")</f>
        <v>2.02</v>
      </c>
      <c r="AD521" s="6" t="str">
        <f>LEFT(Crate_BOMs[[#This Row],[no]],FIND(" ",Crate_BOMs[[#This Row],[no]],5)-1)</f>
        <v>PO 40538</v>
      </c>
      <c r="AE521" s="6" cm="1">
        <f t="array" ref="AE521">COUNTA(_xlfn.UNIQUE(_xlfn._xlws.FILTER(Crate_BOMs[PO],Crate_BOMs[crate no.]=Crate_BOMs[[#This Row],[crate no.]])))</f>
        <v>2</v>
      </c>
      <c r="AF521" s="10" t="str">
        <f>IF(Crate_BOMs[[#This Row],['# POs in Crate]]=1,"",IF(VLOOKUP(Crate_BOMs[[#This Row],[crate no.]],Crates_[[crate no.]:[New Sublot]],3,FALSE)="","",VLOOKUP(Crate_BOMs[[#This Row],[crate no.]],Crates_[[crate no.]:[New Sublot]],3,FALSE)))</f>
        <v>2.04</v>
      </c>
      <c r="AG521" s="6" t="str">
        <f>IF(VLOOKUP(Crate_BOMs[[#This Row],[crate no.]],Crates_[[crate no.]:[New Sublot]],3,FALSE)="",VLOOKUP(Crate_BOMs[[#This Row],[crate no.]],Crates_[[crate no.]:[New Sublot]],2,FALSE),VLOOKUP(Crate_BOMs[[#This Row],[crate no.]],Crates_[[crate no.]:[New Sublot]],3,FALSE))</f>
        <v>2.04</v>
      </c>
    </row>
    <row r="522" spans="1:33" x14ac:dyDescent="0.25">
      <c r="A522">
        <v>9</v>
      </c>
      <c r="B522">
        <v>300521810</v>
      </c>
      <c r="C522">
        <v>2394811</v>
      </c>
      <c r="D522">
        <v>1</v>
      </c>
      <c r="E522" t="s">
        <v>57</v>
      </c>
      <c r="F522" t="s">
        <v>223</v>
      </c>
      <c r="G522">
        <v>2892</v>
      </c>
      <c r="H522">
        <v>2496</v>
      </c>
      <c r="I522">
        <v>114</v>
      </c>
      <c r="J522">
        <v>98</v>
      </c>
      <c r="K522">
        <v>397</v>
      </c>
      <c r="L522">
        <v>1</v>
      </c>
      <c r="M522" t="s">
        <v>55</v>
      </c>
      <c r="N522" t="s">
        <v>56</v>
      </c>
      <c r="O522" s="2">
        <v>875.2351801399999</v>
      </c>
      <c r="P522" s="15">
        <v>45776</v>
      </c>
      <c r="Q522" s="15">
        <v>45768</v>
      </c>
      <c r="R522" s="15">
        <v>45804</v>
      </c>
      <c r="S522" t="s">
        <v>21</v>
      </c>
      <c r="T522">
        <v>5</v>
      </c>
      <c r="U522" s="2">
        <v>500.44933473999998</v>
      </c>
      <c r="V522" s="2">
        <v>6613.8678599999994</v>
      </c>
      <c r="W522" s="2">
        <v>10.367454400000002</v>
      </c>
      <c r="X522" s="2">
        <v>1.2139108000000001</v>
      </c>
      <c r="Y522" s="2">
        <v>8.7926511999999999</v>
      </c>
      <c r="Z522" s="6">
        <f>Crate_BOMs[[#This Row],[glass weight (lb)]]+Crate_BOMs[[#This Row],[Crate Weight (lb)]]/COUNTIF(Crate_BOMs[crate no.],Crate_BOMs[[#This Row],[crate no.]])</f>
        <v>975.32504708799991</v>
      </c>
      <c r="AA522" s="6" t="str">
        <f>IF(LEFT(Crate_BOMs[[#This Row],[glass code]],4)&lt;&gt;"1116","",IFERROR(MID(Crate_BOMs[[#This Row],[no]],FIND("ECN",Crate_BOMs[[#This Row],[no]]),200),MID(Crate_BOMs[[#This Row],[no]],39,200)))</f>
        <v>2.04 GLZ01</v>
      </c>
      <c r="AB522" s="6" t="str">
        <f>SUBSTITUTE(IF(RIGHT(Crate_BOMs[[#This Row],[PO Sublot-GL]],6)="curved",RIGHT(Crate_BOMs[[#This Row],[PO Sublot-GL]],12),RIGHT(Crate_BOMs[[#This Row],[PO Sublot-GL]],5))," ","")</f>
        <v>GLZ01</v>
      </c>
      <c r="AC522" s="6" t="str">
        <f>SUBSTITUTE(LEFT(Crate_BOMs[[#This Row],[PO Sublot-GL]],LEN(Crate_BOMs[[#This Row],[PO Sublot-GL]])-LEN(Crate_BOMs[[#This Row],[Glass Type]]))," ","")</f>
        <v>2.04</v>
      </c>
      <c r="AD522" s="6" t="str">
        <f>LEFT(Crate_BOMs[[#This Row],[no]],FIND(" ",Crate_BOMs[[#This Row],[no]],5)-1)</f>
        <v>PO 40542</v>
      </c>
      <c r="AE522" s="6" cm="1">
        <f t="array" ref="AE522">COUNTA(_xlfn.UNIQUE(_xlfn._xlws.FILTER(Crate_BOMs[PO],Crate_BOMs[crate no.]=Crate_BOMs[[#This Row],[crate no.]])))</f>
        <v>2</v>
      </c>
      <c r="AF522" s="10" t="str">
        <f>IF(Crate_BOMs[[#This Row],['# POs in Crate]]=1,"",IF(VLOOKUP(Crate_BOMs[[#This Row],[crate no.]],Crates_[[crate no.]:[New Sublot]],3,FALSE)="","",VLOOKUP(Crate_BOMs[[#This Row],[crate no.]],Crates_[[crate no.]:[New Sublot]],3,FALSE)))</f>
        <v>2.04</v>
      </c>
      <c r="AG522" s="6" t="str">
        <f>IF(VLOOKUP(Crate_BOMs[[#This Row],[crate no.]],Crates_[[crate no.]:[New Sublot]],3,FALSE)="",VLOOKUP(Crate_BOMs[[#This Row],[crate no.]],Crates_[[crate no.]:[New Sublot]],2,FALSE),VLOOKUP(Crate_BOMs[[#This Row],[crate no.]],Crates_[[crate no.]:[New Sublot]],3,FALSE))</f>
        <v>2.04</v>
      </c>
    </row>
    <row r="523" spans="1:33" x14ac:dyDescent="0.25">
      <c r="A523">
        <v>9</v>
      </c>
      <c r="B523">
        <v>300521810</v>
      </c>
      <c r="C523">
        <v>2394811</v>
      </c>
      <c r="D523">
        <v>1</v>
      </c>
      <c r="E523" t="s">
        <v>57</v>
      </c>
      <c r="F523" t="s">
        <v>223</v>
      </c>
      <c r="G523">
        <v>2892</v>
      </c>
      <c r="H523">
        <v>2496</v>
      </c>
      <c r="I523">
        <v>114</v>
      </c>
      <c r="J523">
        <v>98</v>
      </c>
      <c r="K523">
        <v>397</v>
      </c>
      <c r="L523">
        <v>1</v>
      </c>
      <c r="M523" t="s">
        <v>55</v>
      </c>
      <c r="N523" t="s">
        <v>56</v>
      </c>
      <c r="O523" s="2">
        <v>875.2351801399999</v>
      </c>
      <c r="P523" s="15">
        <v>45776</v>
      </c>
      <c r="Q523" s="15">
        <v>45768</v>
      </c>
      <c r="R523" s="15">
        <v>45804</v>
      </c>
      <c r="S523" t="s">
        <v>21</v>
      </c>
      <c r="T523">
        <v>5</v>
      </c>
      <c r="U523" s="2">
        <v>500.44933473999998</v>
      </c>
      <c r="V523" s="2">
        <v>6613.8678599999994</v>
      </c>
      <c r="W523" s="2">
        <v>10.367454400000002</v>
      </c>
      <c r="X523" s="2">
        <v>1.2139108000000001</v>
      </c>
      <c r="Y523" s="2">
        <v>8.7926511999999999</v>
      </c>
      <c r="Z523" s="6">
        <f>Crate_BOMs[[#This Row],[glass weight (lb)]]+Crate_BOMs[[#This Row],[Crate Weight (lb)]]/COUNTIF(Crate_BOMs[crate no.],Crate_BOMs[[#This Row],[crate no.]])</f>
        <v>975.32504708799991</v>
      </c>
      <c r="AA523" s="6" t="str">
        <f>IF(LEFT(Crate_BOMs[[#This Row],[glass code]],4)&lt;&gt;"1116","",IFERROR(MID(Crate_BOMs[[#This Row],[no]],FIND("ECN",Crate_BOMs[[#This Row],[no]]),200),MID(Crate_BOMs[[#This Row],[no]],39,200)))</f>
        <v>2.04 GLZ01</v>
      </c>
      <c r="AB523" s="6" t="str">
        <f>SUBSTITUTE(IF(RIGHT(Crate_BOMs[[#This Row],[PO Sublot-GL]],6)="curved",RIGHT(Crate_BOMs[[#This Row],[PO Sublot-GL]],12),RIGHT(Crate_BOMs[[#This Row],[PO Sublot-GL]],5))," ","")</f>
        <v>GLZ01</v>
      </c>
      <c r="AC523" s="6" t="str">
        <f>SUBSTITUTE(LEFT(Crate_BOMs[[#This Row],[PO Sublot-GL]],LEN(Crate_BOMs[[#This Row],[PO Sublot-GL]])-LEN(Crate_BOMs[[#This Row],[Glass Type]]))," ","")</f>
        <v>2.04</v>
      </c>
      <c r="AD523" s="6" t="str">
        <f>LEFT(Crate_BOMs[[#This Row],[no]],FIND(" ",Crate_BOMs[[#This Row],[no]],5)-1)</f>
        <v>PO 40542</v>
      </c>
      <c r="AE523" s="6" cm="1">
        <f t="array" ref="AE523">COUNTA(_xlfn.UNIQUE(_xlfn._xlws.FILTER(Crate_BOMs[PO],Crate_BOMs[crate no.]=Crate_BOMs[[#This Row],[crate no.]])))</f>
        <v>2</v>
      </c>
      <c r="AF523" s="10" t="str">
        <f>IF(Crate_BOMs[[#This Row],['# POs in Crate]]=1,"",IF(VLOOKUP(Crate_BOMs[[#This Row],[crate no.]],Crates_[[crate no.]:[New Sublot]],3,FALSE)="","",VLOOKUP(Crate_BOMs[[#This Row],[crate no.]],Crates_[[crate no.]:[New Sublot]],3,FALSE)))</f>
        <v>2.04</v>
      </c>
      <c r="AG523" s="6" t="str">
        <f>IF(VLOOKUP(Crate_BOMs[[#This Row],[crate no.]],Crates_[[crate no.]:[New Sublot]],3,FALSE)="",VLOOKUP(Crate_BOMs[[#This Row],[crate no.]],Crates_[[crate no.]:[New Sublot]],2,FALSE),VLOOKUP(Crate_BOMs[[#This Row],[crate no.]],Crates_[[crate no.]:[New Sublot]],3,FALSE))</f>
        <v>2.04</v>
      </c>
    </row>
    <row r="524" spans="1:33" x14ac:dyDescent="0.25">
      <c r="A524">
        <v>9</v>
      </c>
      <c r="B524">
        <v>300521810</v>
      </c>
      <c r="C524">
        <v>2394811</v>
      </c>
      <c r="D524">
        <v>1</v>
      </c>
      <c r="E524" t="s">
        <v>57</v>
      </c>
      <c r="F524" t="s">
        <v>223</v>
      </c>
      <c r="G524">
        <v>2892</v>
      </c>
      <c r="H524">
        <v>2496</v>
      </c>
      <c r="I524">
        <v>114</v>
      </c>
      <c r="J524">
        <v>98</v>
      </c>
      <c r="K524">
        <v>397</v>
      </c>
      <c r="L524">
        <v>1</v>
      </c>
      <c r="M524" t="s">
        <v>55</v>
      </c>
      <c r="N524" t="s">
        <v>56</v>
      </c>
      <c r="O524" s="2">
        <v>875.2351801399999</v>
      </c>
      <c r="P524" s="15">
        <v>45776</v>
      </c>
      <c r="Q524" s="15">
        <v>45768</v>
      </c>
      <c r="R524" s="15">
        <v>45804</v>
      </c>
      <c r="S524" t="s">
        <v>21</v>
      </c>
      <c r="T524">
        <v>5</v>
      </c>
      <c r="U524" s="2">
        <v>500.44933473999998</v>
      </c>
      <c r="V524" s="2">
        <v>6613.8678599999994</v>
      </c>
      <c r="W524" s="2">
        <v>10.367454400000002</v>
      </c>
      <c r="X524" s="2">
        <v>1.2139108000000001</v>
      </c>
      <c r="Y524" s="2">
        <v>8.7926511999999999</v>
      </c>
      <c r="Z524" s="6">
        <f>Crate_BOMs[[#This Row],[glass weight (lb)]]+Crate_BOMs[[#This Row],[Crate Weight (lb)]]/COUNTIF(Crate_BOMs[crate no.],Crate_BOMs[[#This Row],[crate no.]])</f>
        <v>975.32504708799991</v>
      </c>
      <c r="AA524" s="6" t="str">
        <f>IF(LEFT(Crate_BOMs[[#This Row],[glass code]],4)&lt;&gt;"1116","",IFERROR(MID(Crate_BOMs[[#This Row],[no]],FIND("ECN",Crate_BOMs[[#This Row],[no]]),200),MID(Crate_BOMs[[#This Row],[no]],39,200)))</f>
        <v>2.04 GLZ01</v>
      </c>
      <c r="AB524" s="6" t="str">
        <f>SUBSTITUTE(IF(RIGHT(Crate_BOMs[[#This Row],[PO Sublot-GL]],6)="curved",RIGHT(Crate_BOMs[[#This Row],[PO Sublot-GL]],12),RIGHT(Crate_BOMs[[#This Row],[PO Sublot-GL]],5))," ","")</f>
        <v>GLZ01</v>
      </c>
      <c r="AC524" s="6" t="str">
        <f>SUBSTITUTE(LEFT(Crate_BOMs[[#This Row],[PO Sublot-GL]],LEN(Crate_BOMs[[#This Row],[PO Sublot-GL]])-LEN(Crate_BOMs[[#This Row],[Glass Type]]))," ","")</f>
        <v>2.04</v>
      </c>
      <c r="AD524" s="6" t="str">
        <f>LEFT(Crate_BOMs[[#This Row],[no]],FIND(" ",Crate_BOMs[[#This Row],[no]],5)-1)</f>
        <v>PO 40542</v>
      </c>
      <c r="AE524" s="6" cm="1">
        <f t="array" ref="AE524">COUNTA(_xlfn.UNIQUE(_xlfn._xlws.FILTER(Crate_BOMs[PO],Crate_BOMs[crate no.]=Crate_BOMs[[#This Row],[crate no.]])))</f>
        <v>2</v>
      </c>
      <c r="AF524" s="10" t="str">
        <f>IF(Crate_BOMs[[#This Row],['# POs in Crate]]=1,"",IF(VLOOKUP(Crate_BOMs[[#This Row],[crate no.]],Crates_[[crate no.]:[New Sublot]],3,FALSE)="","",VLOOKUP(Crate_BOMs[[#This Row],[crate no.]],Crates_[[crate no.]:[New Sublot]],3,FALSE)))</f>
        <v>2.04</v>
      </c>
      <c r="AG524" s="6" t="str">
        <f>IF(VLOOKUP(Crate_BOMs[[#This Row],[crate no.]],Crates_[[crate no.]:[New Sublot]],3,FALSE)="",VLOOKUP(Crate_BOMs[[#This Row],[crate no.]],Crates_[[crate no.]:[New Sublot]],2,FALSE),VLOOKUP(Crate_BOMs[[#This Row],[crate no.]],Crates_[[crate no.]:[New Sublot]],3,FALSE))</f>
        <v>2.04</v>
      </c>
    </row>
    <row r="525" spans="1:33" x14ac:dyDescent="0.25">
      <c r="A525">
        <v>9</v>
      </c>
      <c r="B525">
        <v>300521810</v>
      </c>
      <c r="C525">
        <v>2394811</v>
      </c>
      <c r="D525">
        <v>1</v>
      </c>
      <c r="E525" t="s">
        <v>57</v>
      </c>
      <c r="F525" t="s">
        <v>223</v>
      </c>
      <c r="G525">
        <v>2892</v>
      </c>
      <c r="H525">
        <v>2496</v>
      </c>
      <c r="I525">
        <v>114</v>
      </c>
      <c r="J525">
        <v>98</v>
      </c>
      <c r="K525">
        <v>397</v>
      </c>
      <c r="L525">
        <v>1</v>
      </c>
      <c r="M525" t="s">
        <v>55</v>
      </c>
      <c r="N525" t="s">
        <v>56</v>
      </c>
      <c r="O525" s="2">
        <v>875.2351801399999</v>
      </c>
      <c r="P525" s="15">
        <v>45776</v>
      </c>
      <c r="Q525" s="15">
        <v>45768</v>
      </c>
      <c r="R525" s="15">
        <v>45804</v>
      </c>
      <c r="S525" t="s">
        <v>21</v>
      </c>
      <c r="T525">
        <v>5</v>
      </c>
      <c r="U525" s="2">
        <v>500.44933473999998</v>
      </c>
      <c r="V525" s="2">
        <v>6613.8678599999994</v>
      </c>
      <c r="W525" s="2">
        <v>10.367454400000002</v>
      </c>
      <c r="X525" s="2">
        <v>1.2139108000000001</v>
      </c>
      <c r="Y525" s="2">
        <v>8.7926511999999999</v>
      </c>
      <c r="Z525" s="6">
        <f>Crate_BOMs[[#This Row],[glass weight (lb)]]+Crate_BOMs[[#This Row],[Crate Weight (lb)]]/COUNTIF(Crate_BOMs[crate no.],Crate_BOMs[[#This Row],[crate no.]])</f>
        <v>975.32504708799991</v>
      </c>
      <c r="AA525" s="6" t="str">
        <f>IF(LEFT(Crate_BOMs[[#This Row],[glass code]],4)&lt;&gt;"1116","",IFERROR(MID(Crate_BOMs[[#This Row],[no]],FIND("ECN",Crate_BOMs[[#This Row],[no]]),200),MID(Crate_BOMs[[#This Row],[no]],39,200)))</f>
        <v>2.04 GLZ01</v>
      </c>
      <c r="AB525" s="6" t="str">
        <f>SUBSTITUTE(IF(RIGHT(Crate_BOMs[[#This Row],[PO Sublot-GL]],6)="curved",RIGHT(Crate_BOMs[[#This Row],[PO Sublot-GL]],12),RIGHT(Crate_BOMs[[#This Row],[PO Sublot-GL]],5))," ","")</f>
        <v>GLZ01</v>
      </c>
      <c r="AC525" s="6" t="str">
        <f>SUBSTITUTE(LEFT(Crate_BOMs[[#This Row],[PO Sublot-GL]],LEN(Crate_BOMs[[#This Row],[PO Sublot-GL]])-LEN(Crate_BOMs[[#This Row],[Glass Type]]))," ","")</f>
        <v>2.04</v>
      </c>
      <c r="AD525" s="6" t="str">
        <f>LEFT(Crate_BOMs[[#This Row],[no]],FIND(" ",Crate_BOMs[[#This Row],[no]],5)-1)</f>
        <v>PO 40542</v>
      </c>
      <c r="AE525" s="6" cm="1">
        <f t="array" ref="AE525">COUNTA(_xlfn.UNIQUE(_xlfn._xlws.FILTER(Crate_BOMs[PO],Crate_BOMs[crate no.]=Crate_BOMs[[#This Row],[crate no.]])))</f>
        <v>2</v>
      </c>
      <c r="AF525" s="10" t="str">
        <f>IF(Crate_BOMs[[#This Row],['# POs in Crate]]=1,"",IF(VLOOKUP(Crate_BOMs[[#This Row],[crate no.]],Crates_[[crate no.]:[New Sublot]],3,FALSE)="","",VLOOKUP(Crate_BOMs[[#This Row],[crate no.]],Crates_[[crate no.]:[New Sublot]],3,FALSE)))</f>
        <v>2.04</v>
      </c>
      <c r="AG525" s="6" t="str">
        <f>IF(VLOOKUP(Crate_BOMs[[#This Row],[crate no.]],Crates_[[crate no.]:[New Sublot]],3,FALSE)="",VLOOKUP(Crate_BOMs[[#This Row],[crate no.]],Crates_[[crate no.]:[New Sublot]],2,FALSE),VLOOKUP(Crate_BOMs[[#This Row],[crate no.]],Crates_[[crate no.]:[New Sublot]],3,FALSE))</f>
        <v>2.04</v>
      </c>
    </row>
    <row r="526" spans="1:33" x14ac:dyDescent="0.25">
      <c r="A526">
        <v>9</v>
      </c>
      <c r="B526">
        <v>300522188</v>
      </c>
      <c r="C526">
        <v>2394737</v>
      </c>
      <c r="D526">
        <v>1</v>
      </c>
      <c r="E526" t="s">
        <v>148</v>
      </c>
      <c r="F526" t="s">
        <v>150</v>
      </c>
      <c r="G526">
        <v>2892</v>
      </c>
      <c r="H526">
        <v>2496</v>
      </c>
      <c r="I526">
        <v>114</v>
      </c>
      <c r="J526">
        <v>98</v>
      </c>
      <c r="K526">
        <v>397</v>
      </c>
      <c r="L526">
        <v>1</v>
      </c>
      <c r="M526" t="s">
        <v>55</v>
      </c>
      <c r="N526" t="s">
        <v>56</v>
      </c>
      <c r="O526" s="2">
        <v>875.2351801399999</v>
      </c>
      <c r="P526" s="15">
        <v>45776</v>
      </c>
      <c r="Q526" s="15">
        <v>45768</v>
      </c>
      <c r="R526" s="15">
        <v>45804</v>
      </c>
      <c r="S526" t="s">
        <v>21</v>
      </c>
      <c r="T526">
        <v>5</v>
      </c>
      <c r="U526" s="2">
        <v>500.44933473999998</v>
      </c>
      <c r="V526" s="2">
        <v>6613.8678599999994</v>
      </c>
      <c r="W526" s="2">
        <v>10.367454400000002</v>
      </c>
      <c r="X526" s="2">
        <v>1.2139108000000001</v>
      </c>
      <c r="Y526" s="2">
        <v>8.7926511999999999</v>
      </c>
      <c r="Z526" s="6">
        <f>Crate_BOMs[[#This Row],[glass weight (lb)]]+Crate_BOMs[[#This Row],[Crate Weight (lb)]]/COUNTIF(Crate_BOMs[crate no.],Crate_BOMs[[#This Row],[crate no.]])</f>
        <v>975.32504708799991</v>
      </c>
      <c r="AA526" s="6" t="str">
        <f>IF(LEFT(Crate_BOMs[[#This Row],[glass code]],4)&lt;&gt;"1116","",IFERROR(MID(Crate_BOMs[[#This Row],[no]],FIND("ECN",Crate_BOMs[[#This Row],[no]]),200),MID(Crate_BOMs[[#This Row],[no]],39,200)))</f>
        <v>2.02 GLA01</v>
      </c>
      <c r="AB526" s="6" t="str">
        <f>SUBSTITUTE(IF(RIGHT(Crate_BOMs[[#This Row],[PO Sublot-GL]],6)="curved",RIGHT(Crate_BOMs[[#This Row],[PO Sublot-GL]],12),RIGHT(Crate_BOMs[[#This Row],[PO Sublot-GL]],5))," ","")</f>
        <v>GLA01</v>
      </c>
      <c r="AC526" s="6" t="str">
        <f>SUBSTITUTE(LEFT(Crate_BOMs[[#This Row],[PO Sublot-GL]],LEN(Crate_BOMs[[#This Row],[PO Sublot-GL]])-LEN(Crate_BOMs[[#This Row],[Glass Type]]))," ","")</f>
        <v>2.02</v>
      </c>
      <c r="AD526" s="6" t="str">
        <f>LEFT(Crate_BOMs[[#This Row],[no]],FIND(" ",Crate_BOMs[[#This Row],[no]],5)-1)</f>
        <v>PO 40538</v>
      </c>
      <c r="AE526" s="6" cm="1">
        <f t="array" ref="AE526">COUNTA(_xlfn.UNIQUE(_xlfn._xlws.FILTER(Crate_BOMs[PO],Crate_BOMs[crate no.]=Crate_BOMs[[#This Row],[crate no.]])))</f>
        <v>2</v>
      </c>
      <c r="AF526" s="10" t="str">
        <f>IF(Crate_BOMs[[#This Row],['# POs in Crate]]=1,"",IF(VLOOKUP(Crate_BOMs[[#This Row],[crate no.]],Crates_[[crate no.]:[New Sublot]],3,FALSE)="","",VLOOKUP(Crate_BOMs[[#This Row],[crate no.]],Crates_[[crate no.]:[New Sublot]],3,FALSE)))</f>
        <v>2.03</v>
      </c>
      <c r="AG526" s="6" t="str">
        <f>IF(VLOOKUP(Crate_BOMs[[#This Row],[crate no.]],Crates_[[crate no.]:[New Sublot]],3,FALSE)="",VLOOKUP(Crate_BOMs[[#This Row],[crate no.]],Crates_[[crate no.]:[New Sublot]],2,FALSE),VLOOKUP(Crate_BOMs[[#This Row],[crate no.]],Crates_[[crate no.]:[New Sublot]],3,FALSE))</f>
        <v>2.03</v>
      </c>
    </row>
    <row r="527" spans="1:33" x14ac:dyDescent="0.25">
      <c r="A527">
        <v>9</v>
      </c>
      <c r="B527">
        <v>300522188</v>
      </c>
      <c r="C527">
        <v>2394737</v>
      </c>
      <c r="D527">
        <v>1</v>
      </c>
      <c r="E527" t="s">
        <v>148</v>
      </c>
      <c r="F527" t="s">
        <v>150</v>
      </c>
      <c r="G527">
        <v>2892</v>
      </c>
      <c r="H527">
        <v>2496</v>
      </c>
      <c r="I527">
        <v>114</v>
      </c>
      <c r="J527">
        <v>98</v>
      </c>
      <c r="K527">
        <v>397</v>
      </c>
      <c r="L527">
        <v>1</v>
      </c>
      <c r="M527" t="s">
        <v>55</v>
      </c>
      <c r="N527" t="s">
        <v>56</v>
      </c>
      <c r="O527" s="2">
        <v>875.2351801399999</v>
      </c>
      <c r="P527" s="15">
        <v>45776</v>
      </c>
      <c r="Q527" s="15">
        <v>45768</v>
      </c>
      <c r="R527" s="15">
        <v>45804</v>
      </c>
      <c r="S527" t="s">
        <v>21</v>
      </c>
      <c r="T527">
        <v>5</v>
      </c>
      <c r="U527" s="2">
        <v>500.44933473999998</v>
      </c>
      <c r="V527" s="2">
        <v>6613.8678599999994</v>
      </c>
      <c r="W527" s="2">
        <v>10.367454400000002</v>
      </c>
      <c r="X527" s="2">
        <v>1.2139108000000001</v>
      </c>
      <c r="Y527" s="2">
        <v>8.7926511999999999</v>
      </c>
      <c r="Z527" s="6">
        <f>Crate_BOMs[[#This Row],[glass weight (lb)]]+Crate_BOMs[[#This Row],[Crate Weight (lb)]]/COUNTIF(Crate_BOMs[crate no.],Crate_BOMs[[#This Row],[crate no.]])</f>
        <v>975.32504708799991</v>
      </c>
      <c r="AA527" s="6" t="str">
        <f>IF(LEFT(Crate_BOMs[[#This Row],[glass code]],4)&lt;&gt;"1116","",IFERROR(MID(Crate_BOMs[[#This Row],[no]],FIND("ECN",Crate_BOMs[[#This Row],[no]]),200),MID(Crate_BOMs[[#This Row],[no]],39,200)))</f>
        <v>2.02 GLA01</v>
      </c>
      <c r="AB527" s="6" t="str">
        <f>SUBSTITUTE(IF(RIGHT(Crate_BOMs[[#This Row],[PO Sublot-GL]],6)="curved",RIGHT(Crate_BOMs[[#This Row],[PO Sublot-GL]],12),RIGHT(Crate_BOMs[[#This Row],[PO Sublot-GL]],5))," ","")</f>
        <v>GLA01</v>
      </c>
      <c r="AC527" s="6" t="str">
        <f>SUBSTITUTE(LEFT(Crate_BOMs[[#This Row],[PO Sublot-GL]],LEN(Crate_BOMs[[#This Row],[PO Sublot-GL]])-LEN(Crate_BOMs[[#This Row],[Glass Type]]))," ","")</f>
        <v>2.02</v>
      </c>
      <c r="AD527" s="6" t="str">
        <f>LEFT(Crate_BOMs[[#This Row],[no]],FIND(" ",Crate_BOMs[[#This Row],[no]],5)-1)</f>
        <v>PO 40538</v>
      </c>
      <c r="AE527" s="6" cm="1">
        <f t="array" ref="AE527">COUNTA(_xlfn.UNIQUE(_xlfn._xlws.FILTER(Crate_BOMs[PO],Crate_BOMs[crate no.]=Crate_BOMs[[#This Row],[crate no.]])))</f>
        <v>2</v>
      </c>
      <c r="AF527" s="10" t="str">
        <f>IF(Crate_BOMs[[#This Row],['# POs in Crate]]=1,"",IF(VLOOKUP(Crate_BOMs[[#This Row],[crate no.]],Crates_[[crate no.]:[New Sublot]],3,FALSE)="","",VLOOKUP(Crate_BOMs[[#This Row],[crate no.]],Crates_[[crate no.]:[New Sublot]],3,FALSE)))</f>
        <v>2.03</v>
      </c>
      <c r="AG527" s="6" t="str">
        <f>IF(VLOOKUP(Crate_BOMs[[#This Row],[crate no.]],Crates_[[crate no.]:[New Sublot]],3,FALSE)="",VLOOKUP(Crate_BOMs[[#This Row],[crate no.]],Crates_[[crate no.]:[New Sublot]],2,FALSE),VLOOKUP(Crate_BOMs[[#This Row],[crate no.]],Crates_[[crate no.]:[New Sublot]],3,FALSE))</f>
        <v>2.03</v>
      </c>
    </row>
    <row r="528" spans="1:33" x14ac:dyDescent="0.25">
      <c r="A528">
        <v>9</v>
      </c>
      <c r="B528">
        <v>300522188</v>
      </c>
      <c r="C528">
        <v>2394738</v>
      </c>
      <c r="D528">
        <v>1</v>
      </c>
      <c r="E528" t="s">
        <v>125</v>
      </c>
      <c r="F528" t="s">
        <v>129</v>
      </c>
      <c r="G528">
        <v>2892</v>
      </c>
      <c r="H528">
        <v>2496</v>
      </c>
      <c r="I528">
        <v>114</v>
      </c>
      <c r="J528">
        <v>98</v>
      </c>
      <c r="K528">
        <v>397</v>
      </c>
      <c r="L528">
        <v>1</v>
      </c>
      <c r="M528" t="s">
        <v>55</v>
      </c>
      <c r="N528" t="s">
        <v>56</v>
      </c>
      <c r="O528" s="2">
        <v>875.2351801399999</v>
      </c>
      <c r="P528" s="15">
        <v>45776</v>
      </c>
      <c r="Q528" s="15">
        <v>45768</v>
      </c>
      <c r="R528" s="15">
        <v>45804</v>
      </c>
      <c r="S528" t="s">
        <v>21</v>
      </c>
      <c r="T528">
        <v>5</v>
      </c>
      <c r="U528" s="2">
        <v>500.44933473999998</v>
      </c>
      <c r="V528" s="2">
        <v>6613.8678599999994</v>
      </c>
      <c r="W528" s="2">
        <v>10.367454400000002</v>
      </c>
      <c r="X528" s="2">
        <v>1.2139108000000001</v>
      </c>
      <c r="Y528" s="2">
        <v>8.7926511999999999</v>
      </c>
      <c r="Z528" s="6">
        <f>Crate_BOMs[[#This Row],[glass weight (lb)]]+Crate_BOMs[[#This Row],[Crate Weight (lb)]]/COUNTIF(Crate_BOMs[crate no.],Crate_BOMs[[#This Row],[crate no.]])</f>
        <v>975.32504708799991</v>
      </c>
      <c r="AA528" s="6" t="str">
        <f>IF(LEFT(Crate_BOMs[[#This Row],[glass code]],4)&lt;&gt;"1116","",IFERROR(MID(Crate_BOMs[[#This Row],[no]],FIND("ECN",Crate_BOMs[[#This Row],[no]]),200),MID(Crate_BOMs[[#This Row],[no]],39,200)))</f>
        <v>2.03 GLT01</v>
      </c>
      <c r="AB528" s="6" t="str">
        <f>SUBSTITUTE(IF(RIGHT(Crate_BOMs[[#This Row],[PO Sublot-GL]],6)="curved",RIGHT(Crate_BOMs[[#This Row],[PO Sublot-GL]],12),RIGHT(Crate_BOMs[[#This Row],[PO Sublot-GL]],5))," ","")</f>
        <v>GLT01</v>
      </c>
      <c r="AC528" s="6" t="str">
        <f>SUBSTITUTE(LEFT(Crate_BOMs[[#This Row],[PO Sublot-GL]],LEN(Crate_BOMs[[#This Row],[PO Sublot-GL]])-LEN(Crate_BOMs[[#This Row],[Glass Type]]))," ","")</f>
        <v>2.03</v>
      </c>
      <c r="AD528" s="6" t="str">
        <f>LEFT(Crate_BOMs[[#This Row],[no]],FIND(" ",Crate_BOMs[[#This Row],[no]],5)-1)</f>
        <v>PO 40540</v>
      </c>
      <c r="AE528" s="6" cm="1">
        <f t="array" ref="AE528">COUNTA(_xlfn.UNIQUE(_xlfn._xlws.FILTER(Crate_BOMs[PO],Crate_BOMs[crate no.]=Crate_BOMs[[#This Row],[crate no.]])))</f>
        <v>2</v>
      </c>
      <c r="AF528" s="10" t="str">
        <f>IF(Crate_BOMs[[#This Row],['# POs in Crate]]=1,"",IF(VLOOKUP(Crate_BOMs[[#This Row],[crate no.]],Crates_[[crate no.]:[New Sublot]],3,FALSE)="","",VLOOKUP(Crate_BOMs[[#This Row],[crate no.]],Crates_[[crate no.]:[New Sublot]],3,FALSE)))</f>
        <v>2.03</v>
      </c>
      <c r="AG528" s="6" t="str">
        <f>IF(VLOOKUP(Crate_BOMs[[#This Row],[crate no.]],Crates_[[crate no.]:[New Sublot]],3,FALSE)="",VLOOKUP(Crate_BOMs[[#This Row],[crate no.]],Crates_[[crate no.]:[New Sublot]],2,FALSE),VLOOKUP(Crate_BOMs[[#This Row],[crate no.]],Crates_[[crate no.]:[New Sublot]],3,FALSE))</f>
        <v>2.03</v>
      </c>
    </row>
    <row r="529" spans="1:33" x14ac:dyDescent="0.25">
      <c r="A529">
        <v>9</v>
      </c>
      <c r="B529">
        <v>300522188</v>
      </c>
      <c r="C529">
        <v>2394738</v>
      </c>
      <c r="D529">
        <v>1</v>
      </c>
      <c r="E529" t="s">
        <v>125</v>
      </c>
      <c r="F529" t="s">
        <v>129</v>
      </c>
      <c r="G529">
        <v>2892</v>
      </c>
      <c r="H529">
        <v>2496</v>
      </c>
      <c r="I529">
        <v>114</v>
      </c>
      <c r="J529">
        <v>98</v>
      </c>
      <c r="K529">
        <v>397</v>
      </c>
      <c r="L529">
        <v>1</v>
      </c>
      <c r="M529" t="s">
        <v>55</v>
      </c>
      <c r="N529" t="s">
        <v>56</v>
      </c>
      <c r="O529" s="2">
        <v>875.2351801399999</v>
      </c>
      <c r="P529" s="15">
        <v>45776</v>
      </c>
      <c r="Q529" s="15">
        <v>45768</v>
      </c>
      <c r="R529" s="15">
        <v>45804</v>
      </c>
      <c r="S529" t="s">
        <v>21</v>
      </c>
      <c r="T529">
        <v>5</v>
      </c>
      <c r="U529" s="2">
        <v>500.44933473999998</v>
      </c>
      <c r="V529" s="2">
        <v>6613.8678599999994</v>
      </c>
      <c r="W529" s="2">
        <v>10.367454400000002</v>
      </c>
      <c r="X529" s="2">
        <v>1.2139108000000001</v>
      </c>
      <c r="Y529" s="2">
        <v>8.7926511999999999</v>
      </c>
      <c r="Z529" s="6">
        <f>Crate_BOMs[[#This Row],[glass weight (lb)]]+Crate_BOMs[[#This Row],[Crate Weight (lb)]]/COUNTIF(Crate_BOMs[crate no.],Crate_BOMs[[#This Row],[crate no.]])</f>
        <v>975.32504708799991</v>
      </c>
      <c r="AA529" s="6" t="str">
        <f>IF(LEFT(Crate_BOMs[[#This Row],[glass code]],4)&lt;&gt;"1116","",IFERROR(MID(Crate_BOMs[[#This Row],[no]],FIND("ECN",Crate_BOMs[[#This Row],[no]]),200),MID(Crate_BOMs[[#This Row],[no]],39,200)))</f>
        <v>2.03 GLT01</v>
      </c>
      <c r="AB529" s="6" t="str">
        <f>SUBSTITUTE(IF(RIGHT(Crate_BOMs[[#This Row],[PO Sublot-GL]],6)="curved",RIGHT(Crate_BOMs[[#This Row],[PO Sublot-GL]],12),RIGHT(Crate_BOMs[[#This Row],[PO Sublot-GL]],5))," ","")</f>
        <v>GLT01</v>
      </c>
      <c r="AC529" s="6" t="str">
        <f>SUBSTITUTE(LEFT(Crate_BOMs[[#This Row],[PO Sublot-GL]],LEN(Crate_BOMs[[#This Row],[PO Sublot-GL]])-LEN(Crate_BOMs[[#This Row],[Glass Type]]))," ","")</f>
        <v>2.03</v>
      </c>
      <c r="AD529" s="6" t="str">
        <f>LEFT(Crate_BOMs[[#This Row],[no]],FIND(" ",Crate_BOMs[[#This Row],[no]],5)-1)</f>
        <v>PO 40540</v>
      </c>
      <c r="AE529" s="6" cm="1">
        <f t="array" ref="AE529">COUNTA(_xlfn.UNIQUE(_xlfn._xlws.FILTER(Crate_BOMs[PO],Crate_BOMs[crate no.]=Crate_BOMs[[#This Row],[crate no.]])))</f>
        <v>2</v>
      </c>
      <c r="AF529" s="10" t="str">
        <f>IF(Crate_BOMs[[#This Row],['# POs in Crate]]=1,"",IF(VLOOKUP(Crate_BOMs[[#This Row],[crate no.]],Crates_[[crate no.]:[New Sublot]],3,FALSE)="","",VLOOKUP(Crate_BOMs[[#This Row],[crate no.]],Crates_[[crate no.]:[New Sublot]],3,FALSE)))</f>
        <v>2.03</v>
      </c>
      <c r="AG529" s="6" t="str">
        <f>IF(VLOOKUP(Crate_BOMs[[#This Row],[crate no.]],Crates_[[crate no.]:[New Sublot]],3,FALSE)="",VLOOKUP(Crate_BOMs[[#This Row],[crate no.]],Crates_[[crate no.]:[New Sublot]],2,FALSE),VLOOKUP(Crate_BOMs[[#This Row],[crate no.]],Crates_[[crate no.]:[New Sublot]],3,FALSE))</f>
        <v>2.03</v>
      </c>
    </row>
    <row r="530" spans="1:33" x14ac:dyDescent="0.25">
      <c r="A530">
        <v>9</v>
      </c>
      <c r="B530">
        <v>300522188</v>
      </c>
      <c r="C530">
        <v>2394738</v>
      </c>
      <c r="D530">
        <v>1</v>
      </c>
      <c r="E530" t="s">
        <v>125</v>
      </c>
      <c r="F530" t="s">
        <v>129</v>
      </c>
      <c r="G530">
        <v>2892</v>
      </c>
      <c r="H530">
        <v>2496</v>
      </c>
      <c r="I530">
        <v>114</v>
      </c>
      <c r="J530">
        <v>98</v>
      </c>
      <c r="K530">
        <v>397</v>
      </c>
      <c r="L530">
        <v>1</v>
      </c>
      <c r="M530" t="s">
        <v>55</v>
      </c>
      <c r="N530" t="s">
        <v>56</v>
      </c>
      <c r="O530" s="2">
        <v>875.2351801399999</v>
      </c>
      <c r="P530" s="15">
        <v>45776</v>
      </c>
      <c r="Q530" s="15">
        <v>45768</v>
      </c>
      <c r="R530" s="15">
        <v>45804</v>
      </c>
      <c r="S530" t="s">
        <v>21</v>
      </c>
      <c r="T530">
        <v>5</v>
      </c>
      <c r="U530" s="2">
        <v>500.44933473999998</v>
      </c>
      <c r="V530" s="2">
        <v>6613.8678599999994</v>
      </c>
      <c r="W530" s="2">
        <v>10.367454400000002</v>
      </c>
      <c r="X530" s="2">
        <v>1.2139108000000001</v>
      </c>
      <c r="Y530" s="2">
        <v>8.7926511999999999</v>
      </c>
      <c r="Z530" s="6">
        <f>Crate_BOMs[[#This Row],[glass weight (lb)]]+Crate_BOMs[[#This Row],[Crate Weight (lb)]]/COUNTIF(Crate_BOMs[crate no.],Crate_BOMs[[#This Row],[crate no.]])</f>
        <v>975.32504708799991</v>
      </c>
      <c r="AA530" s="6" t="str">
        <f>IF(LEFT(Crate_BOMs[[#This Row],[glass code]],4)&lt;&gt;"1116","",IFERROR(MID(Crate_BOMs[[#This Row],[no]],FIND("ECN",Crate_BOMs[[#This Row],[no]]),200),MID(Crate_BOMs[[#This Row],[no]],39,200)))</f>
        <v>2.03 GLT01</v>
      </c>
      <c r="AB530" s="6" t="str">
        <f>SUBSTITUTE(IF(RIGHT(Crate_BOMs[[#This Row],[PO Sublot-GL]],6)="curved",RIGHT(Crate_BOMs[[#This Row],[PO Sublot-GL]],12),RIGHT(Crate_BOMs[[#This Row],[PO Sublot-GL]],5))," ","")</f>
        <v>GLT01</v>
      </c>
      <c r="AC530" s="6" t="str">
        <f>SUBSTITUTE(LEFT(Crate_BOMs[[#This Row],[PO Sublot-GL]],LEN(Crate_BOMs[[#This Row],[PO Sublot-GL]])-LEN(Crate_BOMs[[#This Row],[Glass Type]]))," ","")</f>
        <v>2.03</v>
      </c>
      <c r="AD530" s="6" t="str">
        <f>LEFT(Crate_BOMs[[#This Row],[no]],FIND(" ",Crate_BOMs[[#This Row],[no]],5)-1)</f>
        <v>PO 40540</v>
      </c>
      <c r="AE530" s="6" cm="1">
        <f t="array" ref="AE530">COUNTA(_xlfn.UNIQUE(_xlfn._xlws.FILTER(Crate_BOMs[PO],Crate_BOMs[crate no.]=Crate_BOMs[[#This Row],[crate no.]])))</f>
        <v>2</v>
      </c>
      <c r="AF530" s="10" t="str">
        <f>IF(Crate_BOMs[[#This Row],['# POs in Crate]]=1,"",IF(VLOOKUP(Crate_BOMs[[#This Row],[crate no.]],Crates_[[crate no.]:[New Sublot]],3,FALSE)="","",VLOOKUP(Crate_BOMs[[#This Row],[crate no.]],Crates_[[crate no.]:[New Sublot]],3,FALSE)))</f>
        <v>2.03</v>
      </c>
      <c r="AG530" s="6" t="str">
        <f>IF(VLOOKUP(Crate_BOMs[[#This Row],[crate no.]],Crates_[[crate no.]:[New Sublot]],3,FALSE)="",VLOOKUP(Crate_BOMs[[#This Row],[crate no.]],Crates_[[crate no.]:[New Sublot]],2,FALSE),VLOOKUP(Crate_BOMs[[#This Row],[crate no.]],Crates_[[crate no.]:[New Sublot]],3,FALSE))</f>
        <v>2.03</v>
      </c>
    </row>
    <row r="531" spans="1:33" x14ac:dyDescent="0.25">
      <c r="A531">
        <v>9</v>
      </c>
      <c r="B531">
        <v>300522130</v>
      </c>
      <c r="C531">
        <v>2394739</v>
      </c>
      <c r="D531">
        <v>1</v>
      </c>
      <c r="E531" t="s">
        <v>57</v>
      </c>
      <c r="F531" t="s">
        <v>147</v>
      </c>
      <c r="G531">
        <v>2892</v>
      </c>
      <c r="H531">
        <v>2496</v>
      </c>
      <c r="I531">
        <v>114</v>
      </c>
      <c r="J531">
        <v>98</v>
      </c>
      <c r="K531">
        <v>397</v>
      </c>
      <c r="L531">
        <v>1</v>
      </c>
      <c r="M531" t="s">
        <v>55</v>
      </c>
      <c r="N531" t="s">
        <v>56</v>
      </c>
      <c r="O531" s="2">
        <v>875.2351801399999</v>
      </c>
      <c r="P531" s="15">
        <v>45776</v>
      </c>
      <c r="Q531" s="15">
        <v>45768</v>
      </c>
      <c r="R531" s="15">
        <v>45804</v>
      </c>
      <c r="S531" t="s">
        <v>21</v>
      </c>
      <c r="T531">
        <v>5</v>
      </c>
      <c r="U531" s="2">
        <v>500.44933473999998</v>
      </c>
      <c r="V531" s="2">
        <v>6613.8678599999994</v>
      </c>
      <c r="W531" s="2">
        <v>10.367454400000002</v>
      </c>
      <c r="X531" s="2">
        <v>1.2139108000000001</v>
      </c>
      <c r="Y531" s="2">
        <v>8.7926511999999999</v>
      </c>
      <c r="Z531" s="6">
        <f>Crate_BOMs[[#This Row],[glass weight (lb)]]+Crate_BOMs[[#This Row],[Crate Weight (lb)]]/COUNTIF(Crate_BOMs[crate no.],Crate_BOMs[[#This Row],[crate no.]])</f>
        <v>975.32504708799991</v>
      </c>
      <c r="AA531" s="6" t="str">
        <f>IF(LEFT(Crate_BOMs[[#This Row],[glass code]],4)&lt;&gt;"1116","",IFERROR(MID(Crate_BOMs[[#This Row],[no]],FIND("ECN",Crate_BOMs[[#This Row],[no]]),200),MID(Crate_BOMs[[#This Row],[no]],39,200)))</f>
        <v>2.03 GLZ01</v>
      </c>
      <c r="AB531" s="6" t="str">
        <f>SUBSTITUTE(IF(RIGHT(Crate_BOMs[[#This Row],[PO Sublot-GL]],6)="curved",RIGHT(Crate_BOMs[[#This Row],[PO Sublot-GL]],12),RIGHT(Crate_BOMs[[#This Row],[PO Sublot-GL]],5))," ","")</f>
        <v>GLZ01</v>
      </c>
      <c r="AC531" s="6" t="str">
        <f>SUBSTITUTE(LEFT(Crate_BOMs[[#This Row],[PO Sublot-GL]],LEN(Crate_BOMs[[#This Row],[PO Sublot-GL]])-LEN(Crate_BOMs[[#This Row],[Glass Type]]))," ","")</f>
        <v>2.03</v>
      </c>
      <c r="AD531" s="6" t="str">
        <f>LEFT(Crate_BOMs[[#This Row],[no]],FIND(" ",Crate_BOMs[[#This Row],[no]],5)-1)</f>
        <v>PO 40540</v>
      </c>
      <c r="AE531" s="6" cm="1">
        <f t="array" ref="AE531">COUNTA(_xlfn.UNIQUE(_xlfn._xlws.FILTER(Crate_BOMs[PO],Crate_BOMs[crate no.]=Crate_BOMs[[#This Row],[crate no.]])))</f>
        <v>1</v>
      </c>
      <c r="AF531" s="10" t="str">
        <f>IF(Crate_BOMs[[#This Row],['# POs in Crate]]=1,"",IF(VLOOKUP(Crate_BOMs[[#This Row],[crate no.]],Crates_[[crate no.]:[New Sublot]],3,FALSE)="","",VLOOKUP(Crate_BOMs[[#This Row],[crate no.]],Crates_[[crate no.]:[New Sublot]],3,FALSE)))</f>
        <v/>
      </c>
      <c r="AG531" s="6" t="str">
        <f>IF(VLOOKUP(Crate_BOMs[[#This Row],[crate no.]],Crates_[[crate no.]:[New Sublot]],3,FALSE)="",VLOOKUP(Crate_BOMs[[#This Row],[crate no.]],Crates_[[crate no.]:[New Sublot]],2,FALSE),VLOOKUP(Crate_BOMs[[#This Row],[crate no.]],Crates_[[crate no.]:[New Sublot]],3,FALSE))</f>
        <v>2.03</v>
      </c>
    </row>
    <row r="532" spans="1:33" x14ac:dyDescent="0.25">
      <c r="A532">
        <v>9</v>
      </c>
      <c r="B532">
        <v>300522130</v>
      </c>
      <c r="C532">
        <v>2394739</v>
      </c>
      <c r="D532">
        <v>1</v>
      </c>
      <c r="E532" t="s">
        <v>57</v>
      </c>
      <c r="F532" t="s">
        <v>147</v>
      </c>
      <c r="G532">
        <v>2892</v>
      </c>
      <c r="H532">
        <v>2496</v>
      </c>
      <c r="I532">
        <v>114</v>
      </c>
      <c r="J532">
        <v>98</v>
      </c>
      <c r="K532">
        <v>397</v>
      </c>
      <c r="L532">
        <v>1</v>
      </c>
      <c r="M532" t="s">
        <v>55</v>
      </c>
      <c r="N532" t="s">
        <v>56</v>
      </c>
      <c r="O532" s="2">
        <v>875.2351801399999</v>
      </c>
      <c r="P532" s="15">
        <v>45776</v>
      </c>
      <c r="Q532" s="15">
        <v>45768</v>
      </c>
      <c r="R532" s="15">
        <v>45804</v>
      </c>
      <c r="S532" t="s">
        <v>21</v>
      </c>
      <c r="T532">
        <v>5</v>
      </c>
      <c r="U532" s="2">
        <v>500.44933473999998</v>
      </c>
      <c r="V532" s="2">
        <v>6613.8678599999994</v>
      </c>
      <c r="W532" s="2">
        <v>10.367454400000002</v>
      </c>
      <c r="X532" s="2">
        <v>1.2139108000000001</v>
      </c>
      <c r="Y532" s="2">
        <v>8.7926511999999999</v>
      </c>
      <c r="Z532" s="6">
        <f>Crate_BOMs[[#This Row],[glass weight (lb)]]+Crate_BOMs[[#This Row],[Crate Weight (lb)]]/COUNTIF(Crate_BOMs[crate no.],Crate_BOMs[[#This Row],[crate no.]])</f>
        <v>975.32504708799991</v>
      </c>
      <c r="AA532" s="6" t="str">
        <f>IF(LEFT(Crate_BOMs[[#This Row],[glass code]],4)&lt;&gt;"1116","",IFERROR(MID(Crate_BOMs[[#This Row],[no]],FIND("ECN",Crate_BOMs[[#This Row],[no]]),200),MID(Crate_BOMs[[#This Row],[no]],39,200)))</f>
        <v>2.03 GLZ01</v>
      </c>
      <c r="AB532" s="6" t="str">
        <f>SUBSTITUTE(IF(RIGHT(Crate_BOMs[[#This Row],[PO Sublot-GL]],6)="curved",RIGHT(Crate_BOMs[[#This Row],[PO Sublot-GL]],12),RIGHT(Crate_BOMs[[#This Row],[PO Sublot-GL]],5))," ","")</f>
        <v>GLZ01</v>
      </c>
      <c r="AC532" s="6" t="str">
        <f>SUBSTITUTE(LEFT(Crate_BOMs[[#This Row],[PO Sublot-GL]],LEN(Crate_BOMs[[#This Row],[PO Sublot-GL]])-LEN(Crate_BOMs[[#This Row],[Glass Type]]))," ","")</f>
        <v>2.03</v>
      </c>
      <c r="AD532" s="6" t="str">
        <f>LEFT(Crate_BOMs[[#This Row],[no]],FIND(" ",Crate_BOMs[[#This Row],[no]],5)-1)</f>
        <v>PO 40540</v>
      </c>
      <c r="AE532" s="6" cm="1">
        <f t="array" ref="AE532">COUNTA(_xlfn.UNIQUE(_xlfn._xlws.FILTER(Crate_BOMs[PO],Crate_BOMs[crate no.]=Crate_BOMs[[#This Row],[crate no.]])))</f>
        <v>1</v>
      </c>
      <c r="AF532" s="10" t="str">
        <f>IF(Crate_BOMs[[#This Row],['# POs in Crate]]=1,"",IF(VLOOKUP(Crate_BOMs[[#This Row],[crate no.]],Crates_[[crate no.]:[New Sublot]],3,FALSE)="","",VLOOKUP(Crate_BOMs[[#This Row],[crate no.]],Crates_[[crate no.]:[New Sublot]],3,FALSE)))</f>
        <v/>
      </c>
      <c r="AG532" s="6" t="str">
        <f>IF(VLOOKUP(Crate_BOMs[[#This Row],[crate no.]],Crates_[[crate no.]:[New Sublot]],3,FALSE)="",VLOOKUP(Crate_BOMs[[#This Row],[crate no.]],Crates_[[crate no.]:[New Sublot]],2,FALSE),VLOOKUP(Crate_BOMs[[#This Row],[crate no.]],Crates_[[crate no.]:[New Sublot]],3,FALSE))</f>
        <v>2.03</v>
      </c>
    </row>
    <row r="533" spans="1:33" x14ac:dyDescent="0.25">
      <c r="A533">
        <v>9</v>
      </c>
      <c r="B533">
        <v>300522130</v>
      </c>
      <c r="C533">
        <v>2394739</v>
      </c>
      <c r="D533">
        <v>1</v>
      </c>
      <c r="E533" t="s">
        <v>57</v>
      </c>
      <c r="F533" t="s">
        <v>147</v>
      </c>
      <c r="G533">
        <v>2892</v>
      </c>
      <c r="H533">
        <v>2496</v>
      </c>
      <c r="I533">
        <v>114</v>
      </c>
      <c r="J533">
        <v>98</v>
      </c>
      <c r="K533">
        <v>397</v>
      </c>
      <c r="L533">
        <v>1</v>
      </c>
      <c r="M533" t="s">
        <v>55</v>
      </c>
      <c r="N533" t="s">
        <v>56</v>
      </c>
      <c r="O533" s="2">
        <v>875.2351801399999</v>
      </c>
      <c r="P533" s="15">
        <v>45776</v>
      </c>
      <c r="Q533" s="15">
        <v>45768</v>
      </c>
      <c r="R533" s="15">
        <v>45804</v>
      </c>
      <c r="S533" t="s">
        <v>21</v>
      </c>
      <c r="T533">
        <v>5</v>
      </c>
      <c r="U533" s="2">
        <v>500.44933473999998</v>
      </c>
      <c r="V533" s="2">
        <v>6613.8678599999994</v>
      </c>
      <c r="W533" s="2">
        <v>10.367454400000002</v>
      </c>
      <c r="X533" s="2">
        <v>1.2139108000000001</v>
      </c>
      <c r="Y533" s="2">
        <v>8.7926511999999999</v>
      </c>
      <c r="Z533" s="6">
        <f>Crate_BOMs[[#This Row],[glass weight (lb)]]+Crate_BOMs[[#This Row],[Crate Weight (lb)]]/COUNTIF(Crate_BOMs[crate no.],Crate_BOMs[[#This Row],[crate no.]])</f>
        <v>975.32504708799991</v>
      </c>
      <c r="AA533" s="6" t="str">
        <f>IF(LEFT(Crate_BOMs[[#This Row],[glass code]],4)&lt;&gt;"1116","",IFERROR(MID(Crate_BOMs[[#This Row],[no]],FIND("ECN",Crate_BOMs[[#This Row],[no]]),200),MID(Crate_BOMs[[#This Row],[no]],39,200)))</f>
        <v>2.03 GLZ01</v>
      </c>
      <c r="AB533" s="6" t="str">
        <f>SUBSTITUTE(IF(RIGHT(Crate_BOMs[[#This Row],[PO Sublot-GL]],6)="curved",RIGHT(Crate_BOMs[[#This Row],[PO Sublot-GL]],12),RIGHT(Crate_BOMs[[#This Row],[PO Sublot-GL]],5))," ","")</f>
        <v>GLZ01</v>
      </c>
      <c r="AC533" s="6" t="str">
        <f>SUBSTITUTE(LEFT(Crate_BOMs[[#This Row],[PO Sublot-GL]],LEN(Crate_BOMs[[#This Row],[PO Sublot-GL]])-LEN(Crate_BOMs[[#This Row],[Glass Type]]))," ","")</f>
        <v>2.03</v>
      </c>
      <c r="AD533" s="6" t="str">
        <f>LEFT(Crate_BOMs[[#This Row],[no]],FIND(" ",Crate_BOMs[[#This Row],[no]],5)-1)</f>
        <v>PO 40540</v>
      </c>
      <c r="AE533" s="6" cm="1">
        <f t="array" ref="AE533">COUNTA(_xlfn.UNIQUE(_xlfn._xlws.FILTER(Crate_BOMs[PO],Crate_BOMs[crate no.]=Crate_BOMs[[#This Row],[crate no.]])))</f>
        <v>1</v>
      </c>
      <c r="AF533" s="10" t="str">
        <f>IF(Crate_BOMs[[#This Row],['# POs in Crate]]=1,"",IF(VLOOKUP(Crate_BOMs[[#This Row],[crate no.]],Crates_[[crate no.]:[New Sublot]],3,FALSE)="","",VLOOKUP(Crate_BOMs[[#This Row],[crate no.]],Crates_[[crate no.]:[New Sublot]],3,FALSE)))</f>
        <v/>
      </c>
      <c r="AG533" s="6" t="str">
        <f>IF(VLOOKUP(Crate_BOMs[[#This Row],[crate no.]],Crates_[[crate no.]:[New Sublot]],3,FALSE)="",VLOOKUP(Crate_BOMs[[#This Row],[crate no.]],Crates_[[crate no.]:[New Sublot]],2,FALSE),VLOOKUP(Crate_BOMs[[#This Row],[crate no.]],Crates_[[crate no.]:[New Sublot]],3,FALSE))</f>
        <v>2.03</v>
      </c>
    </row>
    <row r="534" spans="1:33" x14ac:dyDescent="0.25">
      <c r="A534">
        <v>9</v>
      </c>
      <c r="B534">
        <v>300522130</v>
      </c>
      <c r="C534">
        <v>2394739</v>
      </c>
      <c r="D534">
        <v>1</v>
      </c>
      <c r="E534" t="s">
        <v>57</v>
      </c>
      <c r="F534" t="s">
        <v>147</v>
      </c>
      <c r="G534">
        <v>2892</v>
      </c>
      <c r="H534">
        <v>2496</v>
      </c>
      <c r="I534">
        <v>114</v>
      </c>
      <c r="J534">
        <v>98</v>
      </c>
      <c r="K534">
        <v>397</v>
      </c>
      <c r="L534">
        <v>1</v>
      </c>
      <c r="M534" t="s">
        <v>55</v>
      </c>
      <c r="N534" t="s">
        <v>56</v>
      </c>
      <c r="O534" s="2">
        <v>875.2351801399999</v>
      </c>
      <c r="P534" s="15">
        <v>45776</v>
      </c>
      <c r="Q534" s="15">
        <v>45768</v>
      </c>
      <c r="R534" s="15">
        <v>45804</v>
      </c>
      <c r="S534" t="s">
        <v>21</v>
      </c>
      <c r="T534">
        <v>5</v>
      </c>
      <c r="U534" s="2">
        <v>500.44933473999998</v>
      </c>
      <c r="V534" s="2">
        <v>6613.8678599999994</v>
      </c>
      <c r="W534" s="2">
        <v>10.367454400000002</v>
      </c>
      <c r="X534" s="2">
        <v>1.2139108000000001</v>
      </c>
      <c r="Y534" s="2">
        <v>8.7926511999999999</v>
      </c>
      <c r="Z534" s="6">
        <f>Crate_BOMs[[#This Row],[glass weight (lb)]]+Crate_BOMs[[#This Row],[Crate Weight (lb)]]/COUNTIF(Crate_BOMs[crate no.],Crate_BOMs[[#This Row],[crate no.]])</f>
        <v>975.32504708799991</v>
      </c>
      <c r="AA534" s="6" t="str">
        <f>IF(LEFT(Crate_BOMs[[#This Row],[glass code]],4)&lt;&gt;"1116","",IFERROR(MID(Crate_BOMs[[#This Row],[no]],FIND("ECN",Crate_BOMs[[#This Row],[no]]),200),MID(Crate_BOMs[[#This Row],[no]],39,200)))</f>
        <v>2.03 GLZ01</v>
      </c>
      <c r="AB534" s="6" t="str">
        <f>SUBSTITUTE(IF(RIGHT(Crate_BOMs[[#This Row],[PO Sublot-GL]],6)="curved",RIGHT(Crate_BOMs[[#This Row],[PO Sublot-GL]],12),RIGHT(Crate_BOMs[[#This Row],[PO Sublot-GL]],5))," ","")</f>
        <v>GLZ01</v>
      </c>
      <c r="AC534" s="6" t="str">
        <f>SUBSTITUTE(LEFT(Crate_BOMs[[#This Row],[PO Sublot-GL]],LEN(Crate_BOMs[[#This Row],[PO Sublot-GL]])-LEN(Crate_BOMs[[#This Row],[Glass Type]]))," ","")</f>
        <v>2.03</v>
      </c>
      <c r="AD534" s="6" t="str">
        <f>LEFT(Crate_BOMs[[#This Row],[no]],FIND(" ",Crate_BOMs[[#This Row],[no]],5)-1)</f>
        <v>PO 40540</v>
      </c>
      <c r="AE534" s="6" cm="1">
        <f t="array" ref="AE534">COUNTA(_xlfn.UNIQUE(_xlfn._xlws.FILTER(Crate_BOMs[PO],Crate_BOMs[crate no.]=Crate_BOMs[[#This Row],[crate no.]])))</f>
        <v>1</v>
      </c>
      <c r="AF534" s="10" t="str">
        <f>IF(Crate_BOMs[[#This Row],['# POs in Crate]]=1,"",IF(VLOOKUP(Crate_BOMs[[#This Row],[crate no.]],Crates_[[crate no.]:[New Sublot]],3,FALSE)="","",VLOOKUP(Crate_BOMs[[#This Row],[crate no.]],Crates_[[crate no.]:[New Sublot]],3,FALSE)))</f>
        <v/>
      </c>
      <c r="AG534" s="6" t="str">
        <f>IF(VLOOKUP(Crate_BOMs[[#This Row],[crate no.]],Crates_[[crate no.]:[New Sublot]],3,FALSE)="",VLOOKUP(Crate_BOMs[[#This Row],[crate no.]],Crates_[[crate no.]:[New Sublot]],2,FALSE),VLOOKUP(Crate_BOMs[[#This Row],[crate no.]],Crates_[[crate no.]:[New Sublot]],3,FALSE))</f>
        <v>2.03</v>
      </c>
    </row>
    <row r="535" spans="1:33" x14ac:dyDescent="0.25">
      <c r="A535">
        <v>9</v>
      </c>
      <c r="B535">
        <v>300522130</v>
      </c>
      <c r="C535">
        <v>2394739</v>
      </c>
      <c r="D535">
        <v>1</v>
      </c>
      <c r="E535" t="s">
        <v>57</v>
      </c>
      <c r="F535" t="s">
        <v>147</v>
      </c>
      <c r="G535">
        <v>2892</v>
      </c>
      <c r="H535">
        <v>2496</v>
      </c>
      <c r="I535">
        <v>114</v>
      </c>
      <c r="J535">
        <v>98</v>
      </c>
      <c r="K535">
        <v>397</v>
      </c>
      <c r="L535">
        <v>1</v>
      </c>
      <c r="M535" t="s">
        <v>55</v>
      </c>
      <c r="N535" t="s">
        <v>56</v>
      </c>
      <c r="O535" s="2">
        <v>875.2351801399999</v>
      </c>
      <c r="P535" s="15">
        <v>45776</v>
      </c>
      <c r="Q535" s="15">
        <v>45768</v>
      </c>
      <c r="R535" s="15">
        <v>45804</v>
      </c>
      <c r="S535" t="s">
        <v>21</v>
      </c>
      <c r="T535">
        <v>5</v>
      </c>
      <c r="U535" s="2">
        <v>500.44933473999998</v>
      </c>
      <c r="V535" s="2">
        <v>6613.8678599999994</v>
      </c>
      <c r="W535" s="2">
        <v>10.367454400000002</v>
      </c>
      <c r="X535" s="2">
        <v>1.2139108000000001</v>
      </c>
      <c r="Y535" s="2">
        <v>8.7926511999999999</v>
      </c>
      <c r="Z535" s="6">
        <f>Crate_BOMs[[#This Row],[glass weight (lb)]]+Crate_BOMs[[#This Row],[Crate Weight (lb)]]/COUNTIF(Crate_BOMs[crate no.],Crate_BOMs[[#This Row],[crate no.]])</f>
        <v>975.32504708799991</v>
      </c>
      <c r="AA535" s="6" t="str">
        <f>IF(LEFT(Crate_BOMs[[#This Row],[glass code]],4)&lt;&gt;"1116","",IFERROR(MID(Crate_BOMs[[#This Row],[no]],FIND("ECN",Crate_BOMs[[#This Row],[no]]),200),MID(Crate_BOMs[[#This Row],[no]],39,200)))</f>
        <v>2.03 GLZ01</v>
      </c>
      <c r="AB535" s="6" t="str">
        <f>SUBSTITUTE(IF(RIGHT(Crate_BOMs[[#This Row],[PO Sublot-GL]],6)="curved",RIGHT(Crate_BOMs[[#This Row],[PO Sublot-GL]],12),RIGHT(Crate_BOMs[[#This Row],[PO Sublot-GL]],5))," ","")</f>
        <v>GLZ01</v>
      </c>
      <c r="AC535" s="6" t="str">
        <f>SUBSTITUTE(LEFT(Crate_BOMs[[#This Row],[PO Sublot-GL]],LEN(Crate_BOMs[[#This Row],[PO Sublot-GL]])-LEN(Crate_BOMs[[#This Row],[Glass Type]]))," ","")</f>
        <v>2.03</v>
      </c>
      <c r="AD535" s="6" t="str">
        <f>LEFT(Crate_BOMs[[#This Row],[no]],FIND(" ",Crate_BOMs[[#This Row],[no]],5)-1)</f>
        <v>PO 40540</v>
      </c>
      <c r="AE535" s="6" cm="1">
        <f t="array" ref="AE535">COUNTA(_xlfn.UNIQUE(_xlfn._xlws.FILTER(Crate_BOMs[PO],Crate_BOMs[crate no.]=Crate_BOMs[[#This Row],[crate no.]])))</f>
        <v>1</v>
      </c>
      <c r="AF535" s="10" t="str">
        <f>IF(Crate_BOMs[[#This Row],['# POs in Crate]]=1,"",IF(VLOOKUP(Crate_BOMs[[#This Row],[crate no.]],Crates_[[crate no.]:[New Sublot]],3,FALSE)="","",VLOOKUP(Crate_BOMs[[#This Row],[crate no.]],Crates_[[crate no.]:[New Sublot]],3,FALSE)))</f>
        <v/>
      </c>
      <c r="AG535" s="6" t="str">
        <f>IF(VLOOKUP(Crate_BOMs[[#This Row],[crate no.]],Crates_[[crate no.]:[New Sublot]],3,FALSE)="",VLOOKUP(Crate_BOMs[[#This Row],[crate no.]],Crates_[[crate no.]:[New Sublot]],2,FALSE),VLOOKUP(Crate_BOMs[[#This Row],[crate no.]],Crates_[[crate no.]:[New Sublot]],3,FALSE))</f>
        <v>2.03</v>
      </c>
    </row>
    <row r="536" spans="1:33" x14ac:dyDescent="0.25">
      <c r="A536">
        <v>9</v>
      </c>
      <c r="B536">
        <v>300522121</v>
      </c>
      <c r="C536">
        <v>2394739</v>
      </c>
      <c r="D536">
        <v>1</v>
      </c>
      <c r="E536" t="s">
        <v>57</v>
      </c>
      <c r="F536" t="s">
        <v>147</v>
      </c>
      <c r="G536">
        <v>2892</v>
      </c>
      <c r="H536">
        <v>2496</v>
      </c>
      <c r="I536">
        <v>114</v>
      </c>
      <c r="J536">
        <v>98</v>
      </c>
      <c r="K536">
        <v>397</v>
      </c>
      <c r="L536">
        <v>1</v>
      </c>
      <c r="M536" t="s">
        <v>55</v>
      </c>
      <c r="N536" t="s">
        <v>56</v>
      </c>
      <c r="O536" s="2">
        <v>875.2351801399999</v>
      </c>
      <c r="P536" s="15">
        <v>45776</v>
      </c>
      <c r="Q536" s="15">
        <v>45768</v>
      </c>
      <c r="R536" s="15">
        <v>45804</v>
      </c>
      <c r="S536" t="s">
        <v>21</v>
      </c>
      <c r="T536">
        <v>5</v>
      </c>
      <c r="U536" s="2">
        <v>500.44933473999998</v>
      </c>
      <c r="V536" s="2">
        <v>6613.8678599999994</v>
      </c>
      <c r="W536" s="2">
        <v>10.367454400000002</v>
      </c>
      <c r="X536" s="2">
        <v>1.2139108000000001</v>
      </c>
      <c r="Y536" s="2">
        <v>8.7926511999999999</v>
      </c>
      <c r="Z536" s="6">
        <f>Crate_BOMs[[#This Row],[glass weight (lb)]]+Crate_BOMs[[#This Row],[Crate Weight (lb)]]/COUNTIF(Crate_BOMs[crate no.],Crate_BOMs[[#This Row],[crate no.]])</f>
        <v>975.32504708799991</v>
      </c>
      <c r="AA536" s="6" t="str">
        <f>IF(LEFT(Crate_BOMs[[#This Row],[glass code]],4)&lt;&gt;"1116","",IFERROR(MID(Crate_BOMs[[#This Row],[no]],FIND("ECN",Crate_BOMs[[#This Row],[no]]),200),MID(Crate_BOMs[[#This Row],[no]],39,200)))</f>
        <v>2.03 GLZ01</v>
      </c>
      <c r="AB536" s="6" t="str">
        <f>SUBSTITUTE(IF(RIGHT(Crate_BOMs[[#This Row],[PO Sublot-GL]],6)="curved",RIGHT(Crate_BOMs[[#This Row],[PO Sublot-GL]],12),RIGHT(Crate_BOMs[[#This Row],[PO Sublot-GL]],5))," ","")</f>
        <v>GLZ01</v>
      </c>
      <c r="AC536" s="6" t="str">
        <f>SUBSTITUTE(LEFT(Crate_BOMs[[#This Row],[PO Sublot-GL]],LEN(Crate_BOMs[[#This Row],[PO Sublot-GL]])-LEN(Crate_BOMs[[#This Row],[Glass Type]]))," ","")</f>
        <v>2.03</v>
      </c>
      <c r="AD536" s="6" t="str">
        <f>LEFT(Crate_BOMs[[#This Row],[no]],FIND(" ",Crate_BOMs[[#This Row],[no]],5)-1)</f>
        <v>PO 40540</v>
      </c>
      <c r="AE536" s="6" cm="1">
        <f t="array" ref="AE536">COUNTA(_xlfn.UNIQUE(_xlfn._xlws.FILTER(Crate_BOMs[PO],Crate_BOMs[crate no.]=Crate_BOMs[[#This Row],[crate no.]])))</f>
        <v>1</v>
      </c>
      <c r="AF536" s="10" t="str">
        <f>IF(Crate_BOMs[[#This Row],['# POs in Crate]]=1,"",IF(VLOOKUP(Crate_BOMs[[#This Row],[crate no.]],Crates_[[crate no.]:[New Sublot]],3,FALSE)="","",VLOOKUP(Crate_BOMs[[#This Row],[crate no.]],Crates_[[crate no.]:[New Sublot]],3,FALSE)))</f>
        <v/>
      </c>
      <c r="AG536" s="6" t="str">
        <f>IF(VLOOKUP(Crate_BOMs[[#This Row],[crate no.]],Crates_[[crate no.]:[New Sublot]],3,FALSE)="",VLOOKUP(Crate_BOMs[[#This Row],[crate no.]],Crates_[[crate no.]:[New Sublot]],2,FALSE),VLOOKUP(Crate_BOMs[[#This Row],[crate no.]],Crates_[[crate no.]:[New Sublot]],3,FALSE))</f>
        <v>2.03</v>
      </c>
    </row>
    <row r="537" spans="1:33" x14ac:dyDescent="0.25">
      <c r="A537">
        <v>9</v>
      </c>
      <c r="B537">
        <v>300522121</v>
      </c>
      <c r="C537">
        <v>2394739</v>
      </c>
      <c r="D537">
        <v>1</v>
      </c>
      <c r="E537" t="s">
        <v>57</v>
      </c>
      <c r="F537" t="s">
        <v>147</v>
      </c>
      <c r="G537">
        <v>2892</v>
      </c>
      <c r="H537">
        <v>2496</v>
      </c>
      <c r="I537">
        <v>114</v>
      </c>
      <c r="J537">
        <v>98</v>
      </c>
      <c r="K537">
        <v>397</v>
      </c>
      <c r="L537">
        <v>1</v>
      </c>
      <c r="M537" t="s">
        <v>55</v>
      </c>
      <c r="N537" t="s">
        <v>56</v>
      </c>
      <c r="O537" s="2">
        <v>875.2351801399999</v>
      </c>
      <c r="P537" s="15">
        <v>45776</v>
      </c>
      <c r="Q537" s="15">
        <v>45768</v>
      </c>
      <c r="R537" s="15">
        <v>45804</v>
      </c>
      <c r="S537" t="s">
        <v>21</v>
      </c>
      <c r="T537">
        <v>5</v>
      </c>
      <c r="U537" s="2">
        <v>500.44933473999998</v>
      </c>
      <c r="V537" s="2">
        <v>6613.8678599999994</v>
      </c>
      <c r="W537" s="2">
        <v>10.367454400000002</v>
      </c>
      <c r="X537" s="2">
        <v>1.2139108000000001</v>
      </c>
      <c r="Y537" s="2">
        <v>8.7926511999999999</v>
      </c>
      <c r="Z537" s="6">
        <f>Crate_BOMs[[#This Row],[glass weight (lb)]]+Crate_BOMs[[#This Row],[Crate Weight (lb)]]/COUNTIF(Crate_BOMs[crate no.],Crate_BOMs[[#This Row],[crate no.]])</f>
        <v>975.32504708799991</v>
      </c>
      <c r="AA537" s="6" t="str">
        <f>IF(LEFT(Crate_BOMs[[#This Row],[glass code]],4)&lt;&gt;"1116","",IFERROR(MID(Crate_BOMs[[#This Row],[no]],FIND("ECN",Crate_BOMs[[#This Row],[no]]),200),MID(Crate_BOMs[[#This Row],[no]],39,200)))</f>
        <v>2.03 GLZ01</v>
      </c>
      <c r="AB537" s="6" t="str">
        <f>SUBSTITUTE(IF(RIGHT(Crate_BOMs[[#This Row],[PO Sublot-GL]],6)="curved",RIGHT(Crate_BOMs[[#This Row],[PO Sublot-GL]],12),RIGHT(Crate_BOMs[[#This Row],[PO Sublot-GL]],5))," ","")</f>
        <v>GLZ01</v>
      </c>
      <c r="AC537" s="6" t="str">
        <f>SUBSTITUTE(LEFT(Crate_BOMs[[#This Row],[PO Sublot-GL]],LEN(Crate_BOMs[[#This Row],[PO Sublot-GL]])-LEN(Crate_BOMs[[#This Row],[Glass Type]]))," ","")</f>
        <v>2.03</v>
      </c>
      <c r="AD537" s="6" t="str">
        <f>LEFT(Crate_BOMs[[#This Row],[no]],FIND(" ",Crate_BOMs[[#This Row],[no]],5)-1)</f>
        <v>PO 40540</v>
      </c>
      <c r="AE537" s="6" cm="1">
        <f t="array" ref="AE537">COUNTA(_xlfn.UNIQUE(_xlfn._xlws.FILTER(Crate_BOMs[PO],Crate_BOMs[crate no.]=Crate_BOMs[[#This Row],[crate no.]])))</f>
        <v>1</v>
      </c>
      <c r="AF537" s="10" t="str">
        <f>IF(Crate_BOMs[[#This Row],['# POs in Crate]]=1,"",IF(VLOOKUP(Crate_BOMs[[#This Row],[crate no.]],Crates_[[crate no.]:[New Sublot]],3,FALSE)="","",VLOOKUP(Crate_BOMs[[#This Row],[crate no.]],Crates_[[crate no.]:[New Sublot]],3,FALSE)))</f>
        <v/>
      </c>
      <c r="AG537" s="6" t="str">
        <f>IF(VLOOKUP(Crate_BOMs[[#This Row],[crate no.]],Crates_[[crate no.]:[New Sublot]],3,FALSE)="",VLOOKUP(Crate_BOMs[[#This Row],[crate no.]],Crates_[[crate no.]:[New Sublot]],2,FALSE),VLOOKUP(Crate_BOMs[[#This Row],[crate no.]],Crates_[[crate no.]:[New Sublot]],3,FALSE))</f>
        <v>2.03</v>
      </c>
    </row>
    <row r="538" spans="1:33" x14ac:dyDescent="0.25">
      <c r="A538">
        <v>9</v>
      </c>
      <c r="B538">
        <v>300522121</v>
      </c>
      <c r="C538">
        <v>2394739</v>
      </c>
      <c r="D538">
        <v>1</v>
      </c>
      <c r="E538" t="s">
        <v>57</v>
      </c>
      <c r="F538" t="s">
        <v>147</v>
      </c>
      <c r="G538">
        <v>2892</v>
      </c>
      <c r="H538">
        <v>2496</v>
      </c>
      <c r="I538">
        <v>114</v>
      </c>
      <c r="J538">
        <v>98</v>
      </c>
      <c r="K538">
        <v>397</v>
      </c>
      <c r="L538">
        <v>1</v>
      </c>
      <c r="M538" t="s">
        <v>55</v>
      </c>
      <c r="N538" t="s">
        <v>56</v>
      </c>
      <c r="O538" s="2">
        <v>875.2351801399999</v>
      </c>
      <c r="P538" s="15">
        <v>45776</v>
      </c>
      <c r="Q538" s="15">
        <v>45768</v>
      </c>
      <c r="R538" s="15">
        <v>45804</v>
      </c>
      <c r="S538" t="s">
        <v>21</v>
      </c>
      <c r="T538">
        <v>5</v>
      </c>
      <c r="U538" s="2">
        <v>500.44933473999998</v>
      </c>
      <c r="V538" s="2">
        <v>6613.8678599999994</v>
      </c>
      <c r="W538" s="2">
        <v>10.367454400000002</v>
      </c>
      <c r="X538" s="2">
        <v>1.2139108000000001</v>
      </c>
      <c r="Y538" s="2">
        <v>8.7926511999999999</v>
      </c>
      <c r="Z538" s="6">
        <f>Crate_BOMs[[#This Row],[glass weight (lb)]]+Crate_BOMs[[#This Row],[Crate Weight (lb)]]/COUNTIF(Crate_BOMs[crate no.],Crate_BOMs[[#This Row],[crate no.]])</f>
        <v>975.32504708799991</v>
      </c>
      <c r="AA538" s="6" t="str">
        <f>IF(LEFT(Crate_BOMs[[#This Row],[glass code]],4)&lt;&gt;"1116","",IFERROR(MID(Crate_BOMs[[#This Row],[no]],FIND("ECN",Crate_BOMs[[#This Row],[no]]),200),MID(Crate_BOMs[[#This Row],[no]],39,200)))</f>
        <v>2.03 GLZ01</v>
      </c>
      <c r="AB538" s="6" t="str">
        <f>SUBSTITUTE(IF(RIGHT(Crate_BOMs[[#This Row],[PO Sublot-GL]],6)="curved",RIGHT(Crate_BOMs[[#This Row],[PO Sublot-GL]],12),RIGHT(Crate_BOMs[[#This Row],[PO Sublot-GL]],5))," ","")</f>
        <v>GLZ01</v>
      </c>
      <c r="AC538" s="6" t="str">
        <f>SUBSTITUTE(LEFT(Crate_BOMs[[#This Row],[PO Sublot-GL]],LEN(Crate_BOMs[[#This Row],[PO Sublot-GL]])-LEN(Crate_BOMs[[#This Row],[Glass Type]]))," ","")</f>
        <v>2.03</v>
      </c>
      <c r="AD538" s="6" t="str">
        <f>LEFT(Crate_BOMs[[#This Row],[no]],FIND(" ",Crate_BOMs[[#This Row],[no]],5)-1)</f>
        <v>PO 40540</v>
      </c>
      <c r="AE538" s="6" cm="1">
        <f t="array" ref="AE538">COUNTA(_xlfn.UNIQUE(_xlfn._xlws.FILTER(Crate_BOMs[PO],Crate_BOMs[crate no.]=Crate_BOMs[[#This Row],[crate no.]])))</f>
        <v>1</v>
      </c>
      <c r="AF538" s="10" t="str">
        <f>IF(Crate_BOMs[[#This Row],['# POs in Crate]]=1,"",IF(VLOOKUP(Crate_BOMs[[#This Row],[crate no.]],Crates_[[crate no.]:[New Sublot]],3,FALSE)="","",VLOOKUP(Crate_BOMs[[#This Row],[crate no.]],Crates_[[crate no.]:[New Sublot]],3,FALSE)))</f>
        <v/>
      </c>
      <c r="AG538" s="6" t="str">
        <f>IF(VLOOKUP(Crate_BOMs[[#This Row],[crate no.]],Crates_[[crate no.]:[New Sublot]],3,FALSE)="",VLOOKUP(Crate_BOMs[[#This Row],[crate no.]],Crates_[[crate no.]:[New Sublot]],2,FALSE),VLOOKUP(Crate_BOMs[[#This Row],[crate no.]],Crates_[[crate no.]:[New Sublot]],3,FALSE))</f>
        <v>2.03</v>
      </c>
    </row>
    <row r="539" spans="1:33" x14ac:dyDescent="0.25">
      <c r="A539">
        <v>9</v>
      </c>
      <c r="B539">
        <v>300522121</v>
      </c>
      <c r="C539">
        <v>2394739</v>
      </c>
      <c r="D539">
        <v>1</v>
      </c>
      <c r="E539" t="s">
        <v>57</v>
      </c>
      <c r="F539" t="s">
        <v>147</v>
      </c>
      <c r="G539">
        <v>2892</v>
      </c>
      <c r="H539">
        <v>2496</v>
      </c>
      <c r="I539">
        <v>114</v>
      </c>
      <c r="J539">
        <v>98</v>
      </c>
      <c r="K539">
        <v>397</v>
      </c>
      <c r="L539">
        <v>1</v>
      </c>
      <c r="M539" t="s">
        <v>55</v>
      </c>
      <c r="N539" t="s">
        <v>56</v>
      </c>
      <c r="O539" s="2">
        <v>875.2351801399999</v>
      </c>
      <c r="P539" s="15">
        <v>45776</v>
      </c>
      <c r="Q539" s="15">
        <v>45768</v>
      </c>
      <c r="R539" s="15">
        <v>45804</v>
      </c>
      <c r="S539" t="s">
        <v>21</v>
      </c>
      <c r="T539">
        <v>5</v>
      </c>
      <c r="U539" s="2">
        <v>500.44933473999998</v>
      </c>
      <c r="V539" s="2">
        <v>6613.8678599999994</v>
      </c>
      <c r="W539" s="2">
        <v>10.367454400000002</v>
      </c>
      <c r="X539" s="2">
        <v>1.2139108000000001</v>
      </c>
      <c r="Y539" s="2">
        <v>8.7926511999999999</v>
      </c>
      <c r="Z539" s="6">
        <f>Crate_BOMs[[#This Row],[glass weight (lb)]]+Crate_BOMs[[#This Row],[Crate Weight (lb)]]/COUNTIF(Crate_BOMs[crate no.],Crate_BOMs[[#This Row],[crate no.]])</f>
        <v>975.32504708799991</v>
      </c>
      <c r="AA539" s="6" t="str">
        <f>IF(LEFT(Crate_BOMs[[#This Row],[glass code]],4)&lt;&gt;"1116","",IFERROR(MID(Crate_BOMs[[#This Row],[no]],FIND("ECN",Crate_BOMs[[#This Row],[no]]),200),MID(Crate_BOMs[[#This Row],[no]],39,200)))</f>
        <v>2.03 GLZ01</v>
      </c>
      <c r="AB539" s="6" t="str">
        <f>SUBSTITUTE(IF(RIGHT(Crate_BOMs[[#This Row],[PO Sublot-GL]],6)="curved",RIGHT(Crate_BOMs[[#This Row],[PO Sublot-GL]],12),RIGHT(Crate_BOMs[[#This Row],[PO Sublot-GL]],5))," ","")</f>
        <v>GLZ01</v>
      </c>
      <c r="AC539" s="6" t="str">
        <f>SUBSTITUTE(LEFT(Crate_BOMs[[#This Row],[PO Sublot-GL]],LEN(Crate_BOMs[[#This Row],[PO Sublot-GL]])-LEN(Crate_BOMs[[#This Row],[Glass Type]]))," ","")</f>
        <v>2.03</v>
      </c>
      <c r="AD539" s="6" t="str">
        <f>LEFT(Crate_BOMs[[#This Row],[no]],FIND(" ",Crate_BOMs[[#This Row],[no]],5)-1)</f>
        <v>PO 40540</v>
      </c>
      <c r="AE539" s="6" cm="1">
        <f t="array" ref="AE539">COUNTA(_xlfn.UNIQUE(_xlfn._xlws.FILTER(Crate_BOMs[PO],Crate_BOMs[crate no.]=Crate_BOMs[[#This Row],[crate no.]])))</f>
        <v>1</v>
      </c>
      <c r="AF539" s="10" t="str">
        <f>IF(Crate_BOMs[[#This Row],['# POs in Crate]]=1,"",IF(VLOOKUP(Crate_BOMs[[#This Row],[crate no.]],Crates_[[crate no.]:[New Sublot]],3,FALSE)="","",VLOOKUP(Crate_BOMs[[#This Row],[crate no.]],Crates_[[crate no.]:[New Sublot]],3,FALSE)))</f>
        <v/>
      </c>
      <c r="AG539" s="6" t="str">
        <f>IF(VLOOKUP(Crate_BOMs[[#This Row],[crate no.]],Crates_[[crate no.]:[New Sublot]],3,FALSE)="",VLOOKUP(Crate_BOMs[[#This Row],[crate no.]],Crates_[[crate no.]:[New Sublot]],2,FALSE),VLOOKUP(Crate_BOMs[[#This Row],[crate no.]],Crates_[[crate no.]:[New Sublot]],3,FALSE))</f>
        <v>2.03</v>
      </c>
    </row>
    <row r="540" spans="1:33" x14ac:dyDescent="0.25">
      <c r="A540">
        <v>9</v>
      </c>
      <c r="B540">
        <v>300522121</v>
      </c>
      <c r="C540">
        <v>2394739</v>
      </c>
      <c r="D540">
        <v>1</v>
      </c>
      <c r="E540" t="s">
        <v>57</v>
      </c>
      <c r="F540" t="s">
        <v>147</v>
      </c>
      <c r="G540">
        <v>2892</v>
      </c>
      <c r="H540">
        <v>2496</v>
      </c>
      <c r="I540">
        <v>114</v>
      </c>
      <c r="J540">
        <v>98</v>
      </c>
      <c r="K540">
        <v>397</v>
      </c>
      <c r="L540">
        <v>1</v>
      </c>
      <c r="M540" t="s">
        <v>55</v>
      </c>
      <c r="N540" t="s">
        <v>56</v>
      </c>
      <c r="O540" s="2">
        <v>875.2351801399999</v>
      </c>
      <c r="P540" s="15">
        <v>45776</v>
      </c>
      <c r="Q540" s="15">
        <v>45768</v>
      </c>
      <c r="R540" s="15">
        <v>45804</v>
      </c>
      <c r="S540" t="s">
        <v>21</v>
      </c>
      <c r="T540">
        <v>5</v>
      </c>
      <c r="U540" s="2">
        <v>500.44933473999998</v>
      </c>
      <c r="V540" s="2">
        <v>6613.8678599999994</v>
      </c>
      <c r="W540" s="2">
        <v>10.367454400000002</v>
      </c>
      <c r="X540" s="2">
        <v>1.2139108000000001</v>
      </c>
      <c r="Y540" s="2">
        <v>8.7926511999999999</v>
      </c>
      <c r="Z540" s="6">
        <f>Crate_BOMs[[#This Row],[glass weight (lb)]]+Crate_BOMs[[#This Row],[Crate Weight (lb)]]/COUNTIF(Crate_BOMs[crate no.],Crate_BOMs[[#This Row],[crate no.]])</f>
        <v>975.32504708799991</v>
      </c>
      <c r="AA540" s="6" t="str">
        <f>IF(LEFT(Crate_BOMs[[#This Row],[glass code]],4)&lt;&gt;"1116","",IFERROR(MID(Crate_BOMs[[#This Row],[no]],FIND("ECN",Crate_BOMs[[#This Row],[no]]),200),MID(Crate_BOMs[[#This Row],[no]],39,200)))</f>
        <v>2.03 GLZ01</v>
      </c>
      <c r="AB540" s="6" t="str">
        <f>SUBSTITUTE(IF(RIGHT(Crate_BOMs[[#This Row],[PO Sublot-GL]],6)="curved",RIGHT(Crate_BOMs[[#This Row],[PO Sublot-GL]],12),RIGHT(Crate_BOMs[[#This Row],[PO Sublot-GL]],5))," ","")</f>
        <v>GLZ01</v>
      </c>
      <c r="AC540" s="6" t="str">
        <f>SUBSTITUTE(LEFT(Crate_BOMs[[#This Row],[PO Sublot-GL]],LEN(Crate_BOMs[[#This Row],[PO Sublot-GL]])-LEN(Crate_BOMs[[#This Row],[Glass Type]]))," ","")</f>
        <v>2.03</v>
      </c>
      <c r="AD540" s="6" t="str">
        <f>LEFT(Crate_BOMs[[#This Row],[no]],FIND(" ",Crate_BOMs[[#This Row],[no]],5)-1)</f>
        <v>PO 40540</v>
      </c>
      <c r="AE540" s="6" cm="1">
        <f t="array" ref="AE540">COUNTA(_xlfn.UNIQUE(_xlfn._xlws.FILTER(Crate_BOMs[PO],Crate_BOMs[crate no.]=Crate_BOMs[[#This Row],[crate no.]])))</f>
        <v>1</v>
      </c>
      <c r="AF540" s="10" t="str">
        <f>IF(Crate_BOMs[[#This Row],['# POs in Crate]]=1,"",IF(VLOOKUP(Crate_BOMs[[#This Row],[crate no.]],Crates_[[crate no.]:[New Sublot]],3,FALSE)="","",VLOOKUP(Crate_BOMs[[#This Row],[crate no.]],Crates_[[crate no.]:[New Sublot]],3,FALSE)))</f>
        <v/>
      </c>
      <c r="AG540" s="6" t="str">
        <f>IF(VLOOKUP(Crate_BOMs[[#This Row],[crate no.]],Crates_[[crate no.]:[New Sublot]],3,FALSE)="",VLOOKUP(Crate_BOMs[[#This Row],[crate no.]],Crates_[[crate no.]:[New Sublot]],2,FALSE),VLOOKUP(Crate_BOMs[[#This Row],[crate no.]],Crates_[[crate no.]:[New Sublot]],3,FALSE))</f>
        <v>2.03</v>
      </c>
    </row>
    <row r="541" spans="1:33" x14ac:dyDescent="0.25">
      <c r="A541">
        <v>9</v>
      </c>
      <c r="B541">
        <v>300521295</v>
      </c>
      <c r="C541">
        <v>2394739</v>
      </c>
      <c r="D541">
        <v>1</v>
      </c>
      <c r="E541" t="s">
        <v>57</v>
      </c>
      <c r="F541" t="s">
        <v>147</v>
      </c>
      <c r="G541">
        <v>2892</v>
      </c>
      <c r="H541">
        <v>2496</v>
      </c>
      <c r="I541">
        <v>114</v>
      </c>
      <c r="J541">
        <v>98</v>
      </c>
      <c r="K541">
        <v>397</v>
      </c>
      <c r="L541">
        <v>1</v>
      </c>
      <c r="M541" t="s">
        <v>55</v>
      </c>
      <c r="N541" t="s">
        <v>56</v>
      </c>
      <c r="O541" s="2">
        <v>875.2351801399999</v>
      </c>
      <c r="P541" s="15">
        <v>45776</v>
      </c>
      <c r="Q541" s="15">
        <v>45768</v>
      </c>
      <c r="R541" s="15">
        <v>45804</v>
      </c>
      <c r="S541" t="s">
        <v>21</v>
      </c>
      <c r="T541">
        <v>5</v>
      </c>
      <c r="U541" s="2">
        <v>500.44933473999998</v>
      </c>
      <c r="V541" s="2">
        <v>6613.8678599999994</v>
      </c>
      <c r="W541" s="2">
        <v>10.367454400000002</v>
      </c>
      <c r="X541" s="2">
        <v>1.2139108000000001</v>
      </c>
      <c r="Y541" s="2">
        <v>8.7926511999999999</v>
      </c>
      <c r="Z541" s="6">
        <f>Crate_BOMs[[#This Row],[glass weight (lb)]]+Crate_BOMs[[#This Row],[Crate Weight (lb)]]/COUNTIF(Crate_BOMs[crate no.],Crate_BOMs[[#This Row],[crate no.]])</f>
        <v>975.32504708799991</v>
      </c>
      <c r="AA541" s="6" t="str">
        <f>IF(LEFT(Crate_BOMs[[#This Row],[glass code]],4)&lt;&gt;"1116","",IFERROR(MID(Crate_BOMs[[#This Row],[no]],FIND("ECN",Crate_BOMs[[#This Row],[no]]),200),MID(Crate_BOMs[[#This Row],[no]],39,200)))</f>
        <v>2.03 GLZ01</v>
      </c>
      <c r="AB541" s="6" t="str">
        <f>SUBSTITUTE(IF(RIGHT(Crate_BOMs[[#This Row],[PO Sublot-GL]],6)="curved",RIGHT(Crate_BOMs[[#This Row],[PO Sublot-GL]],12),RIGHT(Crate_BOMs[[#This Row],[PO Sublot-GL]],5))," ","")</f>
        <v>GLZ01</v>
      </c>
      <c r="AC541" s="6" t="str">
        <f>SUBSTITUTE(LEFT(Crate_BOMs[[#This Row],[PO Sublot-GL]],LEN(Crate_BOMs[[#This Row],[PO Sublot-GL]])-LEN(Crate_BOMs[[#This Row],[Glass Type]]))," ","")</f>
        <v>2.03</v>
      </c>
      <c r="AD541" s="6" t="str">
        <f>LEFT(Crate_BOMs[[#This Row],[no]],FIND(" ",Crate_BOMs[[#This Row],[no]],5)-1)</f>
        <v>PO 40540</v>
      </c>
      <c r="AE541" s="6" cm="1">
        <f t="array" ref="AE541">COUNTA(_xlfn.UNIQUE(_xlfn._xlws.FILTER(Crate_BOMs[PO],Crate_BOMs[crate no.]=Crate_BOMs[[#This Row],[crate no.]])))</f>
        <v>1</v>
      </c>
      <c r="AF541" s="10" t="str">
        <f>IF(Crate_BOMs[[#This Row],['# POs in Crate]]=1,"",IF(VLOOKUP(Crate_BOMs[[#This Row],[crate no.]],Crates_[[crate no.]:[New Sublot]],3,FALSE)="","",VLOOKUP(Crate_BOMs[[#This Row],[crate no.]],Crates_[[crate no.]:[New Sublot]],3,FALSE)))</f>
        <v/>
      </c>
      <c r="AG541" s="6" t="str">
        <f>IF(VLOOKUP(Crate_BOMs[[#This Row],[crate no.]],Crates_[[crate no.]:[New Sublot]],3,FALSE)="",VLOOKUP(Crate_BOMs[[#This Row],[crate no.]],Crates_[[crate no.]:[New Sublot]],2,FALSE),VLOOKUP(Crate_BOMs[[#This Row],[crate no.]],Crates_[[crate no.]:[New Sublot]],3,FALSE))</f>
        <v>2.03</v>
      </c>
    </row>
    <row r="542" spans="1:33" x14ac:dyDescent="0.25">
      <c r="A542">
        <v>9</v>
      </c>
      <c r="B542">
        <v>300521295</v>
      </c>
      <c r="C542">
        <v>2394739</v>
      </c>
      <c r="D542">
        <v>1</v>
      </c>
      <c r="E542" t="s">
        <v>57</v>
      </c>
      <c r="F542" t="s">
        <v>147</v>
      </c>
      <c r="G542">
        <v>2892</v>
      </c>
      <c r="H542">
        <v>2496</v>
      </c>
      <c r="I542">
        <v>114</v>
      </c>
      <c r="J542">
        <v>98</v>
      </c>
      <c r="K542">
        <v>397</v>
      </c>
      <c r="L542">
        <v>1</v>
      </c>
      <c r="M542" t="s">
        <v>55</v>
      </c>
      <c r="N542" t="s">
        <v>56</v>
      </c>
      <c r="O542" s="2">
        <v>875.2351801399999</v>
      </c>
      <c r="P542" s="15">
        <v>45776</v>
      </c>
      <c r="Q542" s="15">
        <v>45768</v>
      </c>
      <c r="R542" s="15">
        <v>45804</v>
      </c>
      <c r="S542" t="s">
        <v>21</v>
      </c>
      <c r="T542">
        <v>5</v>
      </c>
      <c r="U542" s="2">
        <v>500.44933473999998</v>
      </c>
      <c r="V542" s="2">
        <v>6613.8678599999994</v>
      </c>
      <c r="W542" s="2">
        <v>10.367454400000002</v>
      </c>
      <c r="X542" s="2">
        <v>1.2139108000000001</v>
      </c>
      <c r="Y542" s="2">
        <v>8.7926511999999999</v>
      </c>
      <c r="Z542" s="6">
        <f>Crate_BOMs[[#This Row],[glass weight (lb)]]+Crate_BOMs[[#This Row],[Crate Weight (lb)]]/COUNTIF(Crate_BOMs[crate no.],Crate_BOMs[[#This Row],[crate no.]])</f>
        <v>975.32504708799991</v>
      </c>
      <c r="AA542" s="6" t="str">
        <f>IF(LEFT(Crate_BOMs[[#This Row],[glass code]],4)&lt;&gt;"1116","",IFERROR(MID(Crate_BOMs[[#This Row],[no]],FIND("ECN",Crate_BOMs[[#This Row],[no]]),200),MID(Crate_BOMs[[#This Row],[no]],39,200)))</f>
        <v>2.03 GLZ01</v>
      </c>
      <c r="AB542" s="6" t="str">
        <f>SUBSTITUTE(IF(RIGHT(Crate_BOMs[[#This Row],[PO Sublot-GL]],6)="curved",RIGHT(Crate_BOMs[[#This Row],[PO Sublot-GL]],12),RIGHT(Crate_BOMs[[#This Row],[PO Sublot-GL]],5))," ","")</f>
        <v>GLZ01</v>
      </c>
      <c r="AC542" s="6" t="str">
        <f>SUBSTITUTE(LEFT(Crate_BOMs[[#This Row],[PO Sublot-GL]],LEN(Crate_BOMs[[#This Row],[PO Sublot-GL]])-LEN(Crate_BOMs[[#This Row],[Glass Type]]))," ","")</f>
        <v>2.03</v>
      </c>
      <c r="AD542" s="6" t="str">
        <f>LEFT(Crate_BOMs[[#This Row],[no]],FIND(" ",Crate_BOMs[[#This Row],[no]],5)-1)</f>
        <v>PO 40540</v>
      </c>
      <c r="AE542" s="6" cm="1">
        <f t="array" ref="AE542">COUNTA(_xlfn.UNIQUE(_xlfn._xlws.FILTER(Crate_BOMs[PO],Crate_BOMs[crate no.]=Crate_BOMs[[#This Row],[crate no.]])))</f>
        <v>1</v>
      </c>
      <c r="AF542" s="10" t="str">
        <f>IF(Crate_BOMs[[#This Row],['# POs in Crate]]=1,"",IF(VLOOKUP(Crate_BOMs[[#This Row],[crate no.]],Crates_[[crate no.]:[New Sublot]],3,FALSE)="","",VLOOKUP(Crate_BOMs[[#This Row],[crate no.]],Crates_[[crate no.]:[New Sublot]],3,FALSE)))</f>
        <v/>
      </c>
      <c r="AG542" s="6" t="str">
        <f>IF(VLOOKUP(Crate_BOMs[[#This Row],[crate no.]],Crates_[[crate no.]:[New Sublot]],3,FALSE)="",VLOOKUP(Crate_BOMs[[#This Row],[crate no.]],Crates_[[crate no.]:[New Sublot]],2,FALSE),VLOOKUP(Crate_BOMs[[#This Row],[crate no.]],Crates_[[crate no.]:[New Sublot]],3,FALSE))</f>
        <v>2.03</v>
      </c>
    </row>
    <row r="543" spans="1:33" x14ac:dyDescent="0.25">
      <c r="A543">
        <v>9</v>
      </c>
      <c r="B543">
        <v>300521295</v>
      </c>
      <c r="C543">
        <v>2394739</v>
      </c>
      <c r="D543">
        <v>1</v>
      </c>
      <c r="E543" t="s">
        <v>57</v>
      </c>
      <c r="F543" t="s">
        <v>147</v>
      </c>
      <c r="G543">
        <v>2892</v>
      </c>
      <c r="H543">
        <v>2496</v>
      </c>
      <c r="I543">
        <v>114</v>
      </c>
      <c r="J543">
        <v>98</v>
      </c>
      <c r="K543">
        <v>397</v>
      </c>
      <c r="L543">
        <v>1</v>
      </c>
      <c r="M543" t="s">
        <v>55</v>
      </c>
      <c r="N543" t="s">
        <v>56</v>
      </c>
      <c r="O543" s="2">
        <v>875.2351801399999</v>
      </c>
      <c r="P543" s="15">
        <v>45776</v>
      </c>
      <c r="Q543" s="15">
        <v>45768</v>
      </c>
      <c r="R543" s="15">
        <v>45804</v>
      </c>
      <c r="S543" t="s">
        <v>21</v>
      </c>
      <c r="T543">
        <v>5</v>
      </c>
      <c r="U543" s="2">
        <v>500.44933473999998</v>
      </c>
      <c r="V543" s="2">
        <v>6613.8678599999994</v>
      </c>
      <c r="W543" s="2">
        <v>10.367454400000002</v>
      </c>
      <c r="X543" s="2">
        <v>1.2139108000000001</v>
      </c>
      <c r="Y543" s="2">
        <v>8.7926511999999999</v>
      </c>
      <c r="Z543" s="6">
        <f>Crate_BOMs[[#This Row],[glass weight (lb)]]+Crate_BOMs[[#This Row],[Crate Weight (lb)]]/COUNTIF(Crate_BOMs[crate no.],Crate_BOMs[[#This Row],[crate no.]])</f>
        <v>975.32504708799991</v>
      </c>
      <c r="AA543" s="6" t="str">
        <f>IF(LEFT(Crate_BOMs[[#This Row],[glass code]],4)&lt;&gt;"1116","",IFERROR(MID(Crate_BOMs[[#This Row],[no]],FIND("ECN",Crate_BOMs[[#This Row],[no]]),200),MID(Crate_BOMs[[#This Row],[no]],39,200)))</f>
        <v>2.03 GLZ01</v>
      </c>
      <c r="AB543" s="6" t="str">
        <f>SUBSTITUTE(IF(RIGHT(Crate_BOMs[[#This Row],[PO Sublot-GL]],6)="curved",RIGHT(Crate_BOMs[[#This Row],[PO Sublot-GL]],12),RIGHT(Crate_BOMs[[#This Row],[PO Sublot-GL]],5))," ","")</f>
        <v>GLZ01</v>
      </c>
      <c r="AC543" s="6" t="str">
        <f>SUBSTITUTE(LEFT(Crate_BOMs[[#This Row],[PO Sublot-GL]],LEN(Crate_BOMs[[#This Row],[PO Sublot-GL]])-LEN(Crate_BOMs[[#This Row],[Glass Type]]))," ","")</f>
        <v>2.03</v>
      </c>
      <c r="AD543" s="6" t="str">
        <f>LEFT(Crate_BOMs[[#This Row],[no]],FIND(" ",Crate_BOMs[[#This Row],[no]],5)-1)</f>
        <v>PO 40540</v>
      </c>
      <c r="AE543" s="6" cm="1">
        <f t="array" ref="AE543">COUNTA(_xlfn.UNIQUE(_xlfn._xlws.FILTER(Crate_BOMs[PO],Crate_BOMs[crate no.]=Crate_BOMs[[#This Row],[crate no.]])))</f>
        <v>1</v>
      </c>
      <c r="AF543" s="10" t="str">
        <f>IF(Crate_BOMs[[#This Row],['# POs in Crate]]=1,"",IF(VLOOKUP(Crate_BOMs[[#This Row],[crate no.]],Crates_[[crate no.]:[New Sublot]],3,FALSE)="","",VLOOKUP(Crate_BOMs[[#This Row],[crate no.]],Crates_[[crate no.]:[New Sublot]],3,FALSE)))</f>
        <v/>
      </c>
      <c r="AG543" s="6" t="str">
        <f>IF(VLOOKUP(Crate_BOMs[[#This Row],[crate no.]],Crates_[[crate no.]:[New Sublot]],3,FALSE)="",VLOOKUP(Crate_BOMs[[#This Row],[crate no.]],Crates_[[crate no.]:[New Sublot]],2,FALSE),VLOOKUP(Crate_BOMs[[#This Row],[crate no.]],Crates_[[crate no.]:[New Sublot]],3,FALSE))</f>
        <v>2.03</v>
      </c>
    </row>
    <row r="544" spans="1:33" x14ac:dyDescent="0.25">
      <c r="A544">
        <v>9</v>
      </c>
      <c r="B544">
        <v>300521295</v>
      </c>
      <c r="C544">
        <v>2394739</v>
      </c>
      <c r="D544">
        <v>1</v>
      </c>
      <c r="E544" t="s">
        <v>57</v>
      </c>
      <c r="F544" t="s">
        <v>147</v>
      </c>
      <c r="G544">
        <v>2892</v>
      </c>
      <c r="H544">
        <v>2496</v>
      </c>
      <c r="I544">
        <v>114</v>
      </c>
      <c r="J544">
        <v>98</v>
      </c>
      <c r="K544">
        <v>397</v>
      </c>
      <c r="L544">
        <v>1</v>
      </c>
      <c r="M544" t="s">
        <v>55</v>
      </c>
      <c r="N544" t="s">
        <v>56</v>
      </c>
      <c r="O544" s="2">
        <v>875.2351801399999</v>
      </c>
      <c r="P544" s="15">
        <v>45776</v>
      </c>
      <c r="Q544" s="15">
        <v>45768</v>
      </c>
      <c r="R544" s="15">
        <v>45804</v>
      </c>
      <c r="S544" t="s">
        <v>21</v>
      </c>
      <c r="T544">
        <v>5</v>
      </c>
      <c r="U544" s="2">
        <v>500.44933473999998</v>
      </c>
      <c r="V544" s="2">
        <v>6613.8678599999994</v>
      </c>
      <c r="W544" s="2">
        <v>10.367454400000002</v>
      </c>
      <c r="X544" s="2">
        <v>1.2139108000000001</v>
      </c>
      <c r="Y544" s="2">
        <v>8.7926511999999999</v>
      </c>
      <c r="Z544" s="6">
        <f>Crate_BOMs[[#This Row],[glass weight (lb)]]+Crate_BOMs[[#This Row],[Crate Weight (lb)]]/COUNTIF(Crate_BOMs[crate no.],Crate_BOMs[[#This Row],[crate no.]])</f>
        <v>975.32504708799991</v>
      </c>
      <c r="AA544" s="6" t="str">
        <f>IF(LEFT(Crate_BOMs[[#This Row],[glass code]],4)&lt;&gt;"1116","",IFERROR(MID(Crate_BOMs[[#This Row],[no]],FIND("ECN",Crate_BOMs[[#This Row],[no]]),200),MID(Crate_BOMs[[#This Row],[no]],39,200)))</f>
        <v>2.03 GLZ01</v>
      </c>
      <c r="AB544" s="6" t="str">
        <f>SUBSTITUTE(IF(RIGHT(Crate_BOMs[[#This Row],[PO Sublot-GL]],6)="curved",RIGHT(Crate_BOMs[[#This Row],[PO Sublot-GL]],12),RIGHT(Crate_BOMs[[#This Row],[PO Sublot-GL]],5))," ","")</f>
        <v>GLZ01</v>
      </c>
      <c r="AC544" s="6" t="str">
        <f>SUBSTITUTE(LEFT(Crate_BOMs[[#This Row],[PO Sublot-GL]],LEN(Crate_BOMs[[#This Row],[PO Sublot-GL]])-LEN(Crate_BOMs[[#This Row],[Glass Type]]))," ","")</f>
        <v>2.03</v>
      </c>
      <c r="AD544" s="6" t="str">
        <f>LEFT(Crate_BOMs[[#This Row],[no]],FIND(" ",Crate_BOMs[[#This Row],[no]],5)-1)</f>
        <v>PO 40540</v>
      </c>
      <c r="AE544" s="6" cm="1">
        <f t="array" ref="AE544">COUNTA(_xlfn.UNIQUE(_xlfn._xlws.FILTER(Crate_BOMs[PO],Crate_BOMs[crate no.]=Crate_BOMs[[#This Row],[crate no.]])))</f>
        <v>1</v>
      </c>
      <c r="AF544" s="10" t="str">
        <f>IF(Crate_BOMs[[#This Row],['# POs in Crate]]=1,"",IF(VLOOKUP(Crate_BOMs[[#This Row],[crate no.]],Crates_[[crate no.]:[New Sublot]],3,FALSE)="","",VLOOKUP(Crate_BOMs[[#This Row],[crate no.]],Crates_[[crate no.]:[New Sublot]],3,FALSE)))</f>
        <v/>
      </c>
      <c r="AG544" s="6" t="str">
        <f>IF(VLOOKUP(Crate_BOMs[[#This Row],[crate no.]],Crates_[[crate no.]:[New Sublot]],3,FALSE)="",VLOOKUP(Crate_BOMs[[#This Row],[crate no.]],Crates_[[crate no.]:[New Sublot]],2,FALSE),VLOOKUP(Crate_BOMs[[#This Row],[crate no.]],Crates_[[crate no.]:[New Sublot]],3,FALSE))</f>
        <v>2.03</v>
      </c>
    </row>
    <row r="545" spans="1:33" x14ac:dyDescent="0.25">
      <c r="A545">
        <v>9</v>
      </c>
      <c r="B545">
        <v>300521295</v>
      </c>
      <c r="C545">
        <v>2394739</v>
      </c>
      <c r="D545">
        <v>1</v>
      </c>
      <c r="E545" t="s">
        <v>57</v>
      </c>
      <c r="F545" t="s">
        <v>147</v>
      </c>
      <c r="G545">
        <v>2892</v>
      </c>
      <c r="H545">
        <v>2496</v>
      </c>
      <c r="I545">
        <v>114</v>
      </c>
      <c r="J545">
        <v>98</v>
      </c>
      <c r="K545">
        <v>397</v>
      </c>
      <c r="L545">
        <v>1</v>
      </c>
      <c r="M545" t="s">
        <v>55</v>
      </c>
      <c r="N545" t="s">
        <v>56</v>
      </c>
      <c r="O545" s="2">
        <v>875.2351801399999</v>
      </c>
      <c r="P545" s="15">
        <v>45776</v>
      </c>
      <c r="Q545" s="15">
        <v>45768</v>
      </c>
      <c r="R545" s="15">
        <v>45804</v>
      </c>
      <c r="S545" t="s">
        <v>21</v>
      </c>
      <c r="T545">
        <v>5</v>
      </c>
      <c r="U545" s="2">
        <v>500.44933473999998</v>
      </c>
      <c r="V545" s="2">
        <v>6613.8678599999994</v>
      </c>
      <c r="W545" s="2">
        <v>10.367454400000002</v>
      </c>
      <c r="X545" s="2">
        <v>1.2139108000000001</v>
      </c>
      <c r="Y545" s="2">
        <v>8.7926511999999999</v>
      </c>
      <c r="Z545" s="6">
        <f>Crate_BOMs[[#This Row],[glass weight (lb)]]+Crate_BOMs[[#This Row],[Crate Weight (lb)]]/COUNTIF(Crate_BOMs[crate no.],Crate_BOMs[[#This Row],[crate no.]])</f>
        <v>975.32504708799991</v>
      </c>
      <c r="AA545" s="6" t="str">
        <f>IF(LEFT(Crate_BOMs[[#This Row],[glass code]],4)&lt;&gt;"1116","",IFERROR(MID(Crate_BOMs[[#This Row],[no]],FIND("ECN",Crate_BOMs[[#This Row],[no]]),200),MID(Crate_BOMs[[#This Row],[no]],39,200)))</f>
        <v>2.03 GLZ01</v>
      </c>
      <c r="AB545" s="6" t="str">
        <f>SUBSTITUTE(IF(RIGHT(Crate_BOMs[[#This Row],[PO Sublot-GL]],6)="curved",RIGHT(Crate_BOMs[[#This Row],[PO Sublot-GL]],12),RIGHT(Crate_BOMs[[#This Row],[PO Sublot-GL]],5))," ","")</f>
        <v>GLZ01</v>
      </c>
      <c r="AC545" s="6" t="str">
        <f>SUBSTITUTE(LEFT(Crate_BOMs[[#This Row],[PO Sublot-GL]],LEN(Crate_BOMs[[#This Row],[PO Sublot-GL]])-LEN(Crate_BOMs[[#This Row],[Glass Type]]))," ","")</f>
        <v>2.03</v>
      </c>
      <c r="AD545" s="6" t="str">
        <f>LEFT(Crate_BOMs[[#This Row],[no]],FIND(" ",Crate_BOMs[[#This Row],[no]],5)-1)</f>
        <v>PO 40540</v>
      </c>
      <c r="AE545" s="6" cm="1">
        <f t="array" ref="AE545">COUNTA(_xlfn.UNIQUE(_xlfn._xlws.FILTER(Crate_BOMs[PO],Crate_BOMs[crate no.]=Crate_BOMs[[#This Row],[crate no.]])))</f>
        <v>1</v>
      </c>
      <c r="AF545" s="10" t="str">
        <f>IF(Crate_BOMs[[#This Row],['# POs in Crate]]=1,"",IF(VLOOKUP(Crate_BOMs[[#This Row],[crate no.]],Crates_[[crate no.]:[New Sublot]],3,FALSE)="","",VLOOKUP(Crate_BOMs[[#This Row],[crate no.]],Crates_[[crate no.]:[New Sublot]],3,FALSE)))</f>
        <v/>
      </c>
      <c r="AG545" s="6" t="str">
        <f>IF(VLOOKUP(Crate_BOMs[[#This Row],[crate no.]],Crates_[[crate no.]:[New Sublot]],3,FALSE)="",VLOOKUP(Crate_BOMs[[#This Row],[crate no.]],Crates_[[crate no.]:[New Sublot]],2,FALSE),VLOOKUP(Crate_BOMs[[#This Row],[crate no.]],Crates_[[crate no.]:[New Sublot]],3,FALSE))</f>
        <v>2.03</v>
      </c>
    </row>
    <row r="546" spans="1:33" x14ac:dyDescent="0.25">
      <c r="A546">
        <v>10</v>
      </c>
      <c r="B546">
        <v>300522559</v>
      </c>
      <c r="C546">
        <v>2394740</v>
      </c>
      <c r="D546">
        <v>1</v>
      </c>
      <c r="E546" t="s">
        <v>64</v>
      </c>
      <c r="F546" t="s">
        <v>191</v>
      </c>
      <c r="G546">
        <v>2181</v>
      </c>
      <c r="H546">
        <v>2496</v>
      </c>
      <c r="I546">
        <v>86</v>
      </c>
      <c r="J546">
        <v>98</v>
      </c>
      <c r="K546">
        <v>299</v>
      </c>
      <c r="L546">
        <v>1</v>
      </c>
      <c r="M546" t="s">
        <v>51</v>
      </c>
      <c r="N546" t="s">
        <v>52</v>
      </c>
      <c r="O546" s="2">
        <v>659.18216337999991</v>
      </c>
      <c r="P546" s="15">
        <v>45776</v>
      </c>
      <c r="Q546" s="15">
        <v>45768</v>
      </c>
      <c r="R546" s="15">
        <v>45804</v>
      </c>
      <c r="S546" t="s">
        <v>21</v>
      </c>
      <c r="T546">
        <v>7</v>
      </c>
      <c r="U546" s="2">
        <v>471.78924067999998</v>
      </c>
      <c r="V546" s="2">
        <v>6613.8678599999994</v>
      </c>
      <c r="W546" s="2">
        <v>9.0551183999999996</v>
      </c>
      <c r="X546" s="2">
        <v>1.5091863999999999</v>
      </c>
      <c r="Y546" s="2">
        <v>7.7427824000000003</v>
      </c>
      <c r="Z546" s="6">
        <f>Crate_BOMs[[#This Row],[glass weight (lb)]]+Crate_BOMs[[#This Row],[Crate Weight (lb)]]/COUNTIF(Crate_BOMs[crate no.],Crate_BOMs[[#This Row],[crate no.]])</f>
        <v>718.15581846499992</v>
      </c>
      <c r="AA546" s="6" t="str">
        <f>IF(LEFT(Crate_BOMs[[#This Row],[glass code]],4)&lt;&gt;"1116","",IFERROR(MID(Crate_BOMs[[#This Row],[no]],FIND("ECN",Crate_BOMs[[#This Row],[no]]),200),MID(Crate_BOMs[[#This Row],[no]],39,200)))</f>
        <v>2.03 GLZ02</v>
      </c>
      <c r="AB546" s="6" t="str">
        <f>SUBSTITUTE(IF(RIGHT(Crate_BOMs[[#This Row],[PO Sublot-GL]],6)="curved",RIGHT(Crate_BOMs[[#This Row],[PO Sublot-GL]],12),RIGHT(Crate_BOMs[[#This Row],[PO Sublot-GL]],5))," ","")</f>
        <v>GLZ02</v>
      </c>
      <c r="AC546" s="6" t="str">
        <f>SUBSTITUTE(LEFT(Crate_BOMs[[#This Row],[PO Sublot-GL]],LEN(Crate_BOMs[[#This Row],[PO Sublot-GL]])-LEN(Crate_BOMs[[#This Row],[Glass Type]]))," ","")</f>
        <v>2.03</v>
      </c>
      <c r="AD546" s="6" t="str">
        <f>LEFT(Crate_BOMs[[#This Row],[no]],FIND(" ",Crate_BOMs[[#This Row],[no]],5)-1)</f>
        <v>PO 40540</v>
      </c>
      <c r="AE546" s="6" cm="1">
        <f t="array" ref="AE546">COUNTA(_xlfn.UNIQUE(_xlfn._xlws.FILTER(Crate_BOMs[PO],Crate_BOMs[crate no.]=Crate_BOMs[[#This Row],[crate no.]])))</f>
        <v>1</v>
      </c>
      <c r="AF546" s="10" t="str">
        <f>IF(Crate_BOMs[[#This Row],['# POs in Crate]]=1,"",IF(VLOOKUP(Crate_BOMs[[#This Row],[crate no.]],Crates_[[crate no.]:[New Sublot]],3,FALSE)="","",VLOOKUP(Crate_BOMs[[#This Row],[crate no.]],Crates_[[crate no.]:[New Sublot]],3,FALSE)))</f>
        <v/>
      </c>
      <c r="AG546" s="6" t="str">
        <f>IF(VLOOKUP(Crate_BOMs[[#This Row],[crate no.]],Crates_[[crate no.]:[New Sublot]],3,FALSE)="",VLOOKUP(Crate_BOMs[[#This Row],[crate no.]],Crates_[[crate no.]:[New Sublot]],2,FALSE),VLOOKUP(Crate_BOMs[[#This Row],[crate no.]],Crates_[[crate no.]:[New Sublot]],3,FALSE))</f>
        <v>2.02</v>
      </c>
    </row>
    <row r="547" spans="1:33" x14ac:dyDescent="0.25">
      <c r="A547">
        <v>10</v>
      </c>
      <c r="B547">
        <v>300522559</v>
      </c>
      <c r="C547">
        <v>2394740</v>
      </c>
      <c r="D547">
        <v>1</v>
      </c>
      <c r="E547" t="s">
        <v>64</v>
      </c>
      <c r="F547" t="s">
        <v>191</v>
      </c>
      <c r="G547">
        <v>2181</v>
      </c>
      <c r="H547">
        <v>2496</v>
      </c>
      <c r="I547">
        <v>86</v>
      </c>
      <c r="J547">
        <v>98</v>
      </c>
      <c r="K547">
        <v>299</v>
      </c>
      <c r="L547">
        <v>1</v>
      </c>
      <c r="M547" t="s">
        <v>51</v>
      </c>
      <c r="N547" t="s">
        <v>52</v>
      </c>
      <c r="O547" s="2">
        <v>659.18216337999991</v>
      </c>
      <c r="P547" s="15">
        <v>45776</v>
      </c>
      <c r="Q547" s="15">
        <v>45768</v>
      </c>
      <c r="R547" s="15">
        <v>45804</v>
      </c>
      <c r="S547" t="s">
        <v>21</v>
      </c>
      <c r="T547">
        <v>7</v>
      </c>
      <c r="U547" s="2">
        <v>471.78924067999998</v>
      </c>
      <c r="V547" s="2">
        <v>6613.8678599999994</v>
      </c>
      <c r="W547" s="2">
        <v>9.0551183999999996</v>
      </c>
      <c r="X547" s="2">
        <v>1.5091863999999999</v>
      </c>
      <c r="Y547" s="2">
        <v>7.7427824000000003</v>
      </c>
      <c r="Z547" s="6">
        <f>Crate_BOMs[[#This Row],[glass weight (lb)]]+Crate_BOMs[[#This Row],[Crate Weight (lb)]]/COUNTIF(Crate_BOMs[crate no.],Crate_BOMs[[#This Row],[crate no.]])</f>
        <v>718.15581846499992</v>
      </c>
      <c r="AA547" s="6" t="str">
        <f>IF(LEFT(Crate_BOMs[[#This Row],[glass code]],4)&lt;&gt;"1116","",IFERROR(MID(Crate_BOMs[[#This Row],[no]],FIND("ECN",Crate_BOMs[[#This Row],[no]]),200),MID(Crate_BOMs[[#This Row],[no]],39,200)))</f>
        <v>2.03 GLZ02</v>
      </c>
      <c r="AB547" s="6" t="str">
        <f>SUBSTITUTE(IF(RIGHT(Crate_BOMs[[#This Row],[PO Sublot-GL]],6)="curved",RIGHT(Crate_BOMs[[#This Row],[PO Sublot-GL]],12),RIGHT(Crate_BOMs[[#This Row],[PO Sublot-GL]],5))," ","")</f>
        <v>GLZ02</v>
      </c>
      <c r="AC547" s="6" t="str">
        <f>SUBSTITUTE(LEFT(Crate_BOMs[[#This Row],[PO Sublot-GL]],LEN(Crate_BOMs[[#This Row],[PO Sublot-GL]])-LEN(Crate_BOMs[[#This Row],[Glass Type]]))," ","")</f>
        <v>2.03</v>
      </c>
      <c r="AD547" s="6" t="str">
        <f>LEFT(Crate_BOMs[[#This Row],[no]],FIND(" ",Crate_BOMs[[#This Row],[no]],5)-1)</f>
        <v>PO 40540</v>
      </c>
      <c r="AE547" s="6" cm="1">
        <f t="array" ref="AE547">COUNTA(_xlfn.UNIQUE(_xlfn._xlws.FILTER(Crate_BOMs[PO],Crate_BOMs[crate no.]=Crate_BOMs[[#This Row],[crate no.]])))</f>
        <v>1</v>
      </c>
      <c r="AF547" s="10" t="str">
        <f>IF(Crate_BOMs[[#This Row],['# POs in Crate]]=1,"",IF(VLOOKUP(Crate_BOMs[[#This Row],[crate no.]],Crates_[[crate no.]:[New Sublot]],3,FALSE)="","",VLOOKUP(Crate_BOMs[[#This Row],[crate no.]],Crates_[[crate no.]:[New Sublot]],3,FALSE)))</f>
        <v/>
      </c>
      <c r="AG547" s="6" t="str">
        <f>IF(VLOOKUP(Crate_BOMs[[#This Row],[crate no.]],Crates_[[crate no.]:[New Sublot]],3,FALSE)="",VLOOKUP(Crate_BOMs[[#This Row],[crate no.]],Crates_[[crate no.]:[New Sublot]],2,FALSE),VLOOKUP(Crate_BOMs[[#This Row],[crate no.]],Crates_[[crate no.]:[New Sublot]],3,FALSE))</f>
        <v>2.02</v>
      </c>
    </row>
    <row r="548" spans="1:33" x14ac:dyDescent="0.25">
      <c r="A548">
        <v>10</v>
      </c>
      <c r="B548">
        <v>300522559</v>
      </c>
      <c r="C548">
        <v>2394740</v>
      </c>
      <c r="D548">
        <v>1</v>
      </c>
      <c r="E548" t="s">
        <v>64</v>
      </c>
      <c r="F548" t="s">
        <v>191</v>
      </c>
      <c r="G548">
        <v>2181</v>
      </c>
      <c r="H548">
        <v>2496</v>
      </c>
      <c r="I548">
        <v>86</v>
      </c>
      <c r="J548">
        <v>98</v>
      </c>
      <c r="K548">
        <v>299</v>
      </c>
      <c r="L548">
        <v>1</v>
      </c>
      <c r="M548" t="s">
        <v>51</v>
      </c>
      <c r="N548" t="s">
        <v>52</v>
      </c>
      <c r="O548" s="2">
        <v>659.18216337999991</v>
      </c>
      <c r="P548" s="15">
        <v>45776</v>
      </c>
      <c r="Q548" s="15">
        <v>45768</v>
      </c>
      <c r="R548" s="15">
        <v>45804</v>
      </c>
      <c r="S548" t="s">
        <v>21</v>
      </c>
      <c r="T548">
        <v>7</v>
      </c>
      <c r="U548" s="2">
        <v>471.78924067999998</v>
      </c>
      <c r="V548" s="2">
        <v>6613.8678599999994</v>
      </c>
      <c r="W548" s="2">
        <v>9.0551183999999996</v>
      </c>
      <c r="X548" s="2">
        <v>1.5091863999999999</v>
      </c>
      <c r="Y548" s="2">
        <v>7.7427824000000003</v>
      </c>
      <c r="Z548" s="6">
        <f>Crate_BOMs[[#This Row],[glass weight (lb)]]+Crate_BOMs[[#This Row],[Crate Weight (lb)]]/COUNTIF(Crate_BOMs[crate no.],Crate_BOMs[[#This Row],[crate no.]])</f>
        <v>718.15581846499992</v>
      </c>
      <c r="AA548" s="6" t="str">
        <f>IF(LEFT(Crate_BOMs[[#This Row],[glass code]],4)&lt;&gt;"1116","",IFERROR(MID(Crate_BOMs[[#This Row],[no]],FIND("ECN",Crate_BOMs[[#This Row],[no]]),200),MID(Crate_BOMs[[#This Row],[no]],39,200)))</f>
        <v>2.03 GLZ02</v>
      </c>
      <c r="AB548" s="6" t="str">
        <f>SUBSTITUTE(IF(RIGHT(Crate_BOMs[[#This Row],[PO Sublot-GL]],6)="curved",RIGHT(Crate_BOMs[[#This Row],[PO Sublot-GL]],12),RIGHT(Crate_BOMs[[#This Row],[PO Sublot-GL]],5))," ","")</f>
        <v>GLZ02</v>
      </c>
      <c r="AC548" s="6" t="str">
        <f>SUBSTITUTE(LEFT(Crate_BOMs[[#This Row],[PO Sublot-GL]],LEN(Crate_BOMs[[#This Row],[PO Sublot-GL]])-LEN(Crate_BOMs[[#This Row],[Glass Type]]))," ","")</f>
        <v>2.03</v>
      </c>
      <c r="AD548" s="6" t="str">
        <f>LEFT(Crate_BOMs[[#This Row],[no]],FIND(" ",Crate_BOMs[[#This Row],[no]],5)-1)</f>
        <v>PO 40540</v>
      </c>
      <c r="AE548" s="6" cm="1">
        <f t="array" ref="AE548">COUNTA(_xlfn.UNIQUE(_xlfn._xlws.FILTER(Crate_BOMs[PO],Crate_BOMs[crate no.]=Crate_BOMs[[#This Row],[crate no.]])))</f>
        <v>1</v>
      </c>
      <c r="AF548" s="10" t="str">
        <f>IF(Crate_BOMs[[#This Row],['# POs in Crate]]=1,"",IF(VLOOKUP(Crate_BOMs[[#This Row],[crate no.]],Crates_[[crate no.]:[New Sublot]],3,FALSE)="","",VLOOKUP(Crate_BOMs[[#This Row],[crate no.]],Crates_[[crate no.]:[New Sublot]],3,FALSE)))</f>
        <v/>
      </c>
      <c r="AG548" s="6" t="str">
        <f>IF(VLOOKUP(Crate_BOMs[[#This Row],[crate no.]],Crates_[[crate no.]:[New Sublot]],3,FALSE)="",VLOOKUP(Crate_BOMs[[#This Row],[crate no.]],Crates_[[crate no.]:[New Sublot]],2,FALSE),VLOOKUP(Crate_BOMs[[#This Row],[crate no.]],Crates_[[crate no.]:[New Sublot]],3,FALSE))</f>
        <v>2.02</v>
      </c>
    </row>
    <row r="549" spans="1:33" x14ac:dyDescent="0.25">
      <c r="A549">
        <v>10</v>
      </c>
      <c r="B549">
        <v>300522559</v>
      </c>
      <c r="C549">
        <v>2394740</v>
      </c>
      <c r="D549">
        <v>1</v>
      </c>
      <c r="E549" t="s">
        <v>64</v>
      </c>
      <c r="F549" t="s">
        <v>191</v>
      </c>
      <c r="G549">
        <v>2181</v>
      </c>
      <c r="H549">
        <v>2496</v>
      </c>
      <c r="I549">
        <v>86</v>
      </c>
      <c r="J549">
        <v>98</v>
      </c>
      <c r="K549">
        <v>299</v>
      </c>
      <c r="L549">
        <v>1</v>
      </c>
      <c r="M549" t="s">
        <v>51</v>
      </c>
      <c r="N549" t="s">
        <v>52</v>
      </c>
      <c r="O549" s="2">
        <v>659.18216337999991</v>
      </c>
      <c r="P549" s="15">
        <v>45776</v>
      </c>
      <c r="Q549" s="15">
        <v>45768</v>
      </c>
      <c r="R549" s="15">
        <v>45804</v>
      </c>
      <c r="S549" t="s">
        <v>21</v>
      </c>
      <c r="T549">
        <v>7</v>
      </c>
      <c r="U549" s="2">
        <v>471.78924067999998</v>
      </c>
      <c r="V549" s="2">
        <v>6613.8678599999994</v>
      </c>
      <c r="W549" s="2">
        <v>9.0551183999999996</v>
      </c>
      <c r="X549" s="2">
        <v>1.5091863999999999</v>
      </c>
      <c r="Y549" s="2">
        <v>7.7427824000000003</v>
      </c>
      <c r="Z549" s="6">
        <f>Crate_BOMs[[#This Row],[glass weight (lb)]]+Crate_BOMs[[#This Row],[Crate Weight (lb)]]/COUNTIF(Crate_BOMs[crate no.],Crate_BOMs[[#This Row],[crate no.]])</f>
        <v>718.15581846499992</v>
      </c>
      <c r="AA549" s="6" t="str">
        <f>IF(LEFT(Crate_BOMs[[#This Row],[glass code]],4)&lt;&gt;"1116","",IFERROR(MID(Crate_BOMs[[#This Row],[no]],FIND("ECN",Crate_BOMs[[#This Row],[no]]),200),MID(Crate_BOMs[[#This Row],[no]],39,200)))</f>
        <v>2.03 GLZ02</v>
      </c>
      <c r="AB549" s="6" t="str">
        <f>SUBSTITUTE(IF(RIGHT(Crate_BOMs[[#This Row],[PO Sublot-GL]],6)="curved",RIGHT(Crate_BOMs[[#This Row],[PO Sublot-GL]],12),RIGHT(Crate_BOMs[[#This Row],[PO Sublot-GL]],5))," ","")</f>
        <v>GLZ02</v>
      </c>
      <c r="AC549" s="6" t="str">
        <f>SUBSTITUTE(LEFT(Crate_BOMs[[#This Row],[PO Sublot-GL]],LEN(Crate_BOMs[[#This Row],[PO Sublot-GL]])-LEN(Crate_BOMs[[#This Row],[Glass Type]]))," ","")</f>
        <v>2.03</v>
      </c>
      <c r="AD549" s="6" t="str">
        <f>LEFT(Crate_BOMs[[#This Row],[no]],FIND(" ",Crate_BOMs[[#This Row],[no]],5)-1)</f>
        <v>PO 40540</v>
      </c>
      <c r="AE549" s="6" cm="1">
        <f t="array" ref="AE549">COUNTA(_xlfn.UNIQUE(_xlfn._xlws.FILTER(Crate_BOMs[PO],Crate_BOMs[crate no.]=Crate_BOMs[[#This Row],[crate no.]])))</f>
        <v>1</v>
      </c>
      <c r="AF549" s="10" t="str">
        <f>IF(Crate_BOMs[[#This Row],['# POs in Crate]]=1,"",IF(VLOOKUP(Crate_BOMs[[#This Row],[crate no.]],Crates_[[crate no.]:[New Sublot]],3,FALSE)="","",VLOOKUP(Crate_BOMs[[#This Row],[crate no.]],Crates_[[crate no.]:[New Sublot]],3,FALSE)))</f>
        <v/>
      </c>
      <c r="AG549" s="6" t="str">
        <f>IF(VLOOKUP(Crate_BOMs[[#This Row],[crate no.]],Crates_[[crate no.]:[New Sublot]],3,FALSE)="",VLOOKUP(Crate_BOMs[[#This Row],[crate no.]],Crates_[[crate no.]:[New Sublot]],2,FALSE),VLOOKUP(Crate_BOMs[[#This Row],[crate no.]],Crates_[[crate no.]:[New Sublot]],3,FALSE))</f>
        <v>2.02</v>
      </c>
    </row>
    <row r="550" spans="1:33" x14ac:dyDescent="0.25">
      <c r="A550">
        <v>10</v>
      </c>
      <c r="B550">
        <v>300522559</v>
      </c>
      <c r="C550">
        <v>2394740</v>
      </c>
      <c r="D550">
        <v>1</v>
      </c>
      <c r="E550" t="s">
        <v>64</v>
      </c>
      <c r="F550" t="s">
        <v>191</v>
      </c>
      <c r="G550">
        <v>2181</v>
      </c>
      <c r="H550">
        <v>2496</v>
      </c>
      <c r="I550">
        <v>86</v>
      </c>
      <c r="J550">
        <v>98</v>
      </c>
      <c r="K550">
        <v>299</v>
      </c>
      <c r="L550">
        <v>1</v>
      </c>
      <c r="M550" t="s">
        <v>51</v>
      </c>
      <c r="N550" t="s">
        <v>52</v>
      </c>
      <c r="O550" s="2">
        <v>659.18216337999991</v>
      </c>
      <c r="P550" s="15">
        <v>45776</v>
      </c>
      <c r="Q550" s="15">
        <v>45768</v>
      </c>
      <c r="R550" s="15">
        <v>45804</v>
      </c>
      <c r="S550" t="s">
        <v>21</v>
      </c>
      <c r="T550">
        <v>7</v>
      </c>
      <c r="U550" s="2">
        <v>471.78924067999998</v>
      </c>
      <c r="V550" s="2">
        <v>6613.8678599999994</v>
      </c>
      <c r="W550" s="2">
        <v>9.0551183999999996</v>
      </c>
      <c r="X550" s="2">
        <v>1.5091863999999999</v>
      </c>
      <c r="Y550" s="2">
        <v>7.7427824000000003</v>
      </c>
      <c r="Z550" s="6">
        <f>Crate_BOMs[[#This Row],[glass weight (lb)]]+Crate_BOMs[[#This Row],[Crate Weight (lb)]]/COUNTIF(Crate_BOMs[crate no.],Crate_BOMs[[#This Row],[crate no.]])</f>
        <v>718.15581846499992</v>
      </c>
      <c r="AA550" s="6" t="str">
        <f>IF(LEFT(Crate_BOMs[[#This Row],[glass code]],4)&lt;&gt;"1116","",IFERROR(MID(Crate_BOMs[[#This Row],[no]],FIND("ECN",Crate_BOMs[[#This Row],[no]]),200),MID(Crate_BOMs[[#This Row],[no]],39,200)))</f>
        <v>2.03 GLZ02</v>
      </c>
      <c r="AB550" s="6" t="str">
        <f>SUBSTITUTE(IF(RIGHT(Crate_BOMs[[#This Row],[PO Sublot-GL]],6)="curved",RIGHT(Crate_BOMs[[#This Row],[PO Sublot-GL]],12),RIGHT(Crate_BOMs[[#This Row],[PO Sublot-GL]],5))," ","")</f>
        <v>GLZ02</v>
      </c>
      <c r="AC550" s="6" t="str">
        <f>SUBSTITUTE(LEFT(Crate_BOMs[[#This Row],[PO Sublot-GL]],LEN(Crate_BOMs[[#This Row],[PO Sublot-GL]])-LEN(Crate_BOMs[[#This Row],[Glass Type]]))," ","")</f>
        <v>2.03</v>
      </c>
      <c r="AD550" s="6" t="str">
        <f>LEFT(Crate_BOMs[[#This Row],[no]],FIND(" ",Crate_BOMs[[#This Row],[no]],5)-1)</f>
        <v>PO 40540</v>
      </c>
      <c r="AE550" s="6" cm="1">
        <f t="array" ref="AE550">COUNTA(_xlfn.UNIQUE(_xlfn._xlws.FILTER(Crate_BOMs[PO],Crate_BOMs[crate no.]=Crate_BOMs[[#This Row],[crate no.]])))</f>
        <v>1</v>
      </c>
      <c r="AF550" s="10" t="str">
        <f>IF(Crate_BOMs[[#This Row],['# POs in Crate]]=1,"",IF(VLOOKUP(Crate_BOMs[[#This Row],[crate no.]],Crates_[[crate no.]:[New Sublot]],3,FALSE)="","",VLOOKUP(Crate_BOMs[[#This Row],[crate no.]],Crates_[[crate no.]:[New Sublot]],3,FALSE)))</f>
        <v/>
      </c>
      <c r="AG550" s="6" t="str">
        <f>IF(VLOOKUP(Crate_BOMs[[#This Row],[crate no.]],Crates_[[crate no.]:[New Sublot]],3,FALSE)="",VLOOKUP(Crate_BOMs[[#This Row],[crate no.]],Crates_[[crate no.]:[New Sublot]],2,FALSE),VLOOKUP(Crate_BOMs[[#This Row],[crate no.]],Crates_[[crate no.]:[New Sublot]],3,FALSE))</f>
        <v>2.02</v>
      </c>
    </row>
    <row r="551" spans="1:33" x14ac:dyDescent="0.25">
      <c r="A551">
        <v>10</v>
      </c>
      <c r="B551">
        <v>300522559</v>
      </c>
      <c r="C551">
        <v>2394740</v>
      </c>
      <c r="D551">
        <v>1</v>
      </c>
      <c r="E551" t="s">
        <v>64</v>
      </c>
      <c r="F551" t="s">
        <v>191</v>
      </c>
      <c r="G551">
        <v>2181</v>
      </c>
      <c r="H551">
        <v>2496</v>
      </c>
      <c r="I551">
        <v>86</v>
      </c>
      <c r="J551">
        <v>98</v>
      </c>
      <c r="K551">
        <v>299</v>
      </c>
      <c r="L551">
        <v>1</v>
      </c>
      <c r="M551" t="s">
        <v>51</v>
      </c>
      <c r="N551" t="s">
        <v>52</v>
      </c>
      <c r="O551" s="2">
        <v>659.18216337999991</v>
      </c>
      <c r="P551" s="15">
        <v>45776</v>
      </c>
      <c r="Q551" s="15">
        <v>45768</v>
      </c>
      <c r="R551" s="15">
        <v>45804</v>
      </c>
      <c r="S551" t="s">
        <v>21</v>
      </c>
      <c r="T551">
        <v>7</v>
      </c>
      <c r="U551" s="2">
        <v>471.78924067999998</v>
      </c>
      <c r="V551" s="2">
        <v>6613.8678599999994</v>
      </c>
      <c r="W551" s="2">
        <v>9.0551183999999996</v>
      </c>
      <c r="X551" s="2">
        <v>1.5091863999999999</v>
      </c>
      <c r="Y551" s="2">
        <v>7.7427824000000003</v>
      </c>
      <c r="Z551" s="6">
        <f>Crate_BOMs[[#This Row],[glass weight (lb)]]+Crate_BOMs[[#This Row],[Crate Weight (lb)]]/COUNTIF(Crate_BOMs[crate no.],Crate_BOMs[[#This Row],[crate no.]])</f>
        <v>718.15581846499992</v>
      </c>
      <c r="AA551" s="6" t="str">
        <f>IF(LEFT(Crate_BOMs[[#This Row],[glass code]],4)&lt;&gt;"1116","",IFERROR(MID(Crate_BOMs[[#This Row],[no]],FIND("ECN",Crate_BOMs[[#This Row],[no]]),200),MID(Crate_BOMs[[#This Row],[no]],39,200)))</f>
        <v>2.03 GLZ02</v>
      </c>
      <c r="AB551" s="6" t="str">
        <f>SUBSTITUTE(IF(RIGHT(Crate_BOMs[[#This Row],[PO Sublot-GL]],6)="curved",RIGHT(Crate_BOMs[[#This Row],[PO Sublot-GL]],12),RIGHT(Crate_BOMs[[#This Row],[PO Sublot-GL]],5))," ","")</f>
        <v>GLZ02</v>
      </c>
      <c r="AC551" s="6" t="str">
        <f>SUBSTITUTE(LEFT(Crate_BOMs[[#This Row],[PO Sublot-GL]],LEN(Crate_BOMs[[#This Row],[PO Sublot-GL]])-LEN(Crate_BOMs[[#This Row],[Glass Type]]))," ","")</f>
        <v>2.03</v>
      </c>
      <c r="AD551" s="6" t="str">
        <f>LEFT(Crate_BOMs[[#This Row],[no]],FIND(" ",Crate_BOMs[[#This Row],[no]],5)-1)</f>
        <v>PO 40540</v>
      </c>
      <c r="AE551" s="6" cm="1">
        <f t="array" ref="AE551">COUNTA(_xlfn.UNIQUE(_xlfn._xlws.FILTER(Crate_BOMs[PO],Crate_BOMs[crate no.]=Crate_BOMs[[#This Row],[crate no.]])))</f>
        <v>1</v>
      </c>
      <c r="AF551" s="10" t="str">
        <f>IF(Crate_BOMs[[#This Row],['# POs in Crate]]=1,"",IF(VLOOKUP(Crate_BOMs[[#This Row],[crate no.]],Crates_[[crate no.]:[New Sublot]],3,FALSE)="","",VLOOKUP(Crate_BOMs[[#This Row],[crate no.]],Crates_[[crate no.]:[New Sublot]],3,FALSE)))</f>
        <v/>
      </c>
      <c r="AG551" s="6" t="str">
        <f>IF(VLOOKUP(Crate_BOMs[[#This Row],[crate no.]],Crates_[[crate no.]:[New Sublot]],3,FALSE)="",VLOOKUP(Crate_BOMs[[#This Row],[crate no.]],Crates_[[crate no.]:[New Sublot]],2,FALSE),VLOOKUP(Crate_BOMs[[#This Row],[crate no.]],Crates_[[crate no.]:[New Sublot]],3,FALSE))</f>
        <v>2.02</v>
      </c>
    </row>
    <row r="552" spans="1:33" x14ac:dyDescent="0.25">
      <c r="A552">
        <v>10</v>
      </c>
      <c r="B552">
        <v>300522559</v>
      </c>
      <c r="C552">
        <v>2394740</v>
      </c>
      <c r="D552">
        <v>1</v>
      </c>
      <c r="E552" t="s">
        <v>64</v>
      </c>
      <c r="F552" t="s">
        <v>191</v>
      </c>
      <c r="G552">
        <v>2181</v>
      </c>
      <c r="H552">
        <v>2496</v>
      </c>
      <c r="I552">
        <v>86</v>
      </c>
      <c r="J552">
        <v>98</v>
      </c>
      <c r="K552">
        <v>299</v>
      </c>
      <c r="L552">
        <v>1</v>
      </c>
      <c r="M552" t="s">
        <v>51</v>
      </c>
      <c r="N552" t="s">
        <v>52</v>
      </c>
      <c r="O552" s="2">
        <v>659.18216337999991</v>
      </c>
      <c r="P552" s="15">
        <v>45776</v>
      </c>
      <c r="Q552" s="15">
        <v>45768</v>
      </c>
      <c r="R552" s="15">
        <v>45804</v>
      </c>
      <c r="S552" t="s">
        <v>21</v>
      </c>
      <c r="T552">
        <v>7</v>
      </c>
      <c r="U552" s="2">
        <v>471.78924067999998</v>
      </c>
      <c r="V552" s="2">
        <v>6613.8678599999994</v>
      </c>
      <c r="W552" s="2">
        <v>9.0551183999999996</v>
      </c>
      <c r="X552" s="2">
        <v>1.5091863999999999</v>
      </c>
      <c r="Y552" s="2">
        <v>7.7427824000000003</v>
      </c>
      <c r="Z552" s="6">
        <f>Crate_BOMs[[#This Row],[glass weight (lb)]]+Crate_BOMs[[#This Row],[Crate Weight (lb)]]/COUNTIF(Crate_BOMs[crate no.],Crate_BOMs[[#This Row],[crate no.]])</f>
        <v>718.15581846499992</v>
      </c>
      <c r="AA552" s="6" t="str">
        <f>IF(LEFT(Crate_BOMs[[#This Row],[glass code]],4)&lt;&gt;"1116","",IFERROR(MID(Crate_BOMs[[#This Row],[no]],FIND("ECN",Crate_BOMs[[#This Row],[no]]),200),MID(Crate_BOMs[[#This Row],[no]],39,200)))</f>
        <v>2.03 GLZ02</v>
      </c>
      <c r="AB552" s="6" t="str">
        <f>SUBSTITUTE(IF(RIGHT(Crate_BOMs[[#This Row],[PO Sublot-GL]],6)="curved",RIGHT(Crate_BOMs[[#This Row],[PO Sublot-GL]],12),RIGHT(Crate_BOMs[[#This Row],[PO Sublot-GL]],5))," ","")</f>
        <v>GLZ02</v>
      </c>
      <c r="AC552" s="6" t="str">
        <f>SUBSTITUTE(LEFT(Crate_BOMs[[#This Row],[PO Sublot-GL]],LEN(Crate_BOMs[[#This Row],[PO Sublot-GL]])-LEN(Crate_BOMs[[#This Row],[Glass Type]]))," ","")</f>
        <v>2.03</v>
      </c>
      <c r="AD552" s="6" t="str">
        <f>LEFT(Crate_BOMs[[#This Row],[no]],FIND(" ",Crate_BOMs[[#This Row],[no]],5)-1)</f>
        <v>PO 40540</v>
      </c>
      <c r="AE552" s="6" cm="1">
        <f t="array" ref="AE552">COUNTA(_xlfn.UNIQUE(_xlfn._xlws.FILTER(Crate_BOMs[PO],Crate_BOMs[crate no.]=Crate_BOMs[[#This Row],[crate no.]])))</f>
        <v>1</v>
      </c>
      <c r="AF552" s="10" t="str">
        <f>IF(Crate_BOMs[[#This Row],['# POs in Crate]]=1,"",IF(VLOOKUP(Crate_BOMs[[#This Row],[crate no.]],Crates_[[crate no.]:[New Sublot]],3,FALSE)="","",VLOOKUP(Crate_BOMs[[#This Row],[crate no.]],Crates_[[crate no.]:[New Sublot]],3,FALSE)))</f>
        <v/>
      </c>
      <c r="AG552" s="6" t="str">
        <f>IF(VLOOKUP(Crate_BOMs[[#This Row],[crate no.]],Crates_[[crate no.]:[New Sublot]],3,FALSE)="",VLOOKUP(Crate_BOMs[[#This Row],[crate no.]],Crates_[[crate no.]:[New Sublot]],2,FALSE),VLOOKUP(Crate_BOMs[[#This Row],[crate no.]],Crates_[[crate no.]:[New Sublot]],3,FALSE))</f>
        <v>2.02</v>
      </c>
    </row>
    <row r="553" spans="1:33" x14ac:dyDescent="0.25">
      <c r="A553">
        <v>10</v>
      </c>
      <c r="B553">
        <v>300522559</v>
      </c>
      <c r="C553">
        <v>2394740</v>
      </c>
      <c r="D553">
        <v>1</v>
      </c>
      <c r="E553" t="s">
        <v>64</v>
      </c>
      <c r="F553" t="s">
        <v>191</v>
      </c>
      <c r="G553">
        <v>2181</v>
      </c>
      <c r="H553">
        <v>2496</v>
      </c>
      <c r="I553">
        <v>86</v>
      </c>
      <c r="J553">
        <v>98</v>
      </c>
      <c r="K553">
        <v>299</v>
      </c>
      <c r="L553">
        <v>1</v>
      </c>
      <c r="M553" t="s">
        <v>51</v>
      </c>
      <c r="N553" t="s">
        <v>52</v>
      </c>
      <c r="O553" s="2">
        <v>659.18216337999991</v>
      </c>
      <c r="P553" s="15">
        <v>45776</v>
      </c>
      <c r="Q553" s="15">
        <v>45768</v>
      </c>
      <c r="R553" s="15">
        <v>45804</v>
      </c>
      <c r="S553" t="s">
        <v>21</v>
      </c>
      <c r="T553">
        <v>7</v>
      </c>
      <c r="U553" s="2">
        <v>471.78924067999998</v>
      </c>
      <c r="V553" s="2">
        <v>6613.8678599999994</v>
      </c>
      <c r="W553" s="2">
        <v>9.0551183999999996</v>
      </c>
      <c r="X553" s="2">
        <v>1.5091863999999999</v>
      </c>
      <c r="Y553" s="2">
        <v>7.7427824000000003</v>
      </c>
      <c r="Z553" s="6">
        <f>Crate_BOMs[[#This Row],[glass weight (lb)]]+Crate_BOMs[[#This Row],[Crate Weight (lb)]]/COUNTIF(Crate_BOMs[crate no.],Crate_BOMs[[#This Row],[crate no.]])</f>
        <v>718.15581846499992</v>
      </c>
      <c r="AA553" s="6" t="str">
        <f>IF(LEFT(Crate_BOMs[[#This Row],[glass code]],4)&lt;&gt;"1116","",IFERROR(MID(Crate_BOMs[[#This Row],[no]],FIND("ECN",Crate_BOMs[[#This Row],[no]]),200),MID(Crate_BOMs[[#This Row],[no]],39,200)))</f>
        <v>2.03 GLZ02</v>
      </c>
      <c r="AB553" s="6" t="str">
        <f>SUBSTITUTE(IF(RIGHT(Crate_BOMs[[#This Row],[PO Sublot-GL]],6)="curved",RIGHT(Crate_BOMs[[#This Row],[PO Sublot-GL]],12),RIGHT(Crate_BOMs[[#This Row],[PO Sublot-GL]],5))," ","")</f>
        <v>GLZ02</v>
      </c>
      <c r="AC553" s="6" t="str">
        <f>SUBSTITUTE(LEFT(Crate_BOMs[[#This Row],[PO Sublot-GL]],LEN(Crate_BOMs[[#This Row],[PO Sublot-GL]])-LEN(Crate_BOMs[[#This Row],[Glass Type]]))," ","")</f>
        <v>2.03</v>
      </c>
      <c r="AD553" s="6" t="str">
        <f>LEFT(Crate_BOMs[[#This Row],[no]],FIND(" ",Crate_BOMs[[#This Row],[no]],5)-1)</f>
        <v>PO 40540</v>
      </c>
      <c r="AE553" s="6" cm="1">
        <f t="array" ref="AE553">COUNTA(_xlfn.UNIQUE(_xlfn._xlws.FILTER(Crate_BOMs[PO],Crate_BOMs[crate no.]=Crate_BOMs[[#This Row],[crate no.]])))</f>
        <v>1</v>
      </c>
      <c r="AF553" s="10" t="str">
        <f>IF(Crate_BOMs[[#This Row],['# POs in Crate]]=1,"",IF(VLOOKUP(Crate_BOMs[[#This Row],[crate no.]],Crates_[[crate no.]:[New Sublot]],3,FALSE)="","",VLOOKUP(Crate_BOMs[[#This Row],[crate no.]],Crates_[[crate no.]:[New Sublot]],3,FALSE)))</f>
        <v/>
      </c>
      <c r="AG553" s="6" t="str">
        <f>IF(VLOOKUP(Crate_BOMs[[#This Row],[crate no.]],Crates_[[crate no.]:[New Sublot]],3,FALSE)="",VLOOKUP(Crate_BOMs[[#This Row],[crate no.]],Crates_[[crate no.]:[New Sublot]],2,FALSE),VLOOKUP(Crate_BOMs[[#This Row],[crate no.]],Crates_[[crate no.]:[New Sublot]],3,FALSE))</f>
        <v>2.02</v>
      </c>
    </row>
    <row r="554" spans="1:33" x14ac:dyDescent="0.25">
      <c r="A554">
        <v>10</v>
      </c>
      <c r="B554">
        <v>300522662</v>
      </c>
      <c r="C554">
        <v>2394740</v>
      </c>
      <c r="D554">
        <v>1</v>
      </c>
      <c r="E554" t="s">
        <v>64</v>
      </c>
      <c r="F554" t="s">
        <v>191</v>
      </c>
      <c r="G554">
        <v>2181</v>
      </c>
      <c r="H554">
        <v>2496</v>
      </c>
      <c r="I554">
        <v>86</v>
      </c>
      <c r="J554">
        <v>98</v>
      </c>
      <c r="K554">
        <v>299</v>
      </c>
      <c r="L554">
        <v>1</v>
      </c>
      <c r="M554" t="s">
        <v>51</v>
      </c>
      <c r="N554" t="s">
        <v>52</v>
      </c>
      <c r="O554" s="2">
        <v>659.18216337999991</v>
      </c>
      <c r="P554" s="15">
        <v>45776</v>
      </c>
      <c r="Q554" s="15">
        <v>45768</v>
      </c>
      <c r="R554" s="15">
        <v>45804</v>
      </c>
      <c r="S554" t="s">
        <v>21</v>
      </c>
      <c r="T554">
        <v>7</v>
      </c>
      <c r="U554" s="2">
        <v>471.78924067999998</v>
      </c>
      <c r="V554" s="2">
        <v>6613.8678599999994</v>
      </c>
      <c r="W554" s="2">
        <v>9.0551183999999996</v>
      </c>
      <c r="X554" s="2">
        <v>1.5091863999999999</v>
      </c>
      <c r="Y554" s="2">
        <v>7.7427824000000003</v>
      </c>
      <c r="Z554" s="6">
        <f>Crate_BOMs[[#This Row],[glass weight (lb)]]+Crate_BOMs[[#This Row],[Crate Weight (lb)]]/COUNTIF(Crate_BOMs[crate no.],Crate_BOMs[[#This Row],[crate no.]])</f>
        <v>718.15581846499992</v>
      </c>
      <c r="AA554" s="6" t="str">
        <f>IF(LEFT(Crate_BOMs[[#This Row],[glass code]],4)&lt;&gt;"1116","",IFERROR(MID(Crate_BOMs[[#This Row],[no]],FIND("ECN",Crate_BOMs[[#This Row],[no]]),200),MID(Crate_BOMs[[#This Row],[no]],39,200)))</f>
        <v>2.03 GLZ02</v>
      </c>
      <c r="AB554" s="6" t="str">
        <f>SUBSTITUTE(IF(RIGHT(Crate_BOMs[[#This Row],[PO Sublot-GL]],6)="curved",RIGHT(Crate_BOMs[[#This Row],[PO Sublot-GL]],12),RIGHT(Crate_BOMs[[#This Row],[PO Sublot-GL]],5))," ","")</f>
        <v>GLZ02</v>
      </c>
      <c r="AC554" s="6" t="str">
        <f>SUBSTITUTE(LEFT(Crate_BOMs[[#This Row],[PO Sublot-GL]],LEN(Crate_BOMs[[#This Row],[PO Sublot-GL]])-LEN(Crate_BOMs[[#This Row],[Glass Type]]))," ","")</f>
        <v>2.03</v>
      </c>
      <c r="AD554" s="6" t="str">
        <f>LEFT(Crate_BOMs[[#This Row],[no]],FIND(" ",Crate_BOMs[[#This Row],[no]],5)-1)</f>
        <v>PO 40540</v>
      </c>
      <c r="AE554" s="6" cm="1">
        <f t="array" ref="AE554">COUNTA(_xlfn.UNIQUE(_xlfn._xlws.FILTER(Crate_BOMs[PO],Crate_BOMs[crate no.]=Crate_BOMs[[#This Row],[crate no.]])))</f>
        <v>1</v>
      </c>
      <c r="AF554" s="10" t="str">
        <f>IF(Crate_BOMs[[#This Row],['# POs in Crate]]=1,"",IF(VLOOKUP(Crate_BOMs[[#This Row],[crate no.]],Crates_[[crate no.]:[New Sublot]],3,FALSE)="","",VLOOKUP(Crate_BOMs[[#This Row],[crate no.]],Crates_[[crate no.]:[New Sublot]],3,FALSE)))</f>
        <v/>
      </c>
      <c r="AG554" s="6" t="str">
        <f>IF(VLOOKUP(Crate_BOMs[[#This Row],[crate no.]],Crates_[[crate no.]:[New Sublot]],3,FALSE)="",VLOOKUP(Crate_BOMs[[#This Row],[crate no.]],Crates_[[crate no.]:[New Sublot]],2,FALSE),VLOOKUP(Crate_BOMs[[#This Row],[crate no.]],Crates_[[crate no.]:[New Sublot]],3,FALSE))</f>
        <v>2.02</v>
      </c>
    </row>
    <row r="555" spans="1:33" x14ac:dyDescent="0.25">
      <c r="A555">
        <v>10</v>
      </c>
      <c r="B555">
        <v>300522662</v>
      </c>
      <c r="C555">
        <v>2394740</v>
      </c>
      <c r="D555">
        <v>1</v>
      </c>
      <c r="E555" t="s">
        <v>64</v>
      </c>
      <c r="F555" t="s">
        <v>191</v>
      </c>
      <c r="G555">
        <v>2181</v>
      </c>
      <c r="H555">
        <v>2496</v>
      </c>
      <c r="I555">
        <v>86</v>
      </c>
      <c r="J555">
        <v>98</v>
      </c>
      <c r="K555">
        <v>299</v>
      </c>
      <c r="L555">
        <v>1</v>
      </c>
      <c r="M555" t="s">
        <v>51</v>
      </c>
      <c r="N555" t="s">
        <v>52</v>
      </c>
      <c r="O555" s="2">
        <v>659.18216337999991</v>
      </c>
      <c r="P555" s="15">
        <v>45776</v>
      </c>
      <c r="Q555" s="15">
        <v>45768</v>
      </c>
      <c r="R555" s="15">
        <v>45804</v>
      </c>
      <c r="S555" t="s">
        <v>21</v>
      </c>
      <c r="T555">
        <v>7</v>
      </c>
      <c r="U555" s="2">
        <v>471.78924067999998</v>
      </c>
      <c r="V555" s="2">
        <v>6613.8678599999994</v>
      </c>
      <c r="W555" s="2">
        <v>9.0551183999999996</v>
      </c>
      <c r="X555" s="2">
        <v>1.5091863999999999</v>
      </c>
      <c r="Y555" s="2">
        <v>7.7427824000000003</v>
      </c>
      <c r="Z555" s="6">
        <f>Crate_BOMs[[#This Row],[glass weight (lb)]]+Crate_BOMs[[#This Row],[Crate Weight (lb)]]/COUNTIF(Crate_BOMs[crate no.],Crate_BOMs[[#This Row],[crate no.]])</f>
        <v>718.15581846499992</v>
      </c>
      <c r="AA555" s="6" t="str">
        <f>IF(LEFT(Crate_BOMs[[#This Row],[glass code]],4)&lt;&gt;"1116","",IFERROR(MID(Crate_BOMs[[#This Row],[no]],FIND("ECN",Crate_BOMs[[#This Row],[no]]),200),MID(Crate_BOMs[[#This Row],[no]],39,200)))</f>
        <v>2.03 GLZ02</v>
      </c>
      <c r="AB555" s="6" t="str">
        <f>SUBSTITUTE(IF(RIGHT(Crate_BOMs[[#This Row],[PO Sublot-GL]],6)="curved",RIGHT(Crate_BOMs[[#This Row],[PO Sublot-GL]],12),RIGHT(Crate_BOMs[[#This Row],[PO Sublot-GL]],5))," ","")</f>
        <v>GLZ02</v>
      </c>
      <c r="AC555" s="6" t="str">
        <f>SUBSTITUTE(LEFT(Crate_BOMs[[#This Row],[PO Sublot-GL]],LEN(Crate_BOMs[[#This Row],[PO Sublot-GL]])-LEN(Crate_BOMs[[#This Row],[Glass Type]]))," ","")</f>
        <v>2.03</v>
      </c>
      <c r="AD555" s="6" t="str">
        <f>LEFT(Crate_BOMs[[#This Row],[no]],FIND(" ",Crate_BOMs[[#This Row],[no]],5)-1)</f>
        <v>PO 40540</v>
      </c>
      <c r="AE555" s="6" cm="1">
        <f t="array" ref="AE555">COUNTA(_xlfn.UNIQUE(_xlfn._xlws.FILTER(Crate_BOMs[PO],Crate_BOMs[crate no.]=Crate_BOMs[[#This Row],[crate no.]])))</f>
        <v>1</v>
      </c>
      <c r="AF555" s="10" t="str">
        <f>IF(Crate_BOMs[[#This Row],['# POs in Crate]]=1,"",IF(VLOOKUP(Crate_BOMs[[#This Row],[crate no.]],Crates_[[crate no.]:[New Sublot]],3,FALSE)="","",VLOOKUP(Crate_BOMs[[#This Row],[crate no.]],Crates_[[crate no.]:[New Sublot]],3,FALSE)))</f>
        <v/>
      </c>
      <c r="AG555" s="6" t="str">
        <f>IF(VLOOKUP(Crate_BOMs[[#This Row],[crate no.]],Crates_[[crate no.]:[New Sublot]],3,FALSE)="",VLOOKUP(Crate_BOMs[[#This Row],[crate no.]],Crates_[[crate no.]:[New Sublot]],2,FALSE),VLOOKUP(Crate_BOMs[[#This Row],[crate no.]],Crates_[[crate no.]:[New Sublot]],3,FALSE))</f>
        <v>2.02</v>
      </c>
    </row>
    <row r="556" spans="1:33" x14ac:dyDescent="0.25">
      <c r="A556">
        <v>10</v>
      </c>
      <c r="B556">
        <v>300522662</v>
      </c>
      <c r="C556">
        <v>2394740</v>
      </c>
      <c r="D556">
        <v>1</v>
      </c>
      <c r="E556" t="s">
        <v>64</v>
      </c>
      <c r="F556" t="s">
        <v>191</v>
      </c>
      <c r="G556">
        <v>2181</v>
      </c>
      <c r="H556">
        <v>2496</v>
      </c>
      <c r="I556">
        <v>86</v>
      </c>
      <c r="J556">
        <v>98</v>
      </c>
      <c r="K556">
        <v>299</v>
      </c>
      <c r="L556">
        <v>1</v>
      </c>
      <c r="M556" t="s">
        <v>51</v>
      </c>
      <c r="N556" t="s">
        <v>52</v>
      </c>
      <c r="O556" s="2">
        <v>659.18216337999991</v>
      </c>
      <c r="P556" s="15">
        <v>45776</v>
      </c>
      <c r="Q556" s="15">
        <v>45768</v>
      </c>
      <c r="R556" s="15">
        <v>45804</v>
      </c>
      <c r="S556" t="s">
        <v>21</v>
      </c>
      <c r="T556">
        <v>7</v>
      </c>
      <c r="U556" s="2">
        <v>471.78924067999998</v>
      </c>
      <c r="V556" s="2">
        <v>6613.8678599999994</v>
      </c>
      <c r="W556" s="2">
        <v>9.0551183999999996</v>
      </c>
      <c r="X556" s="2">
        <v>1.5091863999999999</v>
      </c>
      <c r="Y556" s="2">
        <v>7.7427824000000003</v>
      </c>
      <c r="Z556" s="6">
        <f>Crate_BOMs[[#This Row],[glass weight (lb)]]+Crate_BOMs[[#This Row],[Crate Weight (lb)]]/COUNTIF(Crate_BOMs[crate no.],Crate_BOMs[[#This Row],[crate no.]])</f>
        <v>718.15581846499992</v>
      </c>
      <c r="AA556" s="6" t="str">
        <f>IF(LEFT(Crate_BOMs[[#This Row],[glass code]],4)&lt;&gt;"1116","",IFERROR(MID(Crate_BOMs[[#This Row],[no]],FIND("ECN",Crate_BOMs[[#This Row],[no]]),200),MID(Crate_BOMs[[#This Row],[no]],39,200)))</f>
        <v>2.03 GLZ02</v>
      </c>
      <c r="AB556" s="6" t="str">
        <f>SUBSTITUTE(IF(RIGHT(Crate_BOMs[[#This Row],[PO Sublot-GL]],6)="curved",RIGHT(Crate_BOMs[[#This Row],[PO Sublot-GL]],12),RIGHT(Crate_BOMs[[#This Row],[PO Sublot-GL]],5))," ","")</f>
        <v>GLZ02</v>
      </c>
      <c r="AC556" s="6" t="str">
        <f>SUBSTITUTE(LEFT(Crate_BOMs[[#This Row],[PO Sublot-GL]],LEN(Crate_BOMs[[#This Row],[PO Sublot-GL]])-LEN(Crate_BOMs[[#This Row],[Glass Type]]))," ","")</f>
        <v>2.03</v>
      </c>
      <c r="AD556" s="6" t="str">
        <f>LEFT(Crate_BOMs[[#This Row],[no]],FIND(" ",Crate_BOMs[[#This Row],[no]],5)-1)</f>
        <v>PO 40540</v>
      </c>
      <c r="AE556" s="6" cm="1">
        <f t="array" ref="AE556">COUNTA(_xlfn.UNIQUE(_xlfn._xlws.FILTER(Crate_BOMs[PO],Crate_BOMs[crate no.]=Crate_BOMs[[#This Row],[crate no.]])))</f>
        <v>1</v>
      </c>
      <c r="AF556" s="10" t="str">
        <f>IF(Crate_BOMs[[#This Row],['# POs in Crate]]=1,"",IF(VLOOKUP(Crate_BOMs[[#This Row],[crate no.]],Crates_[[crate no.]:[New Sublot]],3,FALSE)="","",VLOOKUP(Crate_BOMs[[#This Row],[crate no.]],Crates_[[crate no.]:[New Sublot]],3,FALSE)))</f>
        <v/>
      </c>
      <c r="AG556" s="6" t="str">
        <f>IF(VLOOKUP(Crate_BOMs[[#This Row],[crate no.]],Crates_[[crate no.]:[New Sublot]],3,FALSE)="",VLOOKUP(Crate_BOMs[[#This Row],[crate no.]],Crates_[[crate no.]:[New Sublot]],2,FALSE),VLOOKUP(Crate_BOMs[[#This Row],[crate no.]],Crates_[[crate no.]:[New Sublot]],3,FALSE))</f>
        <v>2.02</v>
      </c>
    </row>
    <row r="557" spans="1:33" x14ac:dyDescent="0.25">
      <c r="A557">
        <v>10</v>
      </c>
      <c r="B557">
        <v>300522662</v>
      </c>
      <c r="C557">
        <v>2394740</v>
      </c>
      <c r="D557">
        <v>1</v>
      </c>
      <c r="E557" t="s">
        <v>64</v>
      </c>
      <c r="F557" t="s">
        <v>191</v>
      </c>
      <c r="G557">
        <v>2181</v>
      </c>
      <c r="H557">
        <v>2496</v>
      </c>
      <c r="I557">
        <v>86</v>
      </c>
      <c r="J557">
        <v>98</v>
      </c>
      <c r="K557">
        <v>299</v>
      </c>
      <c r="L557">
        <v>1</v>
      </c>
      <c r="M557" t="s">
        <v>51</v>
      </c>
      <c r="N557" t="s">
        <v>52</v>
      </c>
      <c r="O557" s="2">
        <v>659.18216337999991</v>
      </c>
      <c r="P557" s="15">
        <v>45776</v>
      </c>
      <c r="Q557" s="15">
        <v>45768</v>
      </c>
      <c r="R557" s="15">
        <v>45804</v>
      </c>
      <c r="S557" t="s">
        <v>21</v>
      </c>
      <c r="T557">
        <v>7</v>
      </c>
      <c r="U557" s="2">
        <v>471.78924067999998</v>
      </c>
      <c r="V557" s="2">
        <v>6613.8678599999994</v>
      </c>
      <c r="W557" s="2">
        <v>9.0551183999999996</v>
      </c>
      <c r="X557" s="2">
        <v>1.5091863999999999</v>
      </c>
      <c r="Y557" s="2">
        <v>7.7427824000000003</v>
      </c>
      <c r="Z557" s="6">
        <f>Crate_BOMs[[#This Row],[glass weight (lb)]]+Crate_BOMs[[#This Row],[Crate Weight (lb)]]/COUNTIF(Crate_BOMs[crate no.],Crate_BOMs[[#This Row],[crate no.]])</f>
        <v>718.15581846499992</v>
      </c>
      <c r="AA557" s="6" t="str">
        <f>IF(LEFT(Crate_BOMs[[#This Row],[glass code]],4)&lt;&gt;"1116","",IFERROR(MID(Crate_BOMs[[#This Row],[no]],FIND("ECN",Crate_BOMs[[#This Row],[no]]),200),MID(Crate_BOMs[[#This Row],[no]],39,200)))</f>
        <v>2.03 GLZ02</v>
      </c>
      <c r="AB557" s="6" t="str">
        <f>SUBSTITUTE(IF(RIGHT(Crate_BOMs[[#This Row],[PO Sublot-GL]],6)="curved",RIGHT(Crate_BOMs[[#This Row],[PO Sublot-GL]],12),RIGHT(Crate_BOMs[[#This Row],[PO Sublot-GL]],5))," ","")</f>
        <v>GLZ02</v>
      </c>
      <c r="AC557" s="6" t="str">
        <f>SUBSTITUTE(LEFT(Crate_BOMs[[#This Row],[PO Sublot-GL]],LEN(Crate_BOMs[[#This Row],[PO Sublot-GL]])-LEN(Crate_BOMs[[#This Row],[Glass Type]]))," ","")</f>
        <v>2.03</v>
      </c>
      <c r="AD557" s="6" t="str">
        <f>LEFT(Crate_BOMs[[#This Row],[no]],FIND(" ",Crate_BOMs[[#This Row],[no]],5)-1)</f>
        <v>PO 40540</v>
      </c>
      <c r="AE557" s="6" cm="1">
        <f t="array" ref="AE557">COUNTA(_xlfn.UNIQUE(_xlfn._xlws.FILTER(Crate_BOMs[PO],Crate_BOMs[crate no.]=Crate_BOMs[[#This Row],[crate no.]])))</f>
        <v>1</v>
      </c>
      <c r="AF557" s="10" t="str">
        <f>IF(Crate_BOMs[[#This Row],['# POs in Crate]]=1,"",IF(VLOOKUP(Crate_BOMs[[#This Row],[crate no.]],Crates_[[crate no.]:[New Sublot]],3,FALSE)="","",VLOOKUP(Crate_BOMs[[#This Row],[crate no.]],Crates_[[crate no.]:[New Sublot]],3,FALSE)))</f>
        <v/>
      </c>
      <c r="AG557" s="6" t="str">
        <f>IF(VLOOKUP(Crate_BOMs[[#This Row],[crate no.]],Crates_[[crate no.]:[New Sublot]],3,FALSE)="",VLOOKUP(Crate_BOMs[[#This Row],[crate no.]],Crates_[[crate no.]:[New Sublot]],2,FALSE),VLOOKUP(Crate_BOMs[[#This Row],[crate no.]],Crates_[[crate no.]:[New Sublot]],3,FALSE))</f>
        <v>2.02</v>
      </c>
    </row>
    <row r="558" spans="1:33" x14ac:dyDescent="0.25">
      <c r="A558">
        <v>10</v>
      </c>
      <c r="B558">
        <v>300522662</v>
      </c>
      <c r="C558">
        <v>2394740</v>
      </c>
      <c r="D558">
        <v>1</v>
      </c>
      <c r="E558" t="s">
        <v>64</v>
      </c>
      <c r="F558" t="s">
        <v>191</v>
      </c>
      <c r="G558">
        <v>2181</v>
      </c>
      <c r="H558">
        <v>2496</v>
      </c>
      <c r="I558">
        <v>86</v>
      </c>
      <c r="J558">
        <v>98</v>
      </c>
      <c r="K558">
        <v>299</v>
      </c>
      <c r="L558">
        <v>1</v>
      </c>
      <c r="M558" t="s">
        <v>51</v>
      </c>
      <c r="N558" t="s">
        <v>52</v>
      </c>
      <c r="O558" s="2">
        <v>659.18216337999991</v>
      </c>
      <c r="P558" s="15">
        <v>45776</v>
      </c>
      <c r="Q558" s="15">
        <v>45768</v>
      </c>
      <c r="R558" s="15">
        <v>45804</v>
      </c>
      <c r="S558" t="s">
        <v>21</v>
      </c>
      <c r="T558">
        <v>7</v>
      </c>
      <c r="U558" s="2">
        <v>471.78924067999998</v>
      </c>
      <c r="V558" s="2">
        <v>6613.8678599999994</v>
      </c>
      <c r="W558" s="2">
        <v>9.0551183999999996</v>
      </c>
      <c r="X558" s="2">
        <v>1.5091863999999999</v>
      </c>
      <c r="Y558" s="2">
        <v>7.7427824000000003</v>
      </c>
      <c r="Z558" s="6">
        <f>Crate_BOMs[[#This Row],[glass weight (lb)]]+Crate_BOMs[[#This Row],[Crate Weight (lb)]]/COUNTIF(Crate_BOMs[crate no.],Crate_BOMs[[#This Row],[crate no.]])</f>
        <v>718.15581846499992</v>
      </c>
      <c r="AA558" s="6" t="str">
        <f>IF(LEFT(Crate_BOMs[[#This Row],[glass code]],4)&lt;&gt;"1116","",IFERROR(MID(Crate_BOMs[[#This Row],[no]],FIND("ECN",Crate_BOMs[[#This Row],[no]]),200),MID(Crate_BOMs[[#This Row],[no]],39,200)))</f>
        <v>2.03 GLZ02</v>
      </c>
      <c r="AB558" s="6" t="str">
        <f>SUBSTITUTE(IF(RIGHT(Crate_BOMs[[#This Row],[PO Sublot-GL]],6)="curved",RIGHT(Crate_BOMs[[#This Row],[PO Sublot-GL]],12),RIGHT(Crate_BOMs[[#This Row],[PO Sublot-GL]],5))," ","")</f>
        <v>GLZ02</v>
      </c>
      <c r="AC558" s="6" t="str">
        <f>SUBSTITUTE(LEFT(Crate_BOMs[[#This Row],[PO Sublot-GL]],LEN(Crate_BOMs[[#This Row],[PO Sublot-GL]])-LEN(Crate_BOMs[[#This Row],[Glass Type]]))," ","")</f>
        <v>2.03</v>
      </c>
      <c r="AD558" s="6" t="str">
        <f>LEFT(Crate_BOMs[[#This Row],[no]],FIND(" ",Crate_BOMs[[#This Row],[no]],5)-1)</f>
        <v>PO 40540</v>
      </c>
      <c r="AE558" s="6" cm="1">
        <f t="array" ref="AE558">COUNTA(_xlfn.UNIQUE(_xlfn._xlws.FILTER(Crate_BOMs[PO],Crate_BOMs[crate no.]=Crate_BOMs[[#This Row],[crate no.]])))</f>
        <v>1</v>
      </c>
      <c r="AF558" s="10" t="str">
        <f>IF(Crate_BOMs[[#This Row],['# POs in Crate]]=1,"",IF(VLOOKUP(Crate_BOMs[[#This Row],[crate no.]],Crates_[[crate no.]:[New Sublot]],3,FALSE)="","",VLOOKUP(Crate_BOMs[[#This Row],[crate no.]],Crates_[[crate no.]:[New Sublot]],3,FALSE)))</f>
        <v/>
      </c>
      <c r="AG558" s="6" t="str">
        <f>IF(VLOOKUP(Crate_BOMs[[#This Row],[crate no.]],Crates_[[crate no.]:[New Sublot]],3,FALSE)="",VLOOKUP(Crate_BOMs[[#This Row],[crate no.]],Crates_[[crate no.]:[New Sublot]],2,FALSE),VLOOKUP(Crate_BOMs[[#This Row],[crate no.]],Crates_[[crate no.]:[New Sublot]],3,FALSE))</f>
        <v>2.02</v>
      </c>
    </row>
    <row r="559" spans="1:33" x14ac:dyDescent="0.25">
      <c r="A559">
        <v>10</v>
      </c>
      <c r="B559">
        <v>300522662</v>
      </c>
      <c r="C559">
        <v>2394740</v>
      </c>
      <c r="D559">
        <v>1</v>
      </c>
      <c r="E559" t="s">
        <v>64</v>
      </c>
      <c r="F559" t="s">
        <v>191</v>
      </c>
      <c r="G559">
        <v>2181</v>
      </c>
      <c r="H559">
        <v>2496</v>
      </c>
      <c r="I559">
        <v>86</v>
      </c>
      <c r="J559">
        <v>98</v>
      </c>
      <c r="K559">
        <v>299</v>
      </c>
      <c r="L559">
        <v>1</v>
      </c>
      <c r="M559" t="s">
        <v>51</v>
      </c>
      <c r="N559" t="s">
        <v>52</v>
      </c>
      <c r="O559" s="2">
        <v>659.18216337999991</v>
      </c>
      <c r="P559" s="15">
        <v>45776</v>
      </c>
      <c r="Q559" s="15">
        <v>45768</v>
      </c>
      <c r="R559" s="15">
        <v>45804</v>
      </c>
      <c r="S559" t="s">
        <v>21</v>
      </c>
      <c r="T559">
        <v>7</v>
      </c>
      <c r="U559" s="2">
        <v>471.78924067999998</v>
      </c>
      <c r="V559" s="2">
        <v>6613.8678599999994</v>
      </c>
      <c r="W559" s="2">
        <v>9.0551183999999996</v>
      </c>
      <c r="X559" s="2">
        <v>1.5091863999999999</v>
      </c>
      <c r="Y559" s="2">
        <v>7.7427824000000003</v>
      </c>
      <c r="Z559" s="6">
        <f>Crate_BOMs[[#This Row],[glass weight (lb)]]+Crate_BOMs[[#This Row],[Crate Weight (lb)]]/COUNTIF(Crate_BOMs[crate no.],Crate_BOMs[[#This Row],[crate no.]])</f>
        <v>718.15581846499992</v>
      </c>
      <c r="AA559" s="6" t="str">
        <f>IF(LEFT(Crate_BOMs[[#This Row],[glass code]],4)&lt;&gt;"1116","",IFERROR(MID(Crate_BOMs[[#This Row],[no]],FIND("ECN",Crate_BOMs[[#This Row],[no]]),200),MID(Crate_BOMs[[#This Row],[no]],39,200)))</f>
        <v>2.03 GLZ02</v>
      </c>
      <c r="AB559" s="6" t="str">
        <f>SUBSTITUTE(IF(RIGHT(Crate_BOMs[[#This Row],[PO Sublot-GL]],6)="curved",RIGHT(Crate_BOMs[[#This Row],[PO Sublot-GL]],12),RIGHT(Crate_BOMs[[#This Row],[PO Sublot-GL]],5))," ","")</f>
        <v>GLZ02</v>
      </c>
      <c r="AC559" s="6" t="str">
        <f>SUBSTITUTE(LEFT(Crate_BOMs[[#This Row],[PO Sublot-GL]],LEN(Crate_BOMs[[#This Row],[PO Sublot-GL]])-LEN(Crate_BOMs[[#This Row],[Glass Type]]))," ","")</f>
        <v>2.03</v>
      </c>
      <c r="AD559" s="6" t="str">
        <f>LEFT(Crate_BOMs[[#This Row],[no]],FIND(" ",Crate_BOMs[[#This Row],[no]],5)-1)</f>
        <v>PO 40540</v>
      </c>
      <c r="AE559" s="6" cm="1">
        <f t="array" ref="AE559">COUNTA(_xlfn.UNIQUE(_xlfn._xlws.FILTER(Crate_BOMs[PO],Crate_BOMs[crate no.]=Crate_BOMs[[#This Row],[crate no.]])))</f>
        <v>1</v>
      </c>
      <c r="AF559" s="10" t="str">
        <f>IF(Crate_BOMs[[#This Row],['# POs in Crate]]=1,"",IF(VLOOKUP(Crate_BOMs[[#This Row],[crate no.]],Crates_[[crate no.]:[New Sublot]],3,FALSE)="","",VLOOKUP(Crate_BOMs[[#This Row],[crate no.]],Crates_[[crate no.]:[New Sublot]],3,FALSE)))</f>
        <v/>
      </c>
      <c r="AG559" s="6" t="str">
        <f>IF(VLOOKUP(Crate_BOMs[[#This Row],[crate no.]],Crates_[[crate no.]:[New Sublot]],3,FALSE)="",VLOOKUP(Crate_BOMs[[#This Row],[crate no.]],Crates_[[crate no.]:[New Sublot]],2,FALSE),VLOOKUP(Crate_BOMs[[#This Row],[crate no.]],Crates_[[crate no.]:[New Sublot]],3,FALSE))</f>
        <v>2.02</v>
      </c>
    </row>
    <row r="560" spans="1:33" x14ac:dyDescent="0.25">
      <c r="A560">
        <v>10</v>
      </c>
      <c r="B560">
        <v>300522662</v>
      </c>
      <c r="C560">
        <v>2394740</v>
      </c>
      <c r="D560">
        <v>1</v>
      </c>
      <c r="E560" t="s">
        <v>64</v>
      </c>
      <c r="F560" t="s">
        <v>191</v>
      </c>
      <c r="G560">
        <v>2181</v>
      </c>
      <c r="H560">
        <v>2496</v>
      </c>
      <c r="I560">
        <v>86</v>
      </c>
      <c r="J560">
        <v>98</v>
      </c>
      <c r="K560">
        <v>299</v>
      </c>
      <c r="L560">
        <v>1</v>
      </c>
      <c r="M560" t="s">
        <v>51</v>
      </c>
      <c r="N560" t="s">
        <v>52</v>
      </c>
      <c r="O560" s="2">
        <v>659.18216337999991</v>
      </c>
      <c r="P560" s="15">
        <v>45776</v>
      </c>
      <c r="Q560" s="15">
        <v>45768</v>
      </c>
      <c r="R560" s="15">
        <v>45804</v>
      </c>
      <c r="S560" t="s">
        <v>21</v>
      </c>
      <c r="T560">
        <v>7</v>
      </c>
      <c r="U560" s="2">
        <v>471.78924067999998</v>
      </c>
      <c r="V560" s="2">
        <v>6613.8678599999994</v>
      </c>
      <c r="W560" s="2">
        <v>9.0551183999999996</v>
      </c>
      <c r="X560" s="2">
        <v>1.5091863999999999</v>
      </c>
      <c r="Y560" s="2">
        <v>7.7427824000000003</v>
      </c>
      <c r="Z560" s="6">
        <f>Crate_BOMs[[#This Row],[glass weight (lb)]]+Crate_BOMs[[#This Row],[Crate Weight (lb)]]/COUNTIF(Crate_BOMs[crate no.],Crate_BOMs[[#This Row],[crate no.]])</f>
        <v>718.15581846499992</v>
      </c>
      <c r="AA560" s="6" t="str">
        <f>IF(LEFT(Crate_BOMs[[#This Row],[glass code]],4)&lt;&gt;"1116","",IFERROR(MID(Crate_BOMs[[#This Row],[no]],FIND("ECN",Crate_BOMs[[#This Row],[no]]),200),MID(Crate_BOMs[[#This Row],[no]],39,200)))</f>
        <v>2.03 GLZ02</v>
      </c>
      <c r="AB560" s="6" t="str">
        <f>SUBSTITUTE(IF(RIGHT(Crate_BOMs[[#This Row],[PO Sublot-GL]],6)="curved",RIGHT(Crate_BOMs[[#This Row],[PO Sublot-GL]],12),RIGHT(Crate_BOMs[[#This Row],[PO Sublot-GL]],5))," ","")</f>
        <v>GLZ02</v>
      </c>
      <c r="AC560" s="6" t="str">
        <f>SUBSTITUTE(LEFT(Crate_BOMs[[#This Row],[PO Sublot-GL]],LEN(Crate_BOMs[[#This Row],[PO Sublot-GL]])-LEN(Crate_BOMs[[#This Row],[Glass Type]]))," ","")</f>
        <v>2.03</v>
      </c>
      <c r="AD560" s="6" t="str">
        <f>LEFT(Crate_BOMs[[#This Row],[no]],FIND(" ",Crate_BOMs[[#This Row],[no]],5)-1)</f>
        <v>PO 40540</v>
      </c>
      <c r="AE560" s="6" cm="1">
        <f t="array" ref="AE560">COUNTA(_xlfn.UNIQUE(_xlfn._xlws.FILTER(Crate_BOMs[PO],Crate_BOMs[crate no.]=Crate_BOMs[[#This Row],[crate no.]])))</f>
        <v>1</v>
      </c>
      <c r="AF560" s="10" t="str">
        <f>IF(Crate_BOMs[[#This Row],['# POs in Crate]]=1,"",IF(VLOOKUP(Crate_BOMs[[#This Row],[crate no.]],Crates_[[crate no.]:[New Sublot]],3,FALSE)="","",VLOOKUP(Crate_BOMs[[#This Row],[crate no.]],Crates_[[crate no.]:[New Sublot]],3,FALSE)))</f>
        <v/>
      </c>
      <c r="AG560" s="6" t="str">
        <f>IF(VLOOKUP(Crate_BOMs[[#This Row],[crate no.]],Crates_[[crate no.]:[New Sublot]],3,FALSE)="",VLOOKUP(Crate_BOMs[[#This Row],[crate no.]],Crates_[[crate no.]:[New Sublot]],2,FALSE),VLOOKUP(Crate_BOMs[[#This Row],[crate no.]],Crates_[[crate no.]:[New Sublot]],3,FALSE))</f>
        <v>2.02</v>
      </c>
    </row>
    <row r="561" spans="1:33" x14ac:dyDescent="0.25">
      <c r="A561">
        <v>10</v>
      </c>
      <c r="B561">
        <v>300522662</v>
      </c>
      <c r="C561">
        <v>2394740</v>
      </c>
      <c r="D561">
        <v>1</v>
      </c>
      <c r="E561" t="s">
        <v>64</v>
      </c>
      <c r="F561" t="s">
        <v>191</v>
      </c>
      <c r="G561">
        <v>2181</v>
      </c>
      <c r="H561">
        <v>2496</v>
      </c>
      <c r="I561">
        <v>86</v>
      </c>
      <c r="J561">
        <v>98</v>
      </c>
      <c r="K561">
        <v>299</v>
      </c>
      <c r="L561">
        <v>1</v>
      </c>
      <c r="M561" t="s">
        <v>51</v>
      </c>
      <c r="N561" t="s">
        <v>52</v>
      </c>
      <c r="O561" s="2">
        <v>659.18216337999991</v>
      </c>
      <c r="P561" s="15">
        <v>45776</v>
      </c>
      <c r="Q561" s="15">
        <v>45768</v>
      </c>
      <c r="R561" s="15">
        <v>45804</v>
      </c>
      <c r="S561" t="s">
        <v>21</v>
      </c>
      <c r="T561">
        <v>7</v>
      </c>
      <c r="U561" s="2">
        <v>471.78924067999998</v>
      </c>
      <c r="V561" s="2">
        <v>6613.8678599999994</v>
      </c>
      <c r="W561" s="2">
        <v>9.0551183999999996</v>
      </c>
      <c r="X561" s="2">
        <v>1.5091863999999999</v>
      </c>
      <c r="Y561" s="2">
        <v>7.7427824000000003</v>
      </c>
      <c r="Z561" s="6">
        <f>Crate_BOMs[[#This Row],[glass weight (lb)]]+Crate_BOMs[[#This Row],[Crate Weight (lb)]]/COUNTIF(Crate_BOMs[crate no.],Crate_BOMs[[#This Row],[crate no.]])</f>
        <v>718.15581846499992</v>
      </c>
      <c r="AA561" s="6" t="str">
        <f>IF(LEFT(Crate_BOMs[[#This Row],[glass code]],4)&lt;&gt;"1116","",IFERROR(MID(Crate_BOMs[[#This Row],[no]],FIND("ECN",Crate_BOMs[[#This Row],[no]]),200),MID(Crate_BOMs[[#This Row],[no]],39,200)))</f>
        <v>2.03 GLZ02</v>
      </c>
      <c r="AB561" s="6" t="str">
        <f>SUBSTITUTE(IF(RIGHT(Crate_BOMs[[#This Row],[PO Sublot-GL]],6)="curved",RIGHT(Crate_BOMs[[#This Row],[PO Sublot-GL]],12),RIGHT(Crate_BOMs[[#This Row],[PO Sublot-GL]],5))," ","")</f>
        <v>GLZ02</v>
      </c>
      <c r="AC561" s="6" t="str">
        <f>SUBSTITUTE(LEFT(Crate_BOMs[[#This Row],[PO Sublot-GL]],LEN(Crate_BOMs[[#This Row],[PO Sublot-GL]])-LEN(Crate_BOMs[[#This Row],[Glass Type]]))," ","")</f>
        <v>2.03</v>
      </c>
      <c r="AD561" s="6" t="str">
        <f>LEFT(Crate_BOMs[[#This Row],[no]],FIND(" ",Crate_BOMs[[#This Row],[no]],5)-1)</f>
        <v>PO 40540</v>
      </c>
      <c r="AE561" s="6" cm="1">
        <f t="array" ref="AE561">COUNTA(_xlfn.UNIQUE(_xlfn._xlws.FILTER(Crate_BOMs[PO],Crate_BOMs[crate no.]=Crate_BOMs[[#This Row],[crate no.]])))</f>
        <v>1</v>
      </c>
      <c r="AF561" s="10" t="str">
        <f>IF(Crate_BOMs[[#This Row],['# POs in Crate]]=1,"",IF(VLOOKUP(Crate_BOMs[[#This Row],[crate no.]],Crates_[[crate no.]:[New Sublot]],3,FALSE)="","",VLOOKUP(Crate_BOMs[[#This Row],[crate no.]],Crates_[[crate no.]:[New Sublot]],3,FALSE)))</f>
        <v/>
      </c>
      <c r="AG561" s="6" t="str">
        <f>IF(VLOOKUP(Crate_BOMs[[#This Row],[crate no.]],Crates_[[crate no.]:[New Sublot]],3,FALSE)="",VLOOKUP(Crate_BOMs[[#This Row],[crate no.]],Crates_[[crate no.]:[New Sublot]],2,FALSE),VLOOKUP(Crate_BOMs[[#This Row],[crate no.]],Crates_[[crate no.]:[New Sublot]],3,FALSE))</f>
        <v>2.02</v>
      </c>
    </row>
    <row r="562" spans="1:33" x14ac:dyDescent="0.25">
      <c r="A562">
        <v>10</v>
      </c>
      <c r="B562">
        <v>300524544</v>
      </c>
      <c r="C562">
        <v>2394740</v>
      </c>
      <c r="D562">
        <v>1</v>
      </c>
      <c r="E562" t="s">
        <v>64</v>
      </c>
      <c r="F562" t="s">
        <v>191</v>
      </c>
      <c r="G562">
        <v>2181</v>
      </c>
      <c r="H562">
        <v>2496</v>
      </c>
      <c r="I562">
        <v>86</v>
      </c>
      <c r="J562">
        <v>98</v>
      </c>
      <c r="K562">
        <v>299</v>
      </c>
      <c r="L562">
        <v>1</v>
      </c>
      <c r="M562" t="s">
        <v>51</v>
      </c>
      <c r="N562" t="s">
        <v>52</v>
      </c>
      <c r="O562" s="2">
        <v>659.18216337999991</v>
      </c>
      <c r="P562" s="15">
        <v>45776</v>
      </c>
      <c r="Q562" s="15">
        <v>45768</v>
      </c>
      <c r="R562" s="15">
        <v>45804</v>
      </c>
      <c r="S562" t="s">
        <v>21</v>
      </c>
      <c r="T562">
        <v>7</v>
      </c>
      <c r="U562" s="2">
        <v>471.78924067999998</v>
      </c>
      <c r="V562" s="2">
        <v>6613.8678599999994</v>
      </c>
      <c r="W562" s="2">
        <v>9.0551183999999996</v>
      </c>
      <c r="X562" s="2">
        <v>1.5091863999999999</v>
      </c>
      <c r="Y562" s="2">
        <v>7.7427824000000003</v>
      </c>
      <c r="Z562" s="6">
        <f>Crate_BOMs[[#This Row],[glass weight (lb)]]+Crate_BOMs[[#This Row],[Crate Weight (lb)]]/COUNTIF(Crate_BOMs[crate no.],Crate_BOMs[[#This Row],[crate no.]])</f>
        <v>718.15581846499992</v>
      </c>
      <c r="AA562" s="6" t="str">
        <f>IF(LEFT(Crate_BOMs[[#This Row],[glass code]],4)&lt;&gt;"1116","",IFERROR(MID(Crate_BOMs[[#This Row],[no]],FIND("ECN",Crate_BOMs[[#This Row],[no]]),200),MID(Crate_BOMs[[#This Row],[no]],39,200)))</f>
        <v>2.03 GLZ02</v>
      </c>
      <c r="AB562" s="6" t="str">
        <f>SUBSTITUTE(IF(RIGHT(Crate_BOMs[[#This Row],[PO Sublot-GL]],6)="curved",RIGHT(Crate_BOMs[[#This Row],[PO Sublot-GL]],12),RIGHT(Crate_BOMs[[#This Row],[PO Sublot-GL]],5))," ","")</f>
        <v>GLZ02</v>
      </c>
      <c r="AC562" s="6" t="str">
        <f>SUBSTITUTE(LEFT(Crate_BOMs[[#This Row],[PO Sublot-GL]],LEN(Crate_BOMs[[#This Row],[PO Sublot-GL]])-LEN(Crate_BOMs[[#This Row],[Glass Type]]))," ","")</f>
        <v>2.03</v>
      </c>
      <c r="AD562" s="6" t="str">
        <f>LEFT(Crate_BOMs[[#This Row],[no]],FIND(" ",Crate_BOMs[[#This Row],[no]],5)-1)</f>
        <v>PO 40540</v>
      </c>
      <c r="AE562" s="6" cm="1">
        <f t="array" ref="AE562">COUNTA(_xlfn.UNIQUE(_xlfn._xlws.FILTER(Crate_BOMs[PO],Crate_BOMs[crate no.]=Crate_BOMs[[#This Row],[crate no.]])))</f>
        <v>1</v>
      </c>
      <c r="AF562" s="10" t="str">
        <f>IF(Crate_BOMs[[#This Row],['# POs in Crate]]=1,"",IF(VLOOKUP(Crate_BOMs[[#This Row],[crate no.]],Crates_[[crate no.]:[New Sublot]],3,FALSE)="","",VLOOKUP(Crate_BOMs[[#This Row],[crate no.]],Crates_[[crate no.]:[New Sublot]],3,FALSE)))</f>
        <v/>
      </c>
      <c r="AG562" s="6" t="str">
        <f>IF(VLOOKUP(Crate_BOMs[[#This Row],[crate no.]],Crates_[[crate no.]:[New Sublot]],3,FALSE)="",VLOOKUP(Crate_BOMs[[#This Row],[crate no.]],Crates_[[crate no.]:[New Sublot]],2,FALSE),VLOOKUP(Crate_BOMs[[#This Row],[crate no.]],Crates_[[crate no.]:[New Sublot]],3,FALSE))</f>
        <v>2.03</v>
      </c>
    </row>
    <row r="563" spans="1:33" x14ac:dyDescent="0.25">
      <c r="A563">
        <v>10</v>
      </c>
      <c r="B563">
        <v>300524544</v>
      </c>
      <c r="C563">
        <v>2394740</v>
      </c>
      <c r="D563">
        <v>1</v>
      </c>
      <c r="E563" t="s">
        <v>64</v>
      </c>
      <c r="F563" t="s">
        <v>191</v>
      </c>
      <c r="G563">
        <v>2181</v>
      </c>
      <c r="H563">
        <v>2496</v>
      </c>
      <c r="I563">
        <v>86</v>
      </c>
      <c r="J563">
        <v>98</v>
      </c>
      <c r="K563">
        <v>299</v>
      </c>
      <c r="L563">
        <v>1</v>
      </c>
      <c r="M563" t="s">
        <v>51</v>
      </c>
      <c r="N563" t="s">
        <v>52</v>
      </c>
      <c r="O563" s="2">
        <v>659.18216337999991</v>
      </c>
      <c r="P563" s="15">
        <v>45776</v>
      </c>
      <c r="Q563" s="15">
        <v>45768</v>
      </c>
      <c r="R563" s="15">
        <v>45804</v>
      </c>
      <c r="S563" t="s">
        <v>21</v>
      </c>
      <c r="T563">
        <v>7</v>
      </c>
      <c r="U563" s="2">
        <v>471.78924067999998</v>
      </c>
      <c r="V563" s="2">
        <v>6613.8678599999994</v>
      </c>
      <c r="W563" s="2">
        <v>9.0551183999999996</v>
      </c>
      <c r="X563" s="2">
        <v>1.5091863999999999</v>
      </c>
      <c r="Y563" s="2">
        <v>7.7427824000000003</v>
      </c>
      <c r="Z563" s="6">
        <f>Crate_BOMs[[#This Row],[glass weight (lb)]]+Crate_BOMs[[#This Row],[Crate Weight (lb)]]/COUNTIF(Crate_BOMs[crate no.],Crate_BOMs[[#This Row],[crate no.]])</f>
        <v>718.15581846499992</v>
      </c>
      <c r="AA563" s="6" t="str">
        <f>IF(LEFT(Crate_BOMs[[#This Row],[glass code]],4)&lt;&gt;"1116","",IFERROR(MID(Crate_BOMs[[#This Row],[no]],FIND("ECN",Crate_BOMs[[#This Row],[no]]),200),MID(Crate_BOMs[[#This Row],[no]],39,200)))</f>
        <v>2.03 GLZ02</v>
      </c>
      <c r="AB563" s="6" t="str">
        <f>SUBSTITUTE(IF(RIGHT(Crate_BOMs[[#This Row],[PO Sublot-GL]],6)="curved",RIGHT(Crate_BOMs[[#This Row],[PO Sublot-GL]],12),RIGHT(Crate_BOMs[[#This Row],[PO Sublot-GL]],5))," ","")</f>
        <v>GLZ02</v>
      </c>
      <c r="AC563" s="6" t="str">
        <f>SUBSTITUTE(LEFT(Crate_BOMs[[#This Row],[PO Sublot-GL]],LEN(Crate_BOMs[[#This Row],[PO Sublot-GL]])-LEN(Crate_BOMs[[#This Row],[Glass Type]]))," ","")</f>
        <v>2.03</v>
      </c>
      <c r="AD563" s="6" t="str">
        <f>LEFT(Crate_BOMs[[#This Row],[no]],FIND(" ",Crate_BOMs[[#This Row],[no]],5)-1)</f>
        <v>PO 40540</v>
      </c>
      <c r="AE563" s="6" cm="1">
        <f t="array" ref="AE563">COUNTA(_xlfn.UNIQUE(_xlfn._xlws.FILTER(Crate_BOMs[PO],Crate_BOMs[crate no.]=Crate_BOMs[[#This Row],[crate no.]])))</f>
        <v>1</v>
      </c>
      <c r="AF563" s="10" t="str">
        <f>IF(Crate_BOMs[[#This Row],['# POs in Crate]]=1,"",IF(VLOOKUP(Crate_BOMs[[#This Row],[crate no.]],Crates_[[crate no.]:[New Sublot]],3,FALSE)="","",VLOOKUP(Crate_BOMs[[#This Row],[crate no.]],Crates_[[crate no.]:[New Sublot]],3,FALSE)))</f>
        <v/>
      </c>
      <c r="AG563" s="6" t="str">
        <f>IF(VLOOKUP(Crate_BOMs[[#This Row],[crate no.]],Crates_[[crate no.]:[New Sublot]],3,FALSE)="",VLOOKUP(Crate_BOMs[[#This Row],[crate no.]],Crates_[[crate no.]:[New Sublot]],2,FALSE),VLOOKUP(Crate_BOMs[[#This Row],[crate no.]],Crates_[[crate no.]:[New Sublot]],3,FALSE))</f>
        <v>2.03</v>
      </c>
    </row>
    <row r="564" spans="1:33" x14ac:dyDescent="0.25">
      <c r="A564">
        <v>10</v>
      </c>
      <c r="B564">
        <v>300524544</v>
      </c>
      <c r="C564">
        <v>2394740</v>
      </c>
      <c r="D564">
        <v>1</v>
      </c>
      <c r="E564" t="s">
        <v>64</v>
      </c>
      <c r="F564" t="s">
        <v>191</v>
      </c>
      <c r="G564">
        <v>2181</v>
      </c>
      <c r="H564">
        <v>2496</v>
      </c>
      <c r="I564">
        <v>86</v>
      </c>
      <c r="J564">
        <v>98</v>
      </c>
      <c r="K564">
        <v>299</v>
      </c>
      <c r="L564">
        <v>1</v>
      </c>
      <c r="M564" t="s">
        <v>51</v>
      </c>
      <c r="N564" t="s">
        <v>52</v>
      </c>
      <c r="O564" s="2">
        <v>659.18216337999991</v>
      </c>
      <c r="P564" s="15">
        <v>45776</v>
      </c>
      <c r="Q564" s="15">
        <v>45768</v>
      </c>
      <c r="R564" s="15">
        <v>45804</v>
      </c>
      <c r="S564" t="s">
        <v>21</v>
      </c>
      <c r="T564">
        <v>7</v>
      </c>
      <c r="U564" s="2">
        <v>471.78924067999998</v>
      </c>
      <c r="V564" s="2">
        <v>6613.8678599999994</v>
      </c>
      <c r="W564" s="2">
        <v>9.0551183999999996</v>
      </c>
      <c r="X564" s="2">
        <v>1.5091863999999999</v>
      </c>
      <c r="Y564" s="2">
        <v>7.7427824000000003</v>
      </c>
      <c r="Z564" s="6">
        <f>Crate_BOMs[[#This Row],[glass weight (lb)]]+Crate_BOMs[[#This Row],[Crate Weight (lb)]]/COUNTIF(Crate_BOMs[crate no.],Crate_BOMs[[#This Row],[crate no.]])</f>
        <v>718.15581846499992</v>
      </c>
      <c r="AA564" s="6" t="str">
        <f>IF(LEFT(Crate_BOMs[[#This Row],[glass code]],4)&lt;&gt;"1116","",IFERROR(MID(Crate_BOMs[[#This Row],[no]],FIND("ECN",Crate_BOMs[[#This Row],[no]]),200),MID(Crate_BOMs[[#This Row],[no]],39,200)))</f>
        <v>2.03 GLZ02</v>
      </c>
      <c r="AB564" s="6" t="str">
        <f>SUBSTITUTE(IF(RIGHT(Crate_BOMs[[#This Row],[PO Sublot-GL]],6)="curved",RIGHT(Crate_BOMs[[#This Row],[PO Sublot-GL]],12),RIGHT(Crate_BOMs[[#This Row],[PO Sublot-GL]],5))," ","")</f>
        <v>GLZ02</v>
      </c>
      <c r="AC564" s="6" t="str">
        <f>SUBSTITUTE(LEFT(Crate_BOMs[[#This Row],[PO Sublot-GL]],LEN(Crate_BOMs[[#This Row],[PO Sublot-GL]])-LEN(Crate_BOMs[[#This Row],[Glass Type]]))," ","")</f>
        <v>2.03</v>
      </c>
      <c r="AD564" s="6" t="str">
        <f>LEFT(Crate_BOMs[[#This Row],[no]],FIND(" ",Crate_BOMs[[#This Row],[no]],5)-1)</f>
        <v>PO 40540</v>
      </c>
      <c r="AE564" s="6" cm="1">
        <f t="array" ref="AE564">COUNTA(_xlfn.UNIQUE(_xlfn._xlws.FILTER(Crate_BOMs[PO],Crate_BOMs[crate no.]=Crate_BOMs[[#This Row],[crate no.]])))</f>
        <v>1</v>
      </c>
      <c r="AF564" s="10" t="str">
        <f>IF(Crate_BOMs[[#This Row],['# POs in Crate]]=1,"",IF(VLOOKUP(Crate_BOMs[[#This Row],[crate no.]],Crates_[[crate no.]:[New Sublot]],3,FALSE)="","",VLOOKUP(Crate_BOMs[[#This Row],[crate no.]],Crates_[[crate no.]:[New Sublot]],3,FALSE)))</f>
        <v/>
      </c>
      <c r="AG564" s="6" t="str">
        <f>IF(VLOOKUP(Crate_BOMs[[#This Row],[crate no.]],Crates_[[crate no.]:[New Sublot]],3,FALSE)="",VLOOKUP(Crate_BOMs[[#This Row],[crate no.]],Crates_[[crate no.]:[New Sublot]],2,FALSE),VLOOKUP(Crate_BOMs[[#This Row],[crate no.]],Crates_[[crate no.]:[New Sublot]],3,FALSE))</f>
        <v>2.03</v>
      </c>
    </row>
    <row r="565" spans="1:33" x14ac:dyDescent="0.25">
      <c r="A565">
        <v>10</v>
      </c>
      <c r="B565">
        <v>300524544</v>
      </c>
      <c r="C565">
        <v>2394740</v>
      </c>
      <c r="D565">
        <v>1</v>
      </c>
      <c r="E565" t="s">
        <v>64</v>
      </c>
      <c r="F565" t="s">
        <v>191</v>
      </c>
      <c r="G565">
        <v>2181</v>
      </c>
      <c r="H565">
        <v>2496</v>
      </c>
      <c r="I565">
        <v>86</v>
      </c>
      <c r="J565">
        <v>98</v>
      </c>
      <c r="K565">
        <v>299</v>
      </c>
      <c r="L565">
        <v>1</v>
      </c>
      <c r="M565" t="s">
        <v>51</v>
      </c>
      <c r="N565" t="s">
        <v>52</v>
      </c>
      <c r="O565" s="2">
        <v>659.18216337999991</v>
      </c>
      <c r="P565" s="15">
        <v>45776</v>
      </c>
      <c r="Q565" s="15">
        <v>45768</v>
      </c>
      <c r="R565" s="15">
        <v>45804</v>
      </c>
      <c r="S565" t="s">
        <v>21</v>
      </c>
      <c r="T565">
        <v>7</v>
      </c>
      <c r="U565" s="2">
        <v>471.78924067999998</v>
      </c>
      <c r="V565" s="2">
        <v>6613.8678599999994</v>
      </c>
      <c r="W565" s="2">
        <v>9.0551183999999996</v>
      </c>
      <c r="X565" s="2">
        <v>1.5091863999999999</v>
      </c>
      <c r="Y565" s="2">
        <v>7.7427824000000003</v>
      </c>
      <c r="Z565" s="6">
        <f>Crate_BOMs[[#This Row],[glass weight (lb)]]+Crate_BOMs[[#This Row],[Crate Weight (lb)]]/COUNTIF(Crate_BOMs[crate no.],Crate_BOMs[[#This Row],[crate no.]])</f>
        <v>718.15581846499992</v>
      </c>
      <c r="AA565" s="6" t="str">
        <f>IF(LEFT(Crate_BOMs[[#This Row],[glass code]],4)&lt;&gt;"1116","",IFERROR(MID(Crate_BOMs[[#This Row],[no]],FIND("ECN",Crate_BOMs[[#This Row],[no]]),200),MID(Crate_BOMs[[#This Row],[no]],39,200)))</f>
        <v>2.03 GLZ02</v>
      </c>
      <c r="AB565" s="6" t="str">
        <f>SUBSTITUTE(IF(RIGHT(Crate_BOMs[[#This Row],[PO Sublot-GL]],6)="curved",RIGHT(Crate_BOMs[[#This Row],[PO Sublot-GL]],12),RIGHT(Crate_BOMs[[#This Row],[PO Sublot-GL]],5))," ","")</f>
        <v>GLZ02</v>
      </c>
      <c r="AC565" s="6" t="str">
        <f>SUBSTITUTE(LEFT(Crate_BOMs[[#This Row],[PO Sublot-GL]],LEN(Crate_BOMs[[#This Row],[PO Sublot-GL]])-LEN(Crate_BOMs[[#This Row],[Glass Type]]))," ","")</f>
        <v>2.03</v>
      </c>
      <c r="AD565" s="6" t="str">
        <f>LEFT(Crate_BOMs[[#This Row],[no]],FIND(" ",Crate_BOMs[[#This Row],[no]],5)-1)</f>
        <v>PO 40540</v>
      </c>
      <c r="AE565" s="6" cm="1">
        <f t="array" ref="AE565">COUNTA(_xlfn.UNIQUE(_xlfn._xlws.FILTER(Crate_BOMs[PO],Crate_BOMs[crate no.]=Crate_BOMs[[#This Row],[crate no.]])))</f>
        <v>1</v>
      </c>
      <c r="AF565" s="10" t="str">
        <f>IF(Crate_BOMs[[#This Row],['# POs in Crate]]=1,"",IF(VLOOKUP(Crate_BOMs[[#This Row],[crate no.]],Crates_[[crate no.]:[New Sublot]],3,FALSE)="","",VLOOKUP(Crate_BOMs[[#This Row],[crate no.]],Crates_[[crate no.]:[New Sublot]],3,FALSE)))</f>
        <v/>
      </c>
      <c r="AG565" s="6" t="str">
        <f>IF(VLOOKUP(Crate_BOMs[[#This Row],[crate no.]],Crates_[[crate no.]:[New Sublot]],3,FALSE)="",VLOOKUP(Crate_BOMs[[#This Row],[crate no.]],Crates_[[crate no.]:[New Sublot]],2,FALSE),VLOOKUP(Crate_BOMs[[#This Row],[crate no.]],Crates_[[crate no.]:[New Sublot]],3,FALSE))</f>
        <v>2.03</v>
      </c>
    </row>
    <row r="566" spans="1:33" x14ac:dyDescent="0.25">
      <c r="A566">
        <v>10</v>
      </c>
      <c r="B566">
        <v>300524544</v>
      </c>
      <c r="C566">
        <v>2394740</v>
      </c>
      <c r="D566">
        <v>1</v>
      </c>
      <c r="E566" t="s">
        <v>64</v>
      </c>
      <c r="F566" t="s">
        <v>191</v>
      </c>
      <c r="G566">
        <v>2181</v>
      </c>
      <c r="H566">
        <v>2496</v>
      </c>
      <c r="I566">
        <v>86</v>
      </c>
      <c r="J566">
        <v>98</v>
      </c>
      <c r="K566">
        <v>299</v>
      </c>
      <c r="L566">
        <v>1</v>
      </c>
      <c r="M566" t="s">
        <v>51</v>
      </c>
      <c r="N566" t="s">
        <v>52</v>
      </c>
      <c r="O566" s="2">
        <v>659.18216337999991</v>
      </c>
      <c r="P566" s="15">
        <v>45776</v>
      </c>
      <c r="Q566" s="15">
        <v>45768</v>
      </c>
      <c r="R566" s="15">
        <v>45804</v>
      </c>
      <c r="S566" t="s">
        <v>21</v>
      </c>
      <c r="T566">
        <v>7</v>
      </c>
      <c r="U566" s="2">
        <v>471.78924067999998</v>
      </c>
      <c r="V566" s="2">
        <v>6613.8678599999994</v>
      </c>
      <c r="W566" s="2">
        <v>9.0551183999999996</v>
      </c>
      <c r="X566" s="2">
        <v>1.5091863999999999</v>
      </c>
      <c r="Y566" s="2">
        <v>7.7427824000000003</v>
      </c>
      <c r="Z566" s="6">
        <f>Crate_BOMs[[#This Row],[glass weight (lb)]]+Crate_BOMs[[#This Row],[Crate Weight (lb)]]/COUNTIF(Crate_BOMs[crate no.],Crate_BOMs[[#This Row],[crate no.]])</f>
        <v>718.15581846499992</v>
      </c>
      <c r="AA566" s="6" t="str">
        <f>IF(LEFT(Crate_BOMs[[#This Row],[glass code]],4)&lt;&gt;"1116","",IFERROR(MID(Crate_BOMs[[#This Row],[no]],FIND("ECN",Crate_BOMs[[#This Row],[no]]),200),MID(Crate_BOMs[[#This Row],[no]],39,200)))</f>
        <v>2.03 GLZ02</v>
      </c>
      <c r="AB566" s="6" t="str">
        <f>SUBSTITUTE(IF(RIGHT(Crate_BOMs[[#This Row],[PO Sublot-GL]],6)="curved",RIGHT(Crate_BOMs[[#This Row],[PO Sublot-GL]],12),RIGHT(Crate_BOMs[[#This Row],[PO Sublot-GL]],5))," ","")</f>
        <v>GLZ02</v>
      </c>
      <c r="AC566" s="6" t="str">
        <f>SUBSTITUTE(LEFT(Crate_BOMs[[#This Row],[PO Sublot-GL]],LEN(Crate_BOMs[[#This Row],[PO Sublot-GL]])-LEN(Crate_BOMs[[#This Row],[Glass Type]]))," ","")</f>
        <v>2.03</v>
      </c>
      <c r="AD566" s="6" t="str">
        <f>LEFT(Crate_BOMs[[#This Row],[no]],FIND(" ",Crate_BOMs[[#This Row],[no]],5)-1)</f>
        <v>PO 40540</v>
      </c>
      <c r="AE566" s="6" cm="1">
        <f t="array" ref="AE566">COUNTA(_xlfn.UNIQUE(_xlfn._xlws.FILTER(Crate_BOMs[PO],Crate_BOMs[crate no.]=Crate_BOMs[[#This Row],[crate no.]])))</f>
        <v>1</v>
      </c>
      <c r="AF566" s="10" t="str">
        <f>IF(Crate_BOMs[[#This Row],['# POs in Crate]]=1,"",IF(VLOOKUP(Crate_BOMs[[#This Row],[crate no.]],Crates_[[crate no.]:[New Sublot]],3,FALSE)="","",VLOOKUP(Crate_BOMs[[#This Row],[crate no.]],Crates_[[crate no.]:[New Sublot]],3,FALSE)))</f>
        <v/>
      </c>
      <c r="AG566" s="6" t="str">
        <f>IF(VLOOKUP(Crate_BOMs[[#This Row],[crate no.]],Crates_[[crate no.]:[New Sublot]],3,FALSE)="",VLOOKUP(Crate_BOMs[[#This Row],[crate no.]],Crates_[[crate no.]:[New Sublot]],2,FALSE),VLOOKUP(Crate_BOMs[[#This Row],[crate no.]],Crates_[[crate no.]:[New Sublot]],3,FALSE))</f>
        <v>2.03</v>
      </c>
    </row>
    <row r="567" spans="1:33" x14ac:dyDescent="0.25">
      <c r="A567">
        <v>10</v>
      </c>
      <c r="B567">
        <v>300524544</v>
      </c>
      <c r="C567">
        <v>2394740</v>
      </c>
      <c r="D567">
        <v>1</v>
      </c>
      <c r="E567" t="s">
        <v>64</v>
      </c>
      <c r="F567" t="s">
        <v>191</v>
      </c>
      <c r="G567">
        <v>2181</v>
      </c>
      <c r="H567">
        <v>2496</v>
      </c>
      <c r="I567">
        <v>86</v>
      </c>
      <c r="J567">
        <v>98</v>
      </c>
      <c r="K567">
        <v>299</v>
      </c>
      <c r="L567">
        <v>1</v>
      </c>
      <c r="M567" t="s">
        <v>51</v>
      </c>
      <c r="N567" t="s">
        <v>52</v>
      </c>
      <c r="O567" s="2">
        <v>659.18216337999991</v>
      </c>
      <c r="P567" s="15">
        <v>45776</v>
      </c>
      <c r="Q567" s="15">
        <v>45768</v>
      </c>
      <c r="R567" s="15">
        <v>45804</v>
      </c>
      <c r="S567" t="s">
        <v>21</v>
      </c>
      <c r="T567">
        <v>7</v>
      </c>
      <c r="U567" s="2">
        <v>471.78924067999998</v>
      </c>
      <c r="V567" s="2">
        <v>6613.8678599999994</v>
      </c>
      <c r="W567" s="2">
        <v>9.0551183999999996</v>
      </c>
      <c r="X567" s="2">
        <v>1.5091863999999999</v>
      </c>
      <c r="Y567" s="2">
        <v>7.7427824000000003</v>
      </c>
      <c r="Z567" s="6">
        <f>Crate_BOMs[[#This Row],[glass weight (lb)]]+Crate_BOMs[[#This Row],[Crate Weight (lb)]]/COUNTIF(Crate_BOMs[crate no.],Crate_BOMs[[#This Row],[crate no.]])</f>
        <v>718.15581846499992</v>
      </c>
      <c r="AA567" s="6" t="str">
        <f>IF(LEFT(Crate_BOMs[[#This Row],[glass code]],4)&lt;&gt;"1116","",IFERROR(MID(Crate_BOMs[[#This Row],[no]],FIND("ECN",Crate_BOMs[[#This Row],[no]]),200),MID(Crate_BOMs[[#This Row],[no]],39,200)))</f>
        <v>2.03 GLZ02</v>
      </c>
      <c r="AB567" s="6" t="str">
        <f>SUBSTITUTE(IF(RIGHT(Crate_BOMs[[#This Row],[PO Sublot-GL]],6)="curved",RIGHT(Crate_BOMs[[#This Row],[PO Sublot-GL]],12),RIGHT(Crate_BOMs[[#This Row],[PO Sublot-GL]],5))," ","")</f>
        <v>GLZ02</v>
      </c>
      <c r="AC567" s="6" t="str">
        <f>SUBSTITUTE(LEFT(Crate_BOMs[[#This Row],[PO Sublot-GL]],LEN(Crate_BOMs[[#This Row],[PO Sublot-GL]])-LEN(Crate_BOMs[[#This Row],[Glass Type]]))," ","")</f>
        <v>2.03</v>
      </c>
      <c r="AD567" s="6" t="str">
        <f>LEFT(Crate_BOMs[[#This Row],[no]],FIND(" ",Crate_BOMs[[#This Row],[no]],5)-1)</f>
        <v>PO 40540</v>
      </c>
      <c r="AE567" s="6" cm="1">
        <f t="array" ref="AE567">COUNTA(_xlfn.UNIQUE(_xlfn._xlws.FILTER(Crate_BOMs[PO],Crate_BOMs[crate no.]=Crate_BOMs[[#This Row],[crate no.]])))</f>
        <v>1</v>
      </c>
      <c r="AF567" s="10" t="str">
        <f>IF(Crate_BOMs[[#This Row],['# POs in Crate]]=1,"",IF(VLOOKUP(Crate_BOMs[[#This Row],[crate no.]],Crates_[[crate no.]:[New Sublot]],3,FALSE)="","",VLOOKUP(Crate_BOMs[[#This Row],[crate no.]],Crates_[[crate no.]:[New Sublot]],3,FALSE)))</f>
        <v/>
      </c>
      <c r="AG567" s="6" t="str">
        <f>IF(VLOOKUP(Crate_BOMs[[#This Row],[crate no.]],Crates_[[crate no.]:[New Sublot]],3,FALSE)="",VLOOKUP(Crate_BOMs[[#This Row],[crate no.]],Crates_[[crate no.]:[New Sublot]],2,FALSE),VLOOKUP(Crate_BOMs[[#This Row],[crate no.]],Crates_[[crate no.]:[New Sublot]],3,FALSE))</f>
        <v>2.03</v>
      </c>
    </row>
    <row r="568" spans="1:33" x14ac:dyDescent="0.25">
      <c r="A568">
        <v>10</v>
      </c>
      <c r="B568">
        <v>300524544</v>
      </c>
      <c r="C568">
        <v>2394740</v>
      </c>
      <c r="D568">
        <v>1</v>
      </c>
      <c r="E568" t="s">
        <v>64</v>
      </c>
      <c r="F568" t="s">
        <v>191</v>
      </c>
      <c r="G568">
        <v>2181</v>
      </c>
      <c r="H568">
        <v>2496</v>
      </c>
      <c r="I568">
        <v>86</v>
      </c>
      <c r="J568">
        <v>98</v>
      </c>
      <c r="K568">
        <v>299</v>
      </c>
      <c r="L568">
        <v>1</v>
      </c>
      <c r="M568" t="s">
        <v>51</v>
      </c>
      <c r="N568" t="s">
        <v>52</v>
      </c>
      <c r="O568" s="2">
        <v>659.18216337999991</v>
      </c>
      <c r="P568" s="15">
        <v>45776</v>
      </c>
      <c r="Q568" s="15">
        <v>45768</v>
      </c>
      <c r="R568" s="15">
        <v>45804</v>
      </c>
      <c r="S568" t="s">
        <v>21</v>
      </c>
      <c r="T568">
        <v>7</v>
      </c>
      <c r="U568" s="2">
        <v>471.78924067999998</v>
      </c>
      <c r="V568" s="2">
        <v>6613.8678599999994</v>
      </c>
      <c r="W568" s="2">
        <v>9.0551183999999996</v>
      </c>
      <c r="X568" s="2">
        <v>1.5091863999999999</v>
      </c>
      <c r="Y568" s="2">
        <v>7.7427824000000003</v>
      </c>
      <c r="Z568" s="6">
        <f>Crate_BOMs[[#This Row],[glass weight (lb)]]+Crate_BOMs[[#This Row],[Crate Weight (lb)]]/COUNTIF(Crate_BOMs[crate no.],Crate_BOMs[[#This Row],[crate no.]])</f>
        <v>718.15581846499992</v>
      </c>
      <c r="AA568" s="6" t="str">
        <f>IF(LEFT(Crate_BOMs[[#This Row],[glass code]],4)&lt;&gt;"1116","",IFERROR(MID(Crate_BOMs[[#This Row],[no]],FIND("ECN",Crate_BOMs[[#This Row],[no]]),200),MID(Crate_BOMs[[#This Row],[no]],39,200)))</f>
        <v>2.03 GLZ02</v>
      </c>
      <c r="AB568" s="6" t="str">
        <f>SUBSTITUTE(IF(RIGHT(Crate_BOMs[[#This Row],[PO Sublot-GL]],6)="curved",RIGHT(Crate_BOMs[[#This Row],[PO Sublot-GL]],12),RIGHT(Crate_BOMs[[#This Row],[PO Sublot-GL]],5))," ","")</f>
        <v>GLZ02</v>
      </c>
      <c r="AC568" s="6" t="str">
        <f>SUBSTITUTE(LEFT(Crate_BOMs[[#This Row],[PO Sublot-GL]],LEN(Crate_BOMs[[#This Row],[PO Sublot-GL]])-LEN(Crate_BOMs[[#This Row],[Glass Type]]))," ","")</f>
        <v>2.03</v>
      </c>
      <c r="AD568" s="6" t="str">
        <f>LEFT(Crate_BOMs[[#This Row],[no]],FIND(" ",Crate_BOMs[[#This Row],[no]],5)-1)</f>
        <v>PO 40540</v>
      </c>
      <c r="AE568" s="6" cm="1">
        <f t="array" ref="AE568">COUNTA(_xlfn.UNIQUE(_xlfn._xlws.FILTER(Crate_BOMs[PO],Crate_BOMs[crate no.]=Crate_BOMs[[#This Row],[crate no.]])))</f>
        <v>1</v>
      </c>
      <c r="AF568" s="10" t="str">
        <f>IF(Crate_BOMs[[#This Row],['# POs in Crate]]=1,"",IF(VLOOKUP(Crate_BOMs[[#This Row],[crate no.]],Crates_[[crate no.]:[New Sublot]],3,FALSE)="","",VLOOKUP(Crate_BOMs[[#This Row],[crate no.]],Crates_[[crate no.]:[New Sublot]],3,FALSE)))</f>
        <v/>
      </c>
      <c r="AG568" s="6" t="str">
        <f>IF(VLOOKUP(Crate_BOMs[[#This Row],[crate no.]],Crates_[[crate no.]:[New Sublot]],3,FALSE)="",VLOOKUP(Crate_BOMs[[#This Row],[crate no.]],Crates_[[crate no.]:[New Sublot]],2,FALSE),VLOOKUP(Crate_BOMs[[#This Row],[crate no.]],Crates_[[crate no.]:[New Sublot]],3,FALSE))</f>
        <v>2.03</v>
      </c>
    </row>
    <row r="569" spans="1:33" x14ac:dyDescent="0.25">
      <c r="A569">
        <v>10</v>
      </c>
      <c r="B569">
        <v>300524544</v>
      </c>
      <c r="C569">
        <v>2394740</v>
      </c>
      <c r="D569">
        <v>1</v>
      </c>
      <c r="E569" t="s">
        <v>64</v>
      </c>
      <c r="F569" t="s">
        <v>191</v>
      </c>
      <c r="G569">
        <v>2181</v>
      </c>
      <c r="H569">
        <v>2496</v>
      </c>
      <c r="I569">
        <v>86</v>
      </c>
      <c r="J569">
        <v>98</v>
      </c>
      <c r="K569">
        <v>299</v>
      </c>
      <c r="L569">
        <v>1</v>
      </c>
      <c r="M569" t="s">
        <v>51</v>
      </c>
      <c r="N569" t="s">
        <v>52</v>
      </c>
      <c r="O569" s="2">
        <v>659.18216337999991</v>
      </c>
      <c r="P569" s="15">
        <v>45776</v>
      </c>
      <c r="Q569" s="15">
        <v>45768</v>
      </c>
      <c r="R569" s="15">
        <v>45804</v>
      </c>
      <c r="S569" t="s">
        <v>21</v>
      </c>
      <c r="T569">
        <v>7</v>
      </c>
      <c r="U569" s="2">
        <v>471.78924067999998</v>
      </c>
      <c r="V569" s="2">
        <v>6613.8678599999994</v>
      </c>
      <c r="W569" s="2">
        <v>9.0551183999999996</v>
      </c>
      <c r="X569" s="2">
        <v>1.5091863999999999</v>
      </c>
      <c r="Y569" s="2">
        <v>7.7427824000000003</v>
      </c>
      <c r="Z569" s="6">
        <f>Crate_BOMs[[#This Row],[glass weight (lb)]]+Crate_BOMs[[#This Row],[Crate Weight (lb)]]/COUNTIF(Crate_BOMs[crate no.],Crate_BOMs[[#This Row],[crate no.]])</f>
        <v>718.15581846499992</v>
      </c>
      <c r="AA569" s="6" t="str">
        <f>IF(LEFT(Crate_BOMs[[#This Row],[glass code]],4)&lt;&gt;"1116","",IFERROR(MID(Crate_BOMs[[#This Row],[no]],FIND("ECN",Crate_BOMs[[#This Row],[no]]),200),MID(Crate_BOMs[[#This Row],[no]],39,200)))</f>
        <v>2.03 GLZ02</v>
      </c>
      <c r="AB569" s="6" t="str">
        <f>SUBSTITUTE(IF(RIGHT(Crate_BOMs[[#This Row],[PO Sublot-GL]],6)="curved",RIGHT(Crate_BOMs[[#This Row],[PO Sublot-GL]],12),RIGHT(Crate_BOMs[[#This Row],[PO Sublot-GL]],5))," ","")</f>
        <v>GLZ02</v>
      </c>
      <c r="AC569" s="6" t="str">
        <f>SUBSTITUTE(LEFT(Crate_BOMs[[#This Row],[PO Sublot-GL]],LEN(Crate_BOMs[[#This Row],[PO Sublot-GL]])-LEN(Crate_BOMs[[#This Row],[Glass Type]]))," ","")</f>
        <v>2.03</v>
      </c>
      <c r="AD569" s="6" t="str">
        <f>LEFT(Crate_BOMs[[#This Row],[no]],FIND(" ",Crate_BOMs[[#This Row],[no]],5)-1)</f>
        <v>PO 40540</v>
      </c>
      <c r="AE569" s="6" cm="1">
        <f t="array" ref="AE569">COUNTA(_xlfn.UNIQUE(_xlfn._xlws.FILTER(Crate_BOMs[PO],Crate_BOMs[crate no.]=Crate_BOMs[[#This Row],[crate no.]])))</f>
        <v>1</v>
      </c>
      <c r="AF569" s="10" t="str">
        <f>IF(Crate_BOMs[[#This Row],['# POs in Crate]]=1,"",IF(VLOOKUP(Crate_BOMs[[#This Row],[crate no.]],Crates_[[crate no.]:[New Sublot]],3,FALSE)="","",VLOOKUP(Crate_BOMs[[#This Row],[crate no.]],Crates_[[crate no.]:[New Sublot]],3,FALSE)))</f>
        <v/>
      </c>
      <c r="AG569" s="6" t="str">
        <f>IF(VLOOKUP(Crate_BOMs[[#This Row],[crate no.]],Crates_[[crate no.]:[New Sublot]],3,FALSE)="",VLOOKUP(Crate_BOMs[[#This Row],[crate no.]],Crates_[[crate no.]:[New Sublot]],2,FALSE),VLOOKUP(Crate_BOMs[[#This Row],[crate no.]],Crates_[[crate no.]:[New Sublot]],3,FALSE))</f>
        <v>2.03</v>
      </c>
    </row>
    <row r="570" spans="1:33" x14ac:dyDescent="0.25">
      <c r="A570">
        <v>10</v>
      </c>
      <c r="B570">
        <v>300523363</v>
      </c>
      <c r="C570">
        <v>2394740</v>
      </c>
      <c r="D570">
        <v>1</v>
      </c>
      <c r="E570" t="s">
        <v>64</v>
      </c>
      <c r="F570" t="s">
        <v>191</v>
      </c>
      <c r="G570">
        <v>2181</v>
      </c>
      <c r="H570">
        <v>2496</v>
      </c>
      <c r="I570">
        <v>86</v>
      </c>
      <c r="J570">
        <v>98</v>
      </c>
      <c r="K570">
        <v>299</v>
      </c>
      <c r="L570">
        <v>1</v>
      </c>
      <c r="M570" t="s">
        <v>51</v>
      </c>
      <c r="N570" t="s">
        <v>52</v>
      </c>
      <c r="O570" s="2">
        <v>659.18216337999991</v>
      </c>
      <c r="P570" s="15">
        <v>45776</v>
      </c>
      <c r="Q570" s="15">
        <v>45768</v>
      </c>
      <c r="R570" s="15">
        <v>45804</v>
      </c>
      <c r="S570" t="s">
        <v>21</v>
      </c>
      <c r="T570">
        <v>7</v>
      </c>
      <c r="U570" s="2">
        <v>471.78924067999998</v>
      </c>
      <c r="V570" s="2">
        <v>6613.8678599999994</v>
      </c>
      <c r="W570" s="2">
        <v>9.0551183999999996</v>
      </c>
      <c r="X570" s="2">
        <v>1.5091863999999999</v>
      </c>
      <c r="Y570" s="2">
        <v>7.7427824000000003</v>
      </c>
      <c r="Z570" s="6">
        <f>Crate_BOMs[[#This Row],[glass weight (lb)]]+Crate_BOMs[[#This Row],[Crate Weight (lb)]]/COUNTIF(Crate_BOMs[crate no.],Crate_BOMs[[#This Row],[crate no.]])</f>
        <v>718.15581846499992</v>
      </c>
      <c r="AA570" s="6" t="str">
        <f>IF(LEFT(Crate_BOMs[[#This Row],[glass code]],4)&lt;&gt;"1116","",IFERROR(MID(Crate_BOMs[[#This Row],[no]],FIND("ECN",Crate_BOMs[[#This Row],[no]]),200),MID(Crate_BOMs[[#This Row],[no]],39,200)))</f>
        <v>2.03 GLZ02</v>
      </c>
      <c r="AB570" s="6" t="str">
        <f>SUBSTITUTE(IF(RIGHT(Crate_BOMs[[#This Row],[PO Sublot-GL]],6)="curved",RIGHT(Crate_BOMs[[#This Row],[PO Sublot-GL]],12),RIGHT(Crate_BOMs[[#This Row],[PO Sublot-GL]],5))," ","")</f>
        <v>GLZ02</v>
      </c>
      <c r="AC570" s="6" t="str">
        <f>SUBSTITUTE(LEFT(Crate_BOMs[[#This Row],[PO Sublot-GL]],LEN(Crate_BOMs[[#This Row],[PO Sublot-GL]])-LEN(Crate_BOMs[[#This Row],[Glass Type]]))," ","")</f>
        <v>2.03</v>
      </c>
      <c r="AD570" s="6" t="str">
        <f>LEFT(Crate_BOMs[[#This Row],[no]],FIND(" ",Crate_BOMs[[#This Row],[no]],5)-1)</f>
        <v>PO 40540</v>
      </c>
      <c r="AE570" s="6" cm="1">
        <f t="array" ref="AE570">COUNTA(_xlfn.UNIQUE(_xlfn._xlws.FILTER(Crate_BOMs[PO],Crate_BOMs[crate no.]=Crate_BOMs[[#This Row],[crate no.]])))</f>
        <v>1</v>
      </c>
      <c r="AF570" s="10" t="str">
        <f>IF(Crate_BOMs[[#This Row],['# POs in Crate]]=1,"",IF(VLOOKUP(Crate_BOMs[[#This Row],[crate no.]],Crates_[[crate no.]:[New Sublot]],3,FALSE)="","",VLOOKUP(Crate_BOMs[[#This Row],[crate no.]],Crates_[[crate no.]:[New Sublot]],3,FALSE)))</f>
        <v/>
      </c>
      <c r="AG570" s="6" t="str">
        <f>IF(VLOOKUP(Crate_BOMs[[#This Row],[crate no.]],Crates_[[crate no.]:[New Sublot]],3,FALSE)="",VLOOKUP(Crate_BOMs[[#This Row],[crate no.]],Crates_[[crate no.]:[New Sublot]],2,FALSE),VLOOKUP(Crate_BOMs[[#This Row],[crate no.]],Crates_[[crate no.]:[New Sublot]],3,FALSE))</f>
        <v>2.03</v>
      </c>
    </row>
    <row r="571" spans="1:33" x14ac:dyDescent="0.25">
      <c r="A571">
        <v>10</v>
      </c>
      <c r="B571">
        <v>300523363</v>
      </c>
      <c r="C571">
        <v>2394740</v>
      </c>
      <c r="D571">
        <v>1</v>
      </c>
      <c r="E571" t="s">
        <v>64</v>
      </c>
      <c r="F571" t="s">
        <v>191</v>
      </c>
      <c r="G571">
        <v>2181</v>
      </c>
      <c r="H571">
        <v>2496</v>
      </c>
      <c r="I571">
        <v>86</v>
      </c>
      <c r="J571">
        <v>98</v>
      </c>
      <c r="K571">
        <v>299</v>
      </c>
      <c r="L571">
        <v>1</v>
      </c>
      <c r="M571" t="s">
        <v>51</v>
      </c>
      <c r="N571" t="s">
        <v>52</v>
      </c>
      <c r="O571" s="2">
        <v>659.18216337999991</v>
      </c>
      <c r="P571" s="15">
        <v>45776</v>
      </c>
      <c r="Q571" s="15">
        <v>45768</v>
      </c>
      <c r="R571" s="15">
        <v>45804</v>
      </c>
      <c r="S571" t="s">
        <v>21</v>
      </c>
      <c r="T571">
        <v>7</v>
      </c>
      <c r="U571" s="2">
        <v>471.78924067999998</v>
      </c>
      <c r="V571" s="2">
        <v>6613.8678599999994</v>
      </c>
      <c r="W571" s="2">
        <v>9.0551183999999996</v>
      </c>
      <c r="X571" s="2">
        <v>1.5091863999999999</v>
      </c>
      <c r="Y571" s="2">
        <v>7.7427824000000003</v>
      </c>
      <c r="Z571" s="6">
        <f>Crate_BOMs[[#This Row],[glass weight (lb)]]+Crate_BOMs[[#This Row],[Crate Weight (lb)]]/COUNTIF(Crate_BOMs[crate no.],Crate_BOMs[[#This Row],[crate no.]])</f>
        <v>718.15581846499992</v>
      </c>
      <c r="AA571" s="6" t="str">
        <f>IF(LEFT(Crate_BOMs[[#This Row],[glass code]],4)&lt;&gt;"1116","",IFERROR(MID(Crate_BOMs[[#This Row],[no]],FIND("ECN",Crate_BOMs[[#This Row],[no]]),200),MID(Crate_BOMs[[#This Row],[no]],39,200)))</f>
        <v>2.03 GLZ02</v>
      </c>
      <c r="AB571" s="6" t="str">
        <f>SUBSTITUTE(IF(RIGHT(Crate_BOMs[[#This Row],[PO Sublot-GL]],6)="curved",RIGHT(Crate_BOMs[[#This Row],[PO Sublot-GL]],12),RIGHT(Crate_BOMs[[#This Row],[PO Sublot-GL]],5))," ","")</f>
        <v>GLZ02</v>
      </c>
      <c r="AC571" s="6" t="str">
        <f>SUBSTITUTE(LEFT(Crate_BOMs[[#This Row],[PO Sublot-GL]],LEN(Crate_BOMs[[#This Row],[PO Sublot-GL]])-LEN(Crate_BOMs[[#This Row],[Glass Type]]))," ","")</f>
        <v>2.03</v>
      </c>
      <c r="AD571" s="6" t="str">
        <f>LEFT(Crate_BOMs[[#This Row],[no]],FIND(" ",Crate_BOMs[[#This Row],[no]],5)-1)</f>
        <v>PO 40540</v>
      </c>
      <c r="AE571" s="6" cm="1">
        <f t="array" ref="AE571">COUNTA(_xlfn.UNIQUE(_xlfn._xlws.FILTER(Crate_BOMs[PO],Crate_BOMs[crate no.]=Crate_BOMs[[#This Row],[crate no.]])))</f>
        <v>1</v>
      </c>
      <c r="AF571" s="10" t="str">
        <f>IF(Crate_BOMs[[#This Row],['# POs in Crate]]=1,"",IF(VLOOKUP(Crate_BOMs[[#This Row],[crate no.]],Crates_[[crate no.]:[New Sublot]],3,FALSE)="","",VLOOKUP(Crate_BOMs[[#This Row],[crate no.]],Crates_[[crate no.]:[New Sublot]],3,FALSE)))</f>
        <v/>
      </c>
      <c r="AG571" s="6" t="str">
        <f>IF(VLOOKUP(Crate_BOMs[[#This Row],[crate no.]],Crates_[[crate no.]:[New Sublot]],3,FALSE)="",VLOOKUP(Crate_BOMs[[#This Row],[crate no.]],Crates_[[crate no.]:[New Sublot]],2,FALSE),VLOOKUP(Crate_BOMs[[#This Row],[crate no.]],Crates_[[crate no.]:[New Sublot]],3,FALSE))</f>
        <v>2.03</v>
      </c>
    </row>
    <row r="572" spans="1:33" x14ac:dyDescent="0.25">
      <c r="A572">
        <v>10</v>
      </c>
      <c r="B572">
        <v>300523363</v>
      </c>
      <c r="C572">
        <v>2394740</v>
      </c>
      <c r="D572">
        <v>1</v>
      </c>
      <c r="E572" t="s">
        <v>64</v>
      </c>
      <c r="F572" t="s">
        <v>191</v>
      </c>
      <c r="G572">
        <v>2181</v>
      </c>
      <c r="H572">
        <v>2496</v>
      </c>
      <c r="I572">
        <v>86</v>
      </c>
      <c r="J572">
        <v>98</v>
      </c>
      <c r="K572">
        <v>299</v>
      </c>
      <c r="L572">
        <v>1</v>
      </c>
      <c r="M572" t="s">
        <v>51</v>
      </c>
      <c r="N572" t="s">
        <v>52</v>
      </c>
      <c r="O572" s="2">
        <v>659.18216337999991</v>
      </c>
      <c r="P572" s="15">
        <v>45776</v>
      </c>
      <c r="Q572" s="15">
        <v>45768</v>
      </c>
      <c r="R572" s="15">
        <v>45804</v>
      </c>
      <c r="S572" t="s">
        <v>21</v>
      </c>
      <c r="T572">
        <v>7</v>
      </c>
      <c r="U572" s="2">
        <v>471.78924067999998</v>
      </c>
      <c r="V572" s="2">
        <v>6613.8678599999994</v>
      </c>
      <c r="W572" s="2">
        <v>9.0551183999999996</v>
      </c>
      <c r="X572" s="2">
        <v>1.5091863999999999</v>
      </c>
      <c r="Y572" s="2">
        <v>7.7427824000000003</v>
      </c>
      <c r="Z572" s="6">
        <f>Crate_BOMs[[#This Row],[glass weight (lb)]]+Crate_BOMs[[#This Row],[Crate Weight (lb)]]/COUNTIF(Crate_BOMs[crate no.],Crate_BOMs[[#This Row],[crate no.]])</f>
        <v>718.15581846499992</v>
      </c>
      <c r="AA572" s="6" t="str">
        <f>IF(LEFT(Crate_BOMs[[#This Row],[glass code]],4)&lt;&gt;"1116","",IFERROR(MID(Crate_BOMs[[#This Row],[no]],FIND("ECN",Crate_BOMs[[#This Row],[no]]),200),MID(Crate_BOMs[[#This Row],[no]],39,200)))</f>
        <v>2.03 GLZ02</v>
      </c>
      <c r="AB572" s="6" t="str">
        <f>SUBSTITUTE(IF(RIGHT(Crate_BOMs[[#This Row],[PO Sublot-GL]],6)="curved",RIGHT(Crate_BOMs[[#This Row],[PO Sublot-GL]],12),RIGHT(Crate_BOMs[[#This Row],[PO Sublot-GL]],5))," ","")</f>
        <v>GLZ02</v>
      </c>
      <c r="AC572" s="6" t="str">
        <f>SUBSTITUTE(LEFT(Crate_BOMs[[#This Row],[PO Sublot-GL]],LEN(Crate_BOMs[[#This Row],[PO Sublot-GL]])-LEN(Crate_BOMs[[#This Row],[Glass Type]]))," ","")</f>
        <v>2.03</v>
      </c>
      <c r="AD572" s="6" t="str">
        <f>LEFT(Crate_BOMs[[#This Row],[no]],FIND(" ",Crate_BOMs[[#This Row],[no]],5)-1)</f>
        <v>PO 40540</v>
      </c>
      <c r="AE572" s="6" cm="1">
        <f t="array" ref="AE572">COUNTA(_xlfn.UNIQUE(_xlfn._xlws.FILTER(Crate_BOMs[PO],Crate_BOMs[crate no.]=Crate_BOMs[[#This Row],[crate no.]])))</f>
        <v>1</v>
      </c>
      <c r="AF572" s="10" t="str">
        <f>IF(Crate_BOMs[[#This Row],['# POs in Crate]]=1,"",IF(VLOOKUP(Crate_BOMs[[#This Row],[crate no.]],Crates_[[crate no.]:[New Sublot]],3,FALSE)="","",VLOOKUP(Crate_BOMs[[#This Row],[crate no.]],Crates_[[crate no.]:[New Sublot]],3,FALSE)))</f>
        <v/>
      </c>
      <c r="AG572" s="6" t="str">
        <f>IF(VLOOKUP(Crate_BOMs[[#This Row],[crate no.]],Crates_[[crate no.]:[New Sublot]],3,FALSE)="",VLOOKUP(Crate_BOMs[[#This Row],[crate no.]],Crates_[[crate no.]:[New Sublot]],2,FALSE),VLOOKUP(Crate_BOMs[[#This Row],[crate no.]],Crates_[[crate no.]:[New Sublot]],3,FALSE))</f>
        <v>2.03</v>
      </c>
    </row>
    <row r="573" spans="1:33" x14ac:dyDescent="0.25">
      <c r="A573">
        <v>10</v>
      </c>
      <c r="B573">
        <v>300523363</v>
      </c>
      <c r="C573">
        <v>2394740</v>
      </c>
      <c r="D573">
        <v>1</v>
      </c>
      <c r="E573" t="s">
        <v>64</v>
      </c>
      <c r="F573" t="s">
        <v>191</v>
      </c>
      <c r="G573">
        <v>2181</v>
      </c>
      <c r="H573">
        <v>2496</v>
      </c>
      <c r="I573">
        <v>86</v>
      </c>
      <c r="J573">
        <v>98</v>
      </c>
      <c r="K573">
        <v>299</v>
      </c>
      <c r="L573">
        <v>1</v>
      </c>
      <c r="M573" t="s">
        <v>51</v>
      </c>
      <c r="N573" t="s">
        <v>52</v>
      </c>
      <c r="O573" s="2">
        <v>659.18216337999991</v>
      </c>
      <c r="P573" s="15">
        <v>45776</v>
      </c>
      <c r="Q573" s="15">
        <v>45768</v>
      </c>
      <c r="R573" s="15">
        <v>45804</v>
      </c>
      <c r="S573" t="s">
        <v>21</v>
      </c>
      <c r="T573">
        <v>7</v>
      </c>
      <c r="U573" s="2">
        <v>471.78924067999998</v>
      </c>
      <c r="V573" s="2">
        <v>6613.8678599999994</v>
      </c>
      <c r="W573" s="2">
        <v>9.0551183999999996</v>
      </c>
      <c r="X573" s="2">
        <v>1.5091863999999999</v>
      </c>
      <c r="Y573" s="2">
        <v>7.7427824000000003</v>
      </c>
      <c r="Z573" s="6">
        <f>Crate_BOMs[[#This Row],[glass weight (lb)]]+Crate_BOMs[[#This Row],[Crate Weight (lb)]]/COUNTIF(Crate_BOMs[crate no.],Crate_BOMs[[#This Row],[crate no.]])</f>
        <v>718.15581846499992</v>
      </c>
      <c r="AA573" s="6" t="str">
        <f>IF(LEFT(Crate_BOMs[[#This Row],[glass code]],4)&lt;&gt;"1116","",IFERROR(MID(Crate_BOMs[[#This Row],[no]],FIND("ECN",Crate_BOMs[[#This Row],[no]]),200),MID(Crate_BOMs[[#This Row],[no]],39,200)))</f>
        <v>2.03 GLZ02</v>
      </c>
      <c r="AB573" s="6" t="str">
        <f>SUBSTITUTE(IF(RIGHT(Crate_BOMs[[#This Row],[PO Sublot-GL]],6)="curved",RIGHT(Crate_BOMs[[#This Row],[PO Sublot-GL]],12),RIGHT(Crate_BOMs[[#This Row],[PO Sublot-GL]],5))," ","")</f>
        <v>GLZ02</v>
      </c>
      <c r="AC573" s="6" t="str">
        <f>SUBSTITUTE(LEFT(Crate_BOMs[[#This Row],[PO Sublot-GL]],LEN(Crate_BOMs[[#This Row],[PO Sublot-GL]])-LEN(Crate_BOMs[[#This Row],[Glass Type]]))," ","")</f>
        <v>2.03</v>
      </c>
      <c r="AD573" s="6" t="str">
        <f>LEFT(Crate_BOMs[[#This Row],[no]],FIND(" ",Crate_BOMs[[#This Row],[no]],5)-1)</f>
        <v>PO 40540</v>
      </c>
      <c r="AE573" s="6" cm="1">
        <f t="array" ref="AE573">COUNTA(_xlfn.UNIQUE(_xlfn._xlws.FILTER(Crate_BOMs[PO],Crate_BOMs[crate no.]=Crate_BOMs[[#This Row],[crate no.]])))</f>
        <v>1</v>
      </c>
      <c r="AF573" s="10" t="str">
        <f>IF(Crate_BOMs[[#This Row],['# POs in Crate]]=1,"",IF(VLOOKUP(Crate_BOMs[[#This Row],[crate no.]],Crates_[[crate no.]:[New Sublot]],3,FALSE)="","",VLOOKUP(Crate_BOMs[[#This Row],[crate no.]],Crates_[[crate no.]:[New Sublot]],3,FALSE)))</f>
        <v/>
      </c>
      <c r="AG573" s="6" t="str">
        <f>IF(VLOOKUP(Crate_BOMs[[#This Row],[crate no.]],Crates_[[crate no.]:[New Sublot]],3,FALSE)="",VLOOKUP(Crate_BOMs[[#This Row],[crate no.]],Crates_[[crate no.]:[New Sublot]],2,FALSE),VLOOKUP(Crate_BOMs[[#This Row],[crate no.]],Crates_[[crate no.]:[New Sublot]],3,FALSE))</f>
        <v>2.03</v>
      </c>
    </row>
    <row r="574" spans="1:33" x14ac:dyDescent="0.25">
      <c r="A574">
        <v>10</v>
      </c>
      <c r="B574">
        <v>300523363</v>
      </c>
      <c r="C574">
        <v>2394740</v>
      </c>
      <c r="D574">
        <v>1</v>
      </c>
      <c r="E574" t="s">
        <v>64</v>
      </c>
      <c r="F574" t="s">
        <v>191</v>
      </c>
      <c r="G574">
        <v>2181</v>
      </c>
      <c r="H574">
        <v>2496</v>
      </c>
      <c r="I574">
        <v>86</v>
      </c>
      <c r="J574">
        <v>98</v>
      </c>
      <c r="K574">
        <v>299</v>
      </c>
      <c r="L574">
        <v>1</v>
      </c>
      <c r="M574" t="s">
        <v>51</v>
      </c>
      <c r="N574" t="s">
        <v>52</v>
      </c>
      <c r="O574" s="2">
        <v>659.18216337999991</v>
      </c>
      <c r="P574" s="15">
        <v>45776</v>
      </c>
      <c r="Q574" s="15">
        <v>45768</v>
      </c>
      <c r="R574" s="15">
        <v>45804</v>
      </c>
      <c r="S574" t="s">
        <v>21</v>
      </c>
      <c r="T574">
        <v>7</v>
      </c>
      <c r="U574" s="2">
        <v>471.78924067999998</v>
      </c>
      <c r="V574" s="2">
        <v>6613.8678599999994</v>
      </c>
      <c r="W574" s="2">
        <v>9.0551183999999996</v>
      </c>
      <c r="X574" s="2">
        <v>1.5091863999999999</v>
      </c>
      <c r="Y574" s="2">
        <v>7.7427824000000003</v>
      </c>
      <c r="Z574" s="6">
        <f>Crate_BOMs[[#This Row],[glass weight (lb)]]+Crate_BOMs[[#This Row],[Crate Weight (lb)]]/COUNTIF(Crate_BOMs[crate no.],Crate_BOMs[[#This Row],[crate no.]])</f>
        <v>718.15581846499992</v>
      </c>
      <c r="AA574" s="6" t="str">
        <f>IF(LEFT(Crate_BOMs[[#This Row],[glass code]],4)&lt;&gt;"1116","",IFERROR(MID(Crate_BOMs[[#This Row],[no]],FIND("ECN",Crate_BOMs[[#This Row],[no]]),200),MID(Crate_BOMs[[#This Row],[no]],39,200)))</f>
        <v>2.03 GLZ02</v>
      </c>
      <c r="AB574" s="6" t="str">
        <f>SUBSTITUTE(IF(RIGHT(Crate_BOMs[[#This Row],[PO Sublot-GL]],6)="curved",RIGHT(Crate_BOMs[[#This Row],[PO Sublot-GL]],12),RIGHT(Crate_BOMs[[#This Row],[PO Sublot-GL]],5))," ","")</f>
        <v>GLZ02</v>
      </c>
      <c r="AC574" s="6" t="str">
        <f>SUBSTITUTE(LEFT(Crate_BOMs[[#This Row],[PO Sublot-GL]],LEN(Crate_BOMs[[#This Row],[PO Sublot-GL]])-LEN(Crate_BOMs[[#This Row],[Glass Type]]))," ","")</f>
        <v>2.03</v>
      </c>
      <c r="AD574" s="6" t="str">
        <f>LEFT(Crate_BOMs[[#This Row],[no]],FIND(" ",Crate_BOMs[[#This Row],[no]],5)-1)</f>
        <v>PO 40540</v>
      </c>
      <c r="AE574" s="6" cm="1">
        <f t="array" ref="AE574">COUNTA(_xlfn.UNIQUE(_xlfn._xlws.FILTER(Crate_BOMs[PO],Crate_BOMs[crate no.]=Crate_BOMs[[#This Row],[crate no.]])))</f>
        <v>1</v>
      </c>
      <c r="AF574" s="10" t="str">
        <f>IF(Crate_BOMs[[#This Row],['# POs in Crate]]=1,"",IF(VLOOKUP(Crate_BOMs[[#This Row],[crate no.]],Crates_[[crate no.]:[New Sublot]],3,FALSE)="","",VLOOKUP(Crate_BOMs[[#This Row],[crate no.]],Crates_[[crate no.]:[New Sublot]],3,FALSE)))</f>
        <v/>
      </c>
      <c r="AG574" s="6" t="str">
        <f>IF(VLOOKUP(Crate_BOMs[[#This Row],[crate no.]],Crates_[[crate no.]:[New Sublot]],3,FALSE)="",VLOOKUP(Crate_BOMs[[#This Row],[crate no.]],Crates_[[crate no.]:[New Sublot]],2,FALSE),VLOOKUP(Crate_BOMs[[#This Row],[crate no.]],Crates_[[crate no.]:[New Sublot]],3,FALSE))</f>
        <v>2.03</v>
      </c>
    </row>
    <row r="575" spans="1:33" x14ac:dyDescent="0.25">
      <c r="A575">
        <v>10</v>
      </c>
      <c r="B575">
        <v>300523363</v>
      </c>
      <c r="C575">
        <v>2394740</v>
      </c>
      <c r="D575">
        <v>1</v>
      </c>
      <c r="E575" t="s">
        <v>64</v>
      </c>
      <c r="F575" t="s">
        <v>191</v>
      </c>
      <c r="G575">
        <v>2181</v>
      </c>
      <c r="H575">
        <v>2496</v>
      </c>
      <c r="I575">
        <v>86</v>
      </c>
      <c r="J575">
        <v>98</v>
      </c>
      <c r="K575">
        <v>299</v>
      </c>
      <c r="L575">
        <v>1</v>
      </c>
      <c r="M575" t="s">
        <v>51</v>
      </c>
      <c r="N575" t="s">
        <v>52</v>
      </c>
      <c r="O575" s="2">
        <v>659.18216337999991</v>
      </c>
      <c r="P575" s="15">
        <v>45776</v>
      </c>
      <c r="Q575" s="15">
        <v>45768</v>
      </c>
      <c r="R575" s="15">
        <v>45804</v>
      </c>
      <c r="S575" t="s">
        <v>21</v>
      </c>
      <c r="T575">
        <v>7</v>
      </c>
      <c r="U575" s="2">
        <v>471.78924067999998</v>
      </c>
      <c r="V575" s="2">
        <v>6613.8678599999994</v>
      </c>
      <c r="W575" s="2">
        <v>9.0551183999999996</v>
      </c>
      <c r="X575" s="2">
        <v>1.5091863999999999</v>
      </c>
      <c r="Y575" s="2">
        <v>7.7427824000000003</v>
      </c>
      <c r="Z575" s="6">
        <f>Crate_BOMs[[#This Row],[glass weight (lb)]]+Crate_BOMs[[#This Row],[Crate Weight (lb)]]/COUNTIF(Crate_BOMs[crate no.],Crate_BOMs[[#This Row],[crate no.]])</f>
        <v>718.15581846499992</v>
      </c>
      <c r="AA575" s="6" t="str">
        <f>IF(LEFT(Crate_BOMs[[#This Row],[glass code]],4)&lt;&gt;"1116","",IFERROR(MID(Crate_BOMs[[#This Row],[no]],FIND("ECN",Crate_BOMs[[#This Row],[no]]),200),MID(Crate_BOMs[[#This Row],[no]],39,200)))</f>
        <v>2.03 GLZ02</v>
      </c>
      <c r="AB575" s="6" t="str">
        <f>SUBSTITUTE(IF(RIGHT(Crate_BOMs[[#This Row],[PO Sublot-GL]],6)="curved",RIGHT(Crate_BOMs[[#This Row],[PO Sublot-GL]],12),RIGHT(Crate_BOMs[[#This Row],[PO Sublot-GL]],5))," ","")</f>
        <v>GLZ02</v>
      </c>
      <c r="AC575" s="6" t="str">
        <f>SUBSTITUTE(LEFT(Crate_BOMs[[#This Row],[PO Sublot-GL]],LEN(Crate_BOMs[[#This Row],[PO Sublot-GL]])-LEN(Crate_BOMs[[#This Row],[Glass Type]]))," ","")</f>
        <v>2.03</v>
      </c>
      <c r="AD575" s="6" t="str">
        <f>LEFT(Crate_BOMs[[#This Row],[no]],FIND(" ",Crate_BOMs[[#This Row],[no]],5)-1)</f>
        <v>PO 40540</v>
      </c>
      <c r="AE575" s="6" cm="1">
        <f t="array" ref="AE575">COUNTA(_xlfn.UNIQUE(_xlfn._xlws.FILTER(Crate_BOMs[PO],Crate_BOMs[crate no.]=Crate_BOMs[[#This Row],[crate no.]])))</f>
        <v>1</v>
      </c>
      <c r="AF575" s="10" t="str">
        <f>IF(Crate_BOMs[[#This Row],['# POs in Crate]]=1,"",IF(VLOOKUP(Crate_BOMs[[#This Row],[crate no.]],Crates_[[crate no.]:[New Sublot]],3,FALSE)="","",VLOOKUP(Crate_BOMs[[#This Row],[crate no.]],Crates_[[crate no.]:[New Sublot]],3,FALSE)))</f>
        <v/>
      </c>
      <c r="AG575" s="6" t="str">
        <f>IF(VLOOKUP(Crate_BOMs[[#This Row],[crate no.]],Crates_[[crate no.]:[New Sublot]],3,FALSE)="",VLOOKUP(Crate_BOMs[[#This Row],[crate no.]],Crates_[[crate no.]:[New Sublot]],2,FALSE),VLOOKUP(Crate_BOMs[[#This Row],[crate no.]],Crates_[[crate no.]:[New Sublot]],3,FALSE))</f>
        <v>2.03</v>
      </c>
    </row>
    <row r="576" spans="1:33" x14ac:dyDescent="0.25">
      <c r="A576">
        <v>10</v>
      </c>
      <c r="B576">
        <v>300523363</v>
      </c>
      <c r="C576">
        <v>2394740</v>
      </c>
      <c r="D576">
        <v>1</v>
      </c>
      <c r="E576" t="s">
        <v>64</v>
      </c>
      <c r="F576" t="s">
        <v>191</v>
      </c>
      <c r="G576">
        <v>2181</v>
      </c>
      <c r="H576">
        <v>2496</v>
      </c>
      <c r="I576">
        <v>86</v>
      </c>
      <c r="J576">
        <v>98</v>
      </c>
      <c r="K576">
        <v>299</v>
      </c>
      <c r="L576">
        <v>1</v>
      </c>
      <c r="M576" t="s">
        <v>51</v>
      </c>
      <c r="N576" t="s">
        <v>52</v>
      </c>
      <c r="O576" s="2">
        <v>659.18216337999991</v>
      </c>
      <c r="P576" s="15">
        <v>45776</v>
      </c>
      <c r="Q576" s="15">
        <v>45768</v>
      </c>
      <c r="R576" s="15">
        <v>45804</v>
      </c>
      <c r="S576" t="s">
        <v>21</v>
      </c>
      <c r="T576">
        <v>7</v>
      </c>
      <c r="U576" s="2">
        <v>471.78924067999998</v>
      </c>
      <c r="V576" s="2">
        <v>6613.8678599999994</v>
      </c>
      <c r="W576" s="2">
        <v>9.0551183999999996</v>
      </c>
      <c r="X576" s="2">
        <v>1.5091863999999999</v>
      </c>
      <c r="Y576" s="2">
        <v>7.7427824000000003</v>
      </c>
      <c r="Z576" s="6">
        <f>Crate_BOMs[[#This Row],[glass weight (lb)]]+Crate_BOMs[[#This Row],[Crate Weight (lb)]]/COUNTIF(Crate_BOMs[crate no.],Crate_BOMs[[#This Row],[crate no.]])</f>
        <v>718.15581846499992</v>
      </c>
      <c r="AA576" s="6" t="str">
        <f>IF(LEFT(Crate_BOMs[[#This Row],[glass code]],4)&lt;&gt;"1116","",IFERROR(MID(Crate_BOMs[[#This Row],[no]],FIND("ECN",Crate_BOMs[[#This Row],[no]]),200),MID(Crate_BOMs[[#This Row],[no]],39,200)))</f>
        <v>2.03 GLZ02</v>
      </c>
      <c r="AB576" s="6" t="str">
        <f>SUBSTITUTE(IF(RIGHT(Crate_BOMs[[#This Row],[PO Sublot-GL]],6)="curved",RIGHT(Crate_BOMs[[#This Row],[PO Sublot-GL]],12),RIGHT(Crate_BOMs[[#This Row],[PO Sublot-GL]],5))," ","")</f>
        <v>GLZ02</v>
      </c>
      <c r="AC576" s="6" t="str">
        <f>SUBSTITUTE(LEFT(Crate_BOMs[[#This Row],[PO Sublot-GL]],LEN(Crate_BOMs[[#This Row],[PO Sublot-GL]])-LEN(Crate_BOMs[[#This Row],[Glass Type]]))," ","")</f>
        <v>2.03</v>
      </c>
      <c r="AD576" s="6" t="str">
        <f>LEFT(Crate_BOMs[[#This Row],[no]],FIND(" ",Crate_BOMs[[#This Row],[no]],5)-1)</f>
        <v>PO 40540</v>
      </c>
      <c r="AE576" s="6" cm="1">
        <f t="array" ref="AE576">COUNTA(_xlfn.UNIQUE(_xlfn._xlws.FILTER(Crate_BOMs[PO],Crate_BOMs[crate no.]=Crate_BOMs[[#This Row],[crate no.]])))</f>
        <v>1</v>
      </c>
      <c r="AF576" s="10" t="str">
        <f>IF(Crate_BOMs[[#This Row],['# POs in Crate]]=1,"",IF(VLOOKUP(Crate_BOMs[[#This Row],[crate no.]],Crates_[[crate no.]:[New Sublot]],3,FALSE)="","",VLOOKUP(Crate_BOMs[[#This Row],[crate no.]],Crates_[[crate no.]:[New Sublot]],3,FALSE)))</f>
        <v/>
      </c>
      <c r="AG576" s="6" t="str">
        <f>IF(VLOOKUP(Crate_BOMs[[#This Row],[crate no.]],Crates_[[crate no.]:[New Sublot]],3,FALSE)="",VLOOKUP(Crate_BOMs[[#This Row],[crate no.]],Crates_[[crate no.]:[New Sublot]],2,FALSE),VLOOKUP(Crate_BOMs[[#This Row],[crate no.]],Crates_[[crate no.]:[New Sublot]],3,FALSE))</f>
        <v>2.03</v>
      </c>
    </row>
    <row r="577" spans="1:33" x14ac:dyDescent="0.25">
      <c r="A577">
        <v>10</v>
      </c>
      <c r="B577">
        <v>300523363</v>
      </c>
      <c r="C577">
        <v>2394740</v>
      </c>
      <c r="D577">
        <v>1</v>
      </c>
      <c r="E577" t="s">
        <v>64</v>
      </c>
      <c r="F577" t="s">
        <v>191</v>
      </c>
      <c r="G577">
        <v>2181</v>
      </c>
      <c r="H577">
        <v>2496</v>
      </c>
      <c r="I577">
        <v>86</v>
      </c>
      <c r="J577">
        <v>98</v>
      </c>
      <c r="K577">
        <v>299</v>
      </c>
      <c r="L577">
        <v>1</v>
      </c>
      <c r="M577" t="s">
        <v>51</v>
      </c>
      <c r="N577" t="s">
        <v>52</v>
      </c>
      <c r="O577" s="2">
        <v>659.18216337999991</v>
      </c>
      <c r="P577" s="15">
        <v>45776</v>
      </c>
      <c r="Q577" s="15">
        <v>45768</v>
      </c>
      <c r="R577" s="15">
        <v>45804</v>
      </c>
      <c r="S577" t="s">
        <v>21</v>
      </c>
      <c r="T577">
        <v>7</v>
      </c>
      <c r="U577" s="2">
        <v>471.78924067999998</v>
      </c>
      <c r="V577" s="2">
        <v>6613.8678599999994</v>
      </c>
      <c r="W577" s="2">
        <v>9.0551183999999996</v>
      </c>
      <c r="X577" s="2">
        <v>1.5091863999999999</v>
      </c>
      <c r="Y577" s="2">
        <v>7.7427824000000003</v>
      </c>
      <c r="Z577" s="6">
        <f>Crate_BOMs[[#This Row],[glass weight (lb)]]+Crate_BOMs[[#This Row],[Crate Weight (lb)]]/COUNTIF(Crate_BOMs[crate no.],Crate_BOMs[[#This Row],[crate no.]])</f>
        <v>718.15581846499992</v>
      </c>
      <c r="AA577" s="6" t="str">
        <f>IF(LEFT(Crate_BOMs[[#This Row],[glass code]],4)&lt;&gt;"1116","",IFERROR(MID(Crate_BOMs[[#This Row],[no]],FIND("ECN",Crate_BOMs[[#This Row],[no]]),200),MID(Crate_BOMs[[#This Row],[no]],39,200)))</f>
        <v>2.03 GLZ02</v>
      </c>
      <c r="AB577" s="6" t="str">
        <f>SUBSTITUTE(IF(RIGHT(Crate_BOMs[[#This Row],[PO Sublot-GL]],6)="curved",RIGHT(Crate_BOMs[[#This Row],[PO Sublot-GL]],12),RIGHT(Crate_BOMs[[#This Row],[PO Sublot-GL]],5))," ","")</f>
        <v>GLZ02</v>
      </c>
      <c r="AC577" s="6" t="str">
        <f>SUBSTITUTE(LEFT(Crate_BOMs[[#This Row],[PO Sublot-GL]],LEN(Crate_BOMs[[#This Row],[PO Sublot-GL]])-LEN(Crate_BOMs[[#This Row],[Glass Type]]))," ","")</f>
        <v>2.03</v>
      </c>
      <c r="AD577" s="6" t="str">
        <f>LEFT(Crate_BOMs[[#This Row],[no]],FIND(" ",Crate_BOMs[[#This Row],[no]],5)-1)</f>
        <v>PO 40540</v>
      </c>
      <c r="AE577" s="6" cm="1">
        <f t="array" ref="AE577">COUNTA(_xlfn.UNIQUE(_xlfn._xlws.FILTER(Crate_BOMs[PO],Crate_BOMs[crate no.]=Crate_BOMs[[#This Row],[crate no.]])))</f>
        <v>1</v>
      </c>
      <c r="AF577" s="10" t="str">
        <f>IF(Crate_BOMs[[#This Row],['# POs in Crate]]=1,"",IF(VLOOKUP(Crate_BOMs[[#This Row],[crate no.]],Crates_[[crate no.]:[New Sublot]],3,FALSE)="","",VLOOKUP(Crate_BOMs[[#This Row],[crate no.]],Crates_[[crate no.]:[New Sublot]],3,FALSE)))</f>
        <v/>
      </c>
      <c r="AG577" s="6" t="str">
        <f>IF(VLOOKUP(Crate_BOMs[[#This Row],[crate no.]],Crates_[[crate no.]:[New Sublot]],3,FALSE)="",VLOOKUP(Crate_BOMs[[#This Row],[crate no.]],Crates_[[crate no.]:[New Sublot]],2,FALSE),VLOOKUP(Crate_BOMs[[#This Row],[crate no.]],Crates_[[crate no.]:[New Sublot]],3,FALSE))</f>
        <v>2.03</v>
      </c>
    </row>
    <row r="578" spans="1:33" x14ac:dyDescent="0.25">
      <c r="A578">
        <v>10</v>
      </c>
      <c r="B578">
        <v>300521712</v>
      </c>
      <c r="C578">
        <v>2394811</v>
      </c>
      <c r="D578">
        <v>1</v>
      </c>
      <c r="E578" t="s">
        <v>57</v>
      </c>
      <c r="F578" t="s">
        <v>223</v>
      </c>
      <c r="G578">
        <v>2892</v>
      </c>
      <c r="H578">
        <v>2496</v>
      </c>
      <c r="I578">
        <v>114</v>
      </c>
      <c r="J578">
        <v>98</v>
      </c>
      <c r="K578">
        <v>397</v>
      </c>
      <c r="L578">
        <v>1</v>
      </c>
      <c r="M578" t="s">
        <v>55</v>
      </c>
      <c r="N578" t="s">
        <v>56</v>
      </c>
      <c r="O578" s="2">
        <v>875.2351801399999</v>
      </c>
      <c r="P578" s="15">
        <v>45776</v>
      </c>
      <c r="Q578" s="15">
        <v>45768</v>
      </c>
      <c r="R578" s="15">
        <v>45804</v>
      </c>
      <c r="S578" t="s">
        <v>21</v>
      </c>
      <c r="T578">
        <v>5</v>
      </c>
      <c r="U578" s="2">
        <v>500.44933473999998</v>
      </c>
      <c r="V578" s="2">
        <v>6613.8678599999994</v>
      </c>
      <c r="W578" s="2">
        <v>10.367454400000002</v>
      </c>
      <c r="X578" s="2">
        <v>1.2139108000000001</v>
      </c>
      <c r="Y578" s="2">
        <v>8.7926511999999999</v>
      </c>
      <c r="Z578" s="6">
        <f>Crate_BOMs[[#This Row],[glass weight (lb)]]+Crate_BOMs[[#This Row],[Crate Weight (lb)]]/COUNTIF(Crate_BOMs[crate no.],Crate_BOMs[[#This Row],[crate no.]])</f>
        <v>958.64340259666653</v>
      </c>
      <c r="AA578" s="6" t="str">
        <f>IF(LEFT(Crate_BOMs[[#This Row],[glass code]],4)&lt;&gt;"1116","",IFERROR(MID(Crate_BOMs[[#This Row],[no]],FIND("ECN",Crate_BOMs[[#This Row],[no]]),200),MID(Crate_BOMs[[#This Row],[no]],39,200)))</f>
        <v>2.04 GLZ01</v>
      </c>
      <c r="AB578" s="6" t="str">
        <f>SUBSTITUTE(IF(RIGHT(Crate_BOMs[[#This Row],[PO Sublot-GL]],6)="curved",RIGHT(Crate_BOMs[[#This Row],[PO Sublot-GL]],12),RIGHT(Crate_BOMs[[#This Row],[PO Sublot-GL]],5))," ","")</f>
        <v>GLZ01</v>
      </c>
      <c r="AC578" s="6" t="str">
        <f>SUBSTITUTE(LEFT(Crate_BOMs[[#This Row],[PO Sublot-GL]],LEN(Crate_BOMs[[#This Row],[PO Sublot-GL]])-LEN(Crate_BOMs[[#This Row],[Glass Type]]))," ","")</f>
        <v>2.04</v>
      </c>
      <c r="AD578" s="6" t="str">
        <f>LEFT(Crate_BOMs[[#This Row],[no]],FIND(" ",Crate_BOMs[[#This Row],[no]],5)-1)</f>
        <v>PO 40542</v>
      </c>
      <c r="AE578" s="6" cm="1">
        <f t="array" ref="AE578">COUNTA(_xlfn.UNIQUE(_xlfn._xlws.FILTER(Crate_BOMs[PO],Crate_BOMs[crate no.]=Crate_BOMs[[#This Row],[crate no.]])))</f>
        <v>1</v>
      </c>
      <c r="AF578" s="10" t="str">
        <f>IF(Crate_BOMs[[#This Row],['# POs in Crate]]=1,"",IF(VLOOKUP(Crate_BOMs[[#This Row],[crate no.]],Crates_[[crate no.]:[New Sublot]],3,FALSE)="","",VLOOKUP(Crate_BOMs[[#This Row],[crate no.]],Crates_[[crate no.]:[New Sublot]],3,FALSE)))</f>
        <v/>
      </c>
      <c r="AG578" s="6" t="str">
        <f>IF(VLOOKUP(Crate_BOMs[[#This Row],[crate no.]],Crates_[[crate no.]:[New Sublot]],3,FALSE)="",VLOOKUP(Crate_BOMs[[#This Row],[crate no.]],Crates_[[crate no.]:[New Sublot]],2,FALSE),VLOOKUP(Crate_BOMs[[#This Row],[crate no.]],Crates_[[crate no.]:[New Sublot]],3,FALSE))</f>
        <v>2.04</v>
      </c>
    </row>
    <row r="579" spans="1:33" x14ac:dyDescent="0.25">
      <c r="A579">
        <v>10</v>
      </c>
      <c r="B579">
        <v>300521712</v>
      </c>
      <c r="C579">
        <v>2394811</v>
      </c>
      <c r="D579">
        <v>1</v>
      </c>
      <c r="E579" t="s">
        <v>57</v>
      </c>
      <c r="F579" t="s">
        <v>223</v>
      </c>
      <c r="G579">
        <v>2892</v>
      </c>
      <c r="H579">
        <v>2496</v>
      </c>
      <c r="I579">
        <v>114</v>
      </c>
      <c r="J579">
        <v>98</v>
      </c>
      <c r="K579">
        <v>397</v>
      </c>
      <c r="L579">
        <v>1</v>
      </c>
      <c r="M579" t="s">
        <v>55</v>
      </c>
      <c r="N579" t="s">
        <v>56</v>
      </c>
      <c r="O579" s="2">
        <v>875.2351801399999</v>
      </c>
      <c r="P579" s="15">
        <v>45776</v>
      </c>
      <c r="Q579" s="15">
        <v>45768</v>
      </c>
      <c r="R579" s="15">
        <v>45804</v>
      </c>
      <c r="S579" t="s">
        <v>21</v>
      </c>
      <c r="T579">
        <v>5</v>
      </c>
      <c r="U579" s="2">
        <v>500.44933473999998</v>
      </c>
      <c r="V579" s="2">
        <v>6613.8678599999994</v>
      </c>
      <c r="W579" s="2">
        <v>10.367454400000002</v>
      </c>
      <c r="X579" s="2">
        <v>1.2139108000000001</v>
      </c>
      <c r="Y579" s="2">
        <v>8.7926511999999999</v>
      </c>
      <c r="Z579" s="6">
        <f>Crate_BOMs[[#This Row],[glass weight (lb)]]+Crate_BOMs[[#This Row],[Crate Weight (lb)]]/COUNTIF(Crate_BOMs[crate no.],Crate_BOMs[[#This Row],[crate no.]])</f>
        <v>958.64340259666653</v>
      </c>
      <c r="AA579" s="6" t="str">
        <f>IF(LEFT(Crate_BOMs[[#This Row],[glass code]],4)&lt;&gt;"1116","",IFERROR(MID(Crate_BOMs[[#This Row],[no]],FIND("ECN",Crate_BOMs[[#This Row],[no]]),200),MID(Crate_BOMs[[#This Row],[no]],39,200)))</f>
        <v>2.04 GLZ01</v>
      </c>
      <c r="AB579" s="6" t="str">
        <f>SUBSTITUTE(IF(RIGHT(Crate_BOMs[[#This Row],[PO Sublot-GL]],6)="curved",RIGHT(Crate_BOMs[[#This Row],[PO Sublot-GL]],12),RIGHT(Crate_BOMs[[#This Row],[PO Sublot-GL]],5))," ","")</f>
        <v>GLZ01</v>
      </c>
      <c r="AC579" s="6" t="str">
        <f>SUBSTITUTE(LEFT(Crate_BOMs[[#This Row],[PO Sublot-GL]],LEN(Crate_BOMs[[#This Row],[PO Sublot-GL]])-LEN(Crate_BOMs[[#This Row],[Glass Type]]))," ","")</f>
        <v>2.04</v>
      </c>
      <c r="AD579" s="6" t="str">
        <f>LEFT(Crate_BOMs[[#This Row],[no]],FIND(" ",Crate_BOMs[[#This Row],[no]],5)-1)</f>
        <v>PO 40542</v>
      </c>
      <c r="AE579" s="6" cm="1">
        <f t="array" ref="AE579">COUNTA(_xlfn.UNIQUE(_xlfn._xlws.FILTER(Crate_BOMs[PO],Crate_BOMs[crate no.]=Crate_BOMs[[#This Row],[crate no.]])))</f>
        <v>1</v>
      </c>
      <c r="AF579" s="10" t="str">
        <f>IF(Crate_BOMs[[#This Row],['# POs in Crate]]=1,"",IF(VLOOKUP(Crate_BOMs[[#This Row],[crate no.]],Crates_[[crate no.]:[New Sublot]],3,FALSE)="","",VLOOKUP(Crate_BOMs[[#This Row],[crate no.]],Crates_[[crate no.]:[New Sublot]],3,FALSE)))</f>
        <v/>
      </c>
      <c r="AG579" s="6" t="str">
        <f>IF(VLOOKUP(Crate_BOMs[[#This Row],[crate no.]],Crates_[[crate no.]:[New Sublot]],3,FALSE)="",VLOOKUP(Crate_BOMs[[#This Row],[crate no.]],Crates_[[crate no.]:[New Sublot]],2,FALSE),VLOOKUP(Crate_BOMs[[#This Row],[crate no.]],Crates_[[crate no.]:[New Sublot]],3,FALSE))</f>
        <v>2.04</v>
      </c>
    </row>
    <row r="580" spans="1:33" x14ac:dyDescent="0.25">
      <c r="A580">
        <v>10</v>
      </c>
      <c r="B580">
        <v>300521712</v>
      </c>
      <c r="C580">
        <v>2394811</v>
      </c>
      <c r="D580">
        <v>1</v>
      </c>
      <c r="E580" t="s">
        <v>57</v>
      </c>
      <c r="F580" t="s">
        <v>223</v>
      </c>
      <c r="G580">
        <v>2892</v>
      </c>
      <c r="H580">
        <v>2496</v>
      </c>
      <c r="I580">
        <v>114</v>
      </c>
      <c r="J580">
        <v>98</v>
      </c>
      <c r="K580">
        <v>397</v>
      </c>
      <c r="L580">
        <v>1</v>
      </c>
      <c r="M580" t="s">
        <v>55</v>
      </c>
      <c r="N580" t="s">
        <v>56</v>
      </c>
      <c r="O580" s="2">
        <v>875.2351801399999</v>
      </c>
      <c r="P580" s="15">
        <v>45776</v>
      </c>
      <c r="Q580" s="15">
        <v>45768</v>
      </c>
      <c r="R580" s="15">
        <v>45804</v>
      </c>
      <c r="S580" t="s">
        <v>21</v>
      </c>
      <c r="T580">
        <v>5</v>
      </c>
      <c r="U580" s="2">
        <v>500.44933473999998</v>
      </c>
      <c r="V580" s="2">
        <v>6613.8678599999994</v>
      </c>
      <c r="W580" s="2">
        <v>10.367454400000002</v>
      </c>
      <c r="X580" s="2">
        <v>1.2139108000000001</v>
      </c>
      <c r="Y580" s="2">
        <v>8.7926511999999999</v>
      </c>
      <c r="Z580" s="6">
        <f>Crate_BOMs[[#This Row],[glass weight (lb)]]+Crate_BOMs[[#This Row],[Crate Weight (lb)]]/COUNTIF(Crate_BOMs[crate no.],Crate_BOMs[[#This Row],[crate no.]])</f>
        <v>958.64340259666653</v>
      </c>
      <c r="AA580" s="6" t="str">
        <f>IF(LEFT(Crate_BOMs[[#This Row],[glass code]],4)&lt;&gt;"1116","",IFERROR(MID(Crate_BOMs[[#This Row],[no]],FIND("ECN",Crate_BOMs[[#This Row],[no]]),200),MID(Crate_BOMs[[#This Row],[no]],39,200)))</f>
        <v>2.04 GLZ01</v>
      </c>
      <c r="AB580" s="6" t="str">
        <f>SUBSTITUTE(IF(RIGHT(Crate_BOMs[[#This Row],[PO Sublot-GL]],6)="curved",RIGHT(Crate_BOMs[[#This Row],[PO Sublot-GL]],12),RIGHT(Crate_BOMs[[#This Row],[PO Sublot-GL]],5))," ","")</f>
        <v>GLZ01</v>
      </c>
      <c r="AC580" s="6" t="str">
        <f>SUBSTITUTE(LEFT(Crate_BOMs[[#This Row],[PO Sublot-GL]],LEN(Crate_BOMs[[#This Row],[PO Sublot-GL]])-LEN(Crate_BOMs[[#This Row],[Glass Type]]))," ","")</f>
        <v>2.04</v>
      </c>
      <c r="AD580" s="6" t="str">
        <f>LEFT(Crate_BOMs[[#This Row],[no]],FIND(" ",Crate_BOMs[[#This Row],[no]],5)-1)</f>
        <v>PO 40542</v>
      </c>
      <c r="AE580" s="6" cm="1">
        <f t="array" ref="AE580">COUNTA(_xlfn.UNIQUE(_xlfn._xlws.FILTER(Crate_BOMs[PO],Crate_BOMs[crate no.]=Crate_BOMs[[#This Row],[crate no.]])))</f>
        <v>1</v>
      </c>
      <c r="AF580" s="10" t="str">
        <f>IF(Crate_BOMs[[#This Row],['# POs in Crate]]=1,"",IF(VLOOKUP(Crate_BOMs[[#This Row],[crate no.]],Crates_[[crate no.]:[New Sublot]],3,FALSE)="","",VLOOKUP(Crate_BOMs[[#This Row],[crate no.]],Crates_[[crate no.]:[New Sublot]],3,FALSE)))</f>
        <v/>
      </c>
      <c r="AG580" s="6" t="str">
        <f>IF(VLOOKUP(Crate_BOMs[[#This Row],[crate no.]],Crates_[[crate no.]:[New Sublot]],3,FALSE)="",VLOOKUP(Crate_BOMs[[#This Row],[crate no.]],Crates_[[crate no.]:[New Sublot]],2,FALSE),VLOOKUP(Crate_BOMs[[#This Row],[crate no.]],Crates_[[crate no.]:[New Sublot]],3,FALSE))</f>
        <v>2.04</v>
      </c>
    </row>
    <row r="581" spans="1:33" x14ac:dyDescent="0.25">
      <c r="A581">
        <v>10</v>
      </c>
      <c r="B581">
        <v>300521712</v>
      </c>
      <c r="C581">
        <v>2394811</v>
      </c>
      <c r="D581">
        <v>1</v>
      </c>
      <c r="E581" t="s">
        <v>57</v>
      </c>
      <c r="F581" t="s">
        <v>223</v>
      </c>
      <c r="G581">
        <v>2892</v>
      </c>
      <c r="H581">
        <v>2496</v>
      </c>
      <c r="I581">
        <v>114</v>
      </c>
      <c r="J581">
        <v>98</v>
      </c>
      <c r="K581">
        <v>397</v>
      </c>
      <c r="L581">
        <v>1</v>
      </c>
      <c r="M581" t="s">
        <v>55</v>
      </c>
      <c r="N581" t="s">
        <v>56</v>
      </c>
      <c r="O581" s="2">
        <v>875.2351801399999</v>
      </c>
      <c r="P581" s="15">
        <v>45776</v>
      </c>
      <c r="Q581" s="15">
        <v>45768</v>
      </c>
      <c r="R581" s="15">
        <v>45804</v>
      </c>
      <c r="S581" t="s">
        <v>21</v>
      </c>
      <c r="T581">
        <v>5</v>
      </c>
      <c r="U581" s="2">
        <v>500.44933473999998</v>
      </c>
      <c r="V581" s="2">
        <v>6613.8678599999994</v>
      </c>
      <c r="W581" s="2">
        <v>10.367454400000002</v>
      </c>
      <c r="X581" s="2">
        <v>1.2139108000000001</v>
      </c>
      <c r="Y581" s="2">
        <v>8.7926511999999999</v>
      </c>
      <c r="Z581" s="6">
        <f>Crate_BOMs[[#This Row],[glass weight (lb)]]+Crate_BOMs[[#This Row],[Crate Weight (lb)]]/COUNTIF(Crate_BOMs[crate no.],Crate_BOMs[[#This Row],[crate no.]])</f>
        <v>958.64340259666653</v>
      </c>
      <c r="AA581" s="6" t="str">
        <f>IF(LEFT(Crate_BOMs[[#This Row],[glass code]],4)&lt;&gt;"1116","",IFERROR(MID(Crate_BOMs[[#This Row],[no]],FIND("ECN",Crate_BOMs[[#This Row],[no]]),200),MID(Crate_BOMs[[#This Row],[no]],39,200)))</f>
        <v>2.04 GLZ01</v>
      </c>
      <c r="AB581" s="6" t="str">
        <f>SUBSTITUTE(IF(RIGHT(Crate_BOMs[[#This Row],[PO Sublot-GL]],6)="curved",RIGHT(Crate_BOMs[[#This Row],[PO Sublot-GL]],12),RIGHT(Crate_BOMs[[#This Row],[PO Sublot-GL]],5))," ","")</f>
        <v>GLZ01</v>
      </c>
      <c r="AC581" s="6" t="str">
        <f>SUBSTITUTE(LEFT(Crate_BOMs[[#This Row],[PO Sublot-GL]],LEN(Crate_BOMs[[#This Row],[PO Sublot-GL]])-LEN(Crate_BOMs[[#This Row],[Glass Type]]))," ","")</f>
        <v>2.04</v>
      </c>
      <c r="AD581" s="6" t="str">
        <f>LEFT(Crate_BOMs[[#This Row],[no]],FIND(" ",Crate_BOMs[[#This Row],[no]],5)-1)</f>
        <v>PO 40542</v>
      </c>
      <c r="AE581" s="6" cm="1">
        <f t="array" ref="AE581">COUNTA(_xlfn.UNIQUE(_xlfn._xlws.FILTER(Crate_BOMs[PO],Crate_BOMs[crate no.]=Crate_BOMs[[#This Row],[crate no.]])))</f>
        <v>1</v>
      </c>
      <c r="AF581" s="10" t="str">
        <f>IF(Crate_BOMs[[#This Row],['# POs in Crate]]=1,"",IF(VLOOKUP(Crate_BOMs[[#This Row],[crate no.]],Crates_[[crate no.]:[New Sublot]],3,FALSE)="","",VLOOKUP(Crate_BOMs[[#This Row],[crate no.]],Crates_[[crate no.]:[New Sublot]],3,FALSE)))</f>
        <v/>
      </c>
      <c r="AG581" s="6" t="str">
        <f>IF(VLOOKUP(Crate_BOMs[[#This Row],[crate no.]],Crates_[[crate no.]:[New Sublot]],3,FALSE)="",VLOOKUP(Crate_BOMs[[#This Row],[crate no.]],Crates_[[crate no.]:[New Sublot]],2,FALSE),VLOOKUP(Crate_BOMs[[#This Row],[crate no.]],Crates_[[crate no.]:[New Sublot]],3,FALSE))</f>
        <v>2.04</v>
      </c>
    </row>
    <row r="582" spans="1:33" x14ac:dyDescent="0.25">
      <c r="A582">
        <v>10</v>
      </c>
      <c r="B582">
        <v>300521712</v>
      </c>
      <c r="C582">
        <v>2394811</v>
      </c>
      <c r="D582">
        <v>1</v>
      </c>
      <c r="E582" t="s">
        <v>57</v>
      </c>
      <c r="F582" t="s">
        <v>223</v>
      </c>
      <c r="G582">
        <v>2892</v>
      </c>
      <c r="H582">
        <v>2496</v>
      </c>
      <c r="I582">
        <v>114</v>
      </c>
      <c r="J582">
        <v>98</v>
      </c>
      <c r="K582">
        <v>397</v>
      </c>
      <c r="L582">
        <v>1</v>
      </c>
      <c r="M582" t="s">
        <v>55</v>
      </c>
      <c r="N582" t="s">
        <v>56</v>
      </c>
      <c r="O582" s="2">
        <v>875.2351801399999</v>
      </c>
      <c r="P582" s="15">
        <v>45776</v>
      </c>
      <c r="Q582" s="15">
        <v>45768</v>
      </c>
      <c r="R582" s="15">
        <v>45804</v>
      </c>
      <c r="S582" t="s">
        <v>21</v>
      </c>
      <c r="T582">
        <v>5</v>
      </c>
      <c r="U582" s="2">
        <v>500.44933473999998</v>
      </c>
      <c r="V582" s="2">
        <v>6613.8678599999994</v>
      </c>
      <c r="W582" s="2">
        <v>10.367454400000002</v>
      </c>
      <c r="X582" s="2">
        <v>1.2139108000000001</v>
      </c>
      <c r="Y582" s="2">
        <v>8.7926511999999999</v>
      </c>
      <c r="Z582" s="6">
        <f>Crate_BOMs[[#This Row],[glass weight (lb)]]+Crate_BOMs[[#This Row],[Crate Weight (lb)]]/COUNTIF(Crate_BOMs[crate no.],Crate_BOMs[[#This Row],[crate no.]])</f>
        <v>958.64340259666653</v>
      </c>
      <c r="AA582" s="6" t="str">
        <f>IF(LEFT(Crate_BOMs[[#This Row],[glass code]],4)&lt;&gt;"1116","",IFERROR(MID(Crate_BOMs[[#This Row],[no]],FIND("ECN",Crate_BOMs[[#This Row],[no]]),200),MID(Crate_BOMs[[#This Row],[no]],39,200)))</f>
        <v>2.04 GLZ01</v>
      </c>
      <c r="AB582" s="6" t="str">
        <f>SUBSTITUTE(IF(RIGHT(Crate_BOMs[[#This Row],[PO Sublot-GL]],6)="curved",RIGHT(Crate_BOMs[[#This Row],[PO Sublot-GL]],12),RIGHT(Crate_BOMs[[#This Row],[PO Sublot-GL]],5))," ","")</f>
        <v>GLZ01</v>
      </c>
      <c r="AC582" s="6" t="str">
        <f>SUBSTITUTE(LEFT(Crate_BOMs[[#This Row],[PO Sublot-GL]],LEN(Crate_BOMs[[#This Row],[PO Sublot-GL]])-LEN(Crate_BOMs[[#This Row],[Glass Type]]))," ","")</f>
        <v>2.04</v>
      </c>
      <c r="AD582" s="6" t="str">
        <f>LEFT(Crate_BOMs[[#This Row],[no]],FIND(" ",Crate_BOMs[[#This Row],[no]],5)-1)</f>
        <v>PO 40542</v>
      </c>
      <c r="AE582" s="6" cm="1">
        <f t="array" ref="AE582">COUNTA(_xlfn.UNIQUE(_xlfn._xlws.FILTER(Crate_BOMs[PO],Crate_BOMs[crate no.]=Crate_BOMs[[#This Row],[crate no.]])))</f>
        <v>1</v>
      </c>
      <c r="AF582" s="10" t="str">
        <f>IF(Crate_BOMs[[#This Row],['# POs in Crate]]=1,"",IF(VLOOKUP(Crate_BOMs[[#This Row],[crate no.]],Crates_[[crate no.]:[New Sublot]],3,FALSE)="","",VLOOKUP(Crate_BOMs[[#This Row],[crate no.]],Crates_[[crate no.]:[New Sublot]],3,FALSE)))</f>
        <v/>
      </c>
      <c r="AG582" s="6" t="str">
        <f>IF(VLOOKUP(Crate_BOMs[[#This Row],[crate no.]],Crates_[[crate no.]:[New Sublot]],3,FALSE)="",VLOOKUP(Crate_BOMs[[#This Row],[crate no.]],Crates_[[crate no.]:[New Sublot]],2,FALSE),VLOOKUP(Crate_BOMs[[#This Row],[crate no.]],Crates_[[crate no.]:[New Sublot]],3,FALSE))</f>
        <v>2.04</v>
      </c>
    </row>
    <row r="583" spans="1:33" x14ac:dyDescent="0.25">
      <c r="A583">
        <v>10</v>
      </c>
      <c r="B583">
        <v>300521712</v>
      </c>
      <c r="C583">
        <v>2394811</v>
      </c>
      <c r="D583">
        <v>1</v>
      </c>
      <c r="E583" t="s">
        <v>57</v>
      </c>
      <c r="F583" t="s">
        <v>223</v>
      </c>
      <c r="G583">
        <v>2892</v>
      </c>
      <c r="H583">
        <v>2496</v>
      </c>
      <c r="I583">
        <v>114</v>
      </c>
      <c r="J583">
        <v>98</v>
      </c>
      <c r="K583">
        <v>397</v>
      </c>
      <c r="L583">
        <v>1</v>
      </c>
      <c r="M583" t="s">
        <v>55</v>
      </c>
      <c r="N583" t="s">
        <v>56</v>
      </c>
      <c r="O583" s="2">
        <v>875.2351801399999</v>
      </c>
      <c r="P583" s="15">
        <v>45776</v>
      </c>
      <c r="Q583" s="15">
        <v>45768</v>
      </c>
      <c r="R583" s="15">
        <v>45804</v>
      </c>
      <c r="S583" t="s">
        <v>21</v>
      </c>
      <c r="T583">
        <v>5</v>
      </c>
      <c r="U583" s="2">
        <v>500.44933473999998</v>
      </c>
      <c r="V583" s="2">
        <v>6613.8678599999994</v>
      </c>
      <c r="W583" s="2">
        <v>10.367454400000002</v>
      </c>
      <c r="X583" s="2">
        <v>1.2139108000000001</v>
      </c>
      <c r="Y583" s="2">
        <v>8.7926511999999999</v>
      </c>
      <c r="Z583" s="6">
        <f>Crate_BOMs[[#This Row],[glass weight (lb)]]+Crate_BOMs[[#This Row],[Crate Weight (lb)]]/COUNTIF(Crate_BOMs[crate no.],Crate_BOMs[[#This Row],[crate no.]])</f>
        <v>958.64340259666653</v>
      </c>
      <c r="AA583" s="6" t="str">
        <f>IF(LEFT(Crate_BOMs[[#This Row],[glass code]],4)&lt;&gt;"1116","",IFERROR(MID(Crate_BOMs[[#This Row],[no]],FIND("ECN",Crate_BOMs[[#This Row],[no]]),200),MID(Crate_BOMs[[#This Row],[no]],39,200)))</f>
        <v>2.04 GLZ01</v>
      </c>
      <c r="AB583" s="6" t="str">
        <f>SUBSTITUTE(IF(RIGHT(Crate_BOMs[[#This Row],[PO Sublot-GL]],6)="curved",RIGHT(Crate_BOMs[[#This Row],[PO Sublot-GL]],12),RIGHT(Crate_BOMs[[#This Row],[PO Sublot-GL]],5))," ","")</f>
        <v>GLZ01</v>
      </c>
      <c r="AC583" s="6" t="str">
        <f>SUBSTITUTE(LEFT(Crate_BOMs[[#This Row],[PO Sublot-GL]],LEN(Crate_BOMs[[#This Row],[PO Sublot-GL]])-LEN(Crate_BOMs[[#This Row],[Glass Type]]))," ","")</f>
        <v>2.04</v>
      </c>
      <c r="AD583" s="6" t="str">
        <f>LEFT(Crate_BOMs[[#This Row],[no]],FIND(" ",Crate_BOMs[[#This Row],[no]],5)-1)</f>
        <v>PO 40542</v>
      </c>
      <c r="AE583" s="6" cm="1">
        <f t="array" ref="AE583">COUNTA(_xlfn.UNIQUE(_xlfn._xlws.FILTER(Crate_BOMs[PO],Crate_BOMs[crate no.]=Crate_BOMs[[#This Row],[crate no.]])))</f>
        <v>1</v>
      </c>
      <c r="AF583" s="10" t="str">
        <f>IF(Crate_BOMs[[#This Row],['# POs in Crate]]=1,"",IF(VLOOKUP(Crate_BOMs[[#This Row],[crate no.]],Crates_[[crate no.]:[New Sublot]],3,FALSE)="","",VLOOKUP(Crate_BOMs[[#This Row],[crate no.]],Crates_[[crate no.]:[New Sublot]],3,FALSE)))</f>
        <v/>
      </c>
      <c r="AG583" s="6" t="str">
        <f>IF(VLOOKUP(Crate_BOMs[[#This Row],[crate no.]],Crates_[[crate no.]:[New Sublot]],3,FALSE)="",VLOOKUP(Crate_BOMs[[#This Row],[crate no.]],Crates_[[crate no.]:[New Sublot]],2,FALSE),VLOOKUP(Crate_BOMs[[#This Row],[crate no.]],Crates_[[crate no.]:[New Sublot]],3,FALSE))</f>
        <v>2.04</v>
      </c>
    </row>
    <row r="584" spans="1:33" x14ac:dyDescent="0.25">
      <c r="A584">
        <v>10</v>
      </c>
      <c r="B584">
        <v>300521966</v>
      </c>
      <c r="C584">
        <v>2394811</v>
      </c>
      <c r="D584">
        <v>1</v>
      </c>
      <c r="E584" t="s">
        <v>57</v>
      </c>
      <c r="F584" t="s">
        <v>223</v>
      </c>
      <c r="G584">
        <v>2892</v>
      </c>
      <c r="H584">
        <v>2496</v>
      </c>
      <c r="I584">
        <v>114</v>
      </c>
      <c r="J584">
        <v>98</v>
      </c>
      <c r="K584">
        <v>397</v>
      </c>
      <c r="L584">
        <v>1</v>
      </c>
      <c r="M584" t="s">
        <v>55</v>
      </c>
      <c r="N584" t="s">
        <v>56</v>
      </c>
      <c r="O584" s="2">
        <v>875.2351801399999</v>
      </c>
      <c r="P584" s="15">
        <v>45776</v>
      </c>
      <c r="Q584" s="15">
        <v>45768</v>
      </c>
      <c r="R584" s="15">
        <v>45804</v>
      </c>
      <c r="S584" t="s">
        <v>21</v>
      </c>
      <c r="T584">
        <v>5</v>
      </c>
      <c r="U584" s="2">
        <v>500.44933473999998</v>
      </c>
      <c r="V584" s="2">
        <v>6613.8678599999994</v>
      </c>
      <c r="W584" s="2">
        <v>10.367454400000002</v>
      </c>
      <c r="X584" s="2">
        <v>1.2139108000000001</v>
      </c>
      <c r="Y584" s="2">
        <v>8.7926511999999999</v>
      </c>
      <c r="Z584" s="6">
        <f>Crate_BOMs[[#This Row],[glass weight (lb)]]+Crate_BOMs[[#This Row],[Crate Weight (lb)]]/COUNTIF(Crate_BOMs[crate no.],Crate_BOMs[[#This Row],[crate no.]])</f>
        <v>958.64340259666653</v>
      </c>
      <c r="AA584" s="6" t="str">
        <f>IF(LEFT(Crate_BOMs[[#This Row],[glass code]],4)&lt;&gt;"1116","",IFERROR(MID(Crate_BOMs[[#This Row],[no]],FIND("ECN",Crate_BOMs[[#This Row],[no]]),200),MID(Crate_BOMs[[#This Row],[no]],39,200)))</f>
        <v>2.04 GLZ01</v>
      </c>
      <c r="AB584" s="6" t="str">
        <f>SUBSTITUTE(IF(RIGHT(Crate_BOMs[[#This Row],[PO Sublot-GL]],6)="curved",RIGHT(Crate_BOMs[[#This Row],[PO Sublot-GL]],12),RIGHT(Crate_BOMs[[#This Row],[PO Sublot-GL]],5))," ","")</f>
        <v>GLZ01</v>
      </c>
      <c r="AC584" s="6" t="str">
        <f>SUBSTITUTE(LEFT(Crate_BOMs[[#This Row],[PO Sublot-GL]],LEN(Crate_BOMs[[#This Row],[PO Sublot-GL]])-LEN(Crate_BOMs[[#This Row],[Glass Type]]))," ","")</f>
        <v>2.04</v>
      </c>
      <c r="AD584" s="6" t="str">
        <f>LEFT(Crate_BOMs[[#This Row],[no]],FIND(" ",Crate_BOMs[[#This Row],[no]],5)-1)</f>
        <v>PO 40542</v>
      </c>
      <c r="AE584" s="6" cm="1">
        <f t="array" ref="AE584">COUNTA(_xlfn.UNIQUE(_xlfn._xlws.FILTER(Crate_BOMs[PO],Crate_BOMs[crate no.]=Crate_BOMs[[#This Row],[crate no.]])))</f>
        <v>1</v>
      </c>
      <c r="AF584" s="10" t="str">
        <f>IF(Crate_BOMs[[#This Row],['# POs in Crate]]=1,"",IF(VLOOKUP(Crate_BOMs[[#This Row],[crate no.]],Crates_[[crate no.]:[New Sublot]],3,FALSE)="","",VLOOKUP(Crate_BOMs[[#This Row],[crate no.]],Crates_[[crate no.]:[New Sublot]],3,FALSE)))</f>
        <v/>
      </c>
      <c r="AG584" s="6" t="str">
        <f>IF(VLOOKUP(Crate_BOMs[[#This Row],[crate no.]],Crates_[[crate no.]:[New Sublot]],3,FALSE)="",VLOOKUP(Crate_BOMs[[#This Row],[crate no.]],Crates_[[crate no.]:[New Sublot]],2,FALSE),VLOOKUP(Crate_BOMs[[#This Row],[crate no.]],Crates_[[crate no.]:[New Sublot]],3,FALSE))</f>
        <v>2.04</v>
      </c>
    </row>
    <row r="585" spans="1:33" x14ac:dyDescent="0.25">
      <c r="A585">
        <v>10</v>
      </c>
      <c r="B585">
        <v>300521966</v>
      </c>
      <c r="C585">
        <v>2394810</v>
      </c>
      <c r="D585">
        <v>1</v>
      </c>
      <c r="E585" t="s">
        <v>125</v>
      </c>
      <c r="F585" t="s">
        <v>224</v>
      </c>
      <c r="G585">
        <v>2892</v>
      </c>
      <c r="H585">
        <v>2496</v>
      </c>
      <c r="I585">
        <v>114</v>
      </c>
      <c r="J585">
        <v>98</v>
      </c>
      <c r="K585">
        <v>397</v>
      </c>
      <c r="L585">
        <v>1</v>
      </c>
      <c r="M585" t="s">
        <v>55</v>
      </c>
      <c r="N585" t="s">
        <v>56</v>
      </c>
      <c r="O585" s="2">
        <v>875.2351801399999</v>
      </c>
      <c r="P585" s="15">
        <v>45776</v>
      </c>
      <c r="Q585" s="15">
        <v>45768</v>
      </c>
      <c r="R585" s="15">
        <v>45804</v>
      </c>
      <c r="S585" t="s">
        <v>21</v>
      </c>
      <c r="T585">
        <v>5</v>
      </c>
      <c r="U585" s="2">
        <v>500.44933473999998</v>
      </c>
      <c r="V585" s="2">
        <v>6613.8678599999994</v>
      </c>
      <c r="W585" s="2">
        <v>10.367454400000002</v>
      </c>
      <c r="X585" s="2">
        <v>1.2139108000000001</v>
      </c>
      <c r="Y585" s="2">
        <v>8.7926511999999999</v>
      </c>
      <c r="Z585" s="6">
        <f>Crate_BOMs[[#This Row],[glass weight (lb)]]+Crate_BOMs[[#This Row],[Crate Weight (lb)]]/COUNTIF(Crate_BOMs[crate no.],Crate_BOMs[[#This Row],[crate no.]])</f>
        <v>958.64340259666653</v>
      </c>
      <c r="AA585" s="6" t="str">
        <f>IF(LEFT(Crate_BOMs[[#This Row],[glass code]],4)&lt;&gt;"1116","",IFERROR(MID(Crate_BOMs[[#This Row],[no]],FIND("ECN",Crate_BOMs[[#This Row],[no]]),200),MID(Crate_BOMs[[#This Row],[no]],39,200)))</f>
        <v>2.04 GLT01</v>
      </c>
      <c r="AB585" s="6" t="str">
        <f>SUBSTITUTE(IF(RIGHT(Crate_BOMs[[#This Row],[PO Sublot-GL]],6)="curved",RIGHT(Crate_BOMs[[#This Row],[PO Sublot-GL]],12),RIGHT(Crate_BOMs[[#This Row],[PO Sublot-GL]],5))," ","")</f>
        <v>GLT01</v>
      </c>
      <c r="AC585" s="6" t="str">
        <f>SUBSTITUTE(LEFT(Crate_BOMs[[#This Row],[PO Sublot-GL]],LEN(Crate_BOMs[[#This Row],[PO Sublot-GL]])-LEN(Crate_BOMs[[#This Row],[Glass Type]]))," ","")</f>
        <v>2.04</v>
      </c>
      <c r="AD585" s="6" t="str">
        <f>LEFT(Crate_BOMs[[#This Row],[no]],FIND(" ",Crate_BOMs[[#This Row],[no]],5)-1)</f>
        <v>PO 40542</v>
      </c>
      <c r="AE585" s="6" cm="1">
        <f t="array" ref="AE585">COUNTA(_xlfn.UNIQUE(_xlfn._xlws.FILTER(Crate_BOMs[PO],Crate_BOMs[crate no.]=Crate_BOMs[[#This Row],[crate no.]])))</f>
        <v>1</v>
      </c>
      <c r="AF585" s="10" t="str">
        <f>IF(Crate_BOMs[[#This Row],['# POs in Crate]]=1,"",IF(VLOOKUP(Crate_BOMs[[#This Row],[crate no.]],Crates_[[crate no.]:[New Sublot]],3,FALSE)="","",VLOOKUP(Crate_BOMs[[#This Row],[crate no.]],Crates_[[crate no.]:[New Sublot]],3,FALSE)))</f>
        <v/>
      </c>
      <c r="AG585" s="6" t="str">
        <f>IF(VLOOKUP(Crate_BOMs[[#This Row],[crate no.]],Crates_[[crate no.]:[New Sublot]],3,FALSE)="",VLOOKUP(Crate_BOMs[[#This Row],[crate no.]],Crates_[[crate no.]:[New Sublot]],2,FALSE),VLOOKUP(Crate_BOMs[[#This Row],[crate no.]],Crates_[[crate no.]:[New Sublot]],3,FALSE))</f>
        <v>2.04</v>
      </c>
    </row>
    <row r="586" spans="1:33" x14ac:dyDescent="0.25">
      <c r="A586">
        <v>10</v>
      </c>
      <c r="B586">
        <v>300521966</v>
      </c>
      <c r="C586">
        <v>2394811</v>
      </c>
      <c r="D586">
        <v>1</v>
      </c>
      <c r="E586" t="s">
        <v>57</v>
      </c>
      <c r="F586" t="s">
        <v>223</v>
      </c>
      <c r="G586">
        <v>2892</v>
      </c>
      <c r="H586">
        <v>2496</v>
      </c>
      <c r="I586">
        <v>114</v>
      </c>
      <c r="J586">
        <v>98</v>
      </c>
      <c r="K586">
        <v>397</v>
      </c>
      <c r="L586">
        <v>1</v>
      </c>
      <c r="M586" t="s">
        <v>55</v>
      </c>
      <c r="N586" t="s">
        <v>56</v>
      </c>
      <c r="O586" s="2">
        <v>875.2351801399999</v>
      </c>
      <c r="P586" s="15">
        <v>45776</v>
      </c>
      <c r="Q586" s="15">
        <v>45768</v>
      </c>
      <c r="R586" s="15">
        <v>45804</v>
      </c>
      <c r="S586" t="s">
        <v>21</v>
      </c>
      <c r="T586">
        <v>5</v>
      </c>
      <c r="U586" s="2">
        <v>500.44933473999998</v>
      </c>
      <c r="V586" s="2">
        <v>6613.8678599999994</v>
      </c>
      <c r="W586" s="2">
        <v>10.367454400000002</v>
      </c>
      <c r="X586" s="2">
        <v>1.2139108000000001</v>
      </c>
      <c r="Y586" s="2">
        <v>8.7926511999999999</v>
      </c>
      <c r="Z586" s="6">
        <f>Crate_BOMs[[#This Row],[glass weight (lb)]]+Crate_BOMs[[#This Row],[Crate Weight (lb)]]/COUNTIF(Crate_BOMs[crate no.],Crate_BOMs[[#This Row],[crate no.]])</f>
        <v>958.64340259666653</v>
      </c>
      <c r="AA586" s="6" t="str">
        <f>IF(LEFT(Crate_BOMs[[#This Row],[glass code]],4)&lt;&gt;"1116","",IFERROR(MID(Crate_BOMs[[#This Row],[no]],FIND("ECN",Crate_BOMs[[#This Row],[no]]),200),MID(Crate_BOMs[[#This Row],[no]],39,200)))</f>
        <v>2.04 GLZ01</v>
      </c>
      <c r="AB586" s="6" t="str">
        <f>SUBSTITUTE(IF(RIGHT(Crate_BOMs[[#This Row],[PO Sublot-GL]],6)="curved",RIGHT(Crate_BOMs[[#This Row],[PO Sublot-GL]],12),RIGHT(Crate_BOMs[[#This Row],[PO Sublot-GL]],5))," ","")</f>
        <v>GLZ01</v>
      </c>
      <c r="AC586" s="6" t="str">
        <f>SUBSTITUTE(LEFT(Crate_BOMs[[#This Row],[PO Sublot-GL]],LEN(Crate_BOMs[[#This Row],[PO Sublot-GL]])-LEN(Crate_BOMs[[#This Row],[Glass Type]]))," ","")</f>
        <v>2.04</v>
      </c>
      <c r="AD586" s="6" t="str">
        <f>LEFT(Crate_BOMs[[#This Row],[no]],FIND(" ",Crate_BOMs[[#This Row],[no]],5)-1)</f>
        <v>PO 40542</v>
      </c>
      <c r="AE586" s="6" cm="1">
        <f t="array" ref="AE586">COUNTA(_xlfn.UNIQUE(_xlfn._xlws.FILTER(Crate_BOMs[PO],Crate_BOMs[crate no.]=Crate_BOMs[[#This Row],[crate no.]])))</f>
        <v>1</v>
      </c>
      <c r="AF586" s="10" t="str">
        <f>IF(Crate_BOMs[[#This Row],['# POs in Crate]]=1,"",IF(VLOOKUP(Crate_BOMs[[#This Row],[crate no.]],Crates_[[crate no.]:[New Sublot]],3,FALSE)="","",VLOOKUP(Crate_BOMs[[#This Row],[crate no.]],Crates_[[crate no.]:[New Sublot]],3,FALSE)))</f>
        <v/>
      </c>
      <c r="AG586" s="6" t="str">
        <f>IF(VLOOKUP(Crate_BOMs[[#This Row],[crate no.]],Crates_[[crate no.]:[New Sublot]],3,FALSE)="",VLOOKUP(Crate_BOMs[[#This Row],[crate no.]],Crates_[[crate no.]:[New Sublot]],2,FALSE),VLOOKUP(Crate_BOMs[[#This Row],[crate no.]],Crates_[[crate no.]:[New Sublot]],3,FALSE))</f>
        <v>2.04</v>
      </c>
    </row>
    <row r="587" spans="1:33" x14ac:dyDescent="0.25">
      <c r="A587">
        <v>10</v>
      </c>
      <c r="B587">
        <v>300521966</v>
      </c>
      <c r="C587">
        <v>2394811</v>
      </c>
      <c r="D587">
        <v>1</v>
      </c>
      <c r="E587" t="s">
        <v>57</v>
      </c>
      <c r="F587" t="s">
        <v>223</v>
      </c>
      <c r="G587">
        <v>2892</v>
      </c>
      <c r="H587">
        <v>2496</v>
      </c>
      <c r="I587">
        <v>114</v>
      </c>
      <c r="J587">
        <v>98</v>
      </c>
      <c r="K587">
        <v>397</v>
      </c>
      <c r="L587">
        <v>1</v>
      </c>
      <c r="M587" t="s">
        <v>55</v>
      </c>
      <c r="N587" t="s">
        <v>56</v>
      </c>
      <c r="O587" s="2">
        <v>875.2351801399999</v>
      </c>
      <c r="P587" s="15">
        <v>45776</v>
      </c>
      <c r="Q587" s="15">
        <v>45768</v>
      </c>
      <c r="R587" s="15">
        <v>45804</v>
      </c>
      <c r="S587" t="s">
        <v>21</v>
      </c>
      <c r="T587">
        <v>5</v>
      </c>
      <c r="U587" s="2">
        <v>500.44933473999998</v>
      </c>
      <c r="V587" s="2">
        <v>6613.8678599999994</v>
      </c>
      <c r="W587" s="2">
        <v>10.367454400000002</v>
      </c>
      <c r="X587" s="2">
        <v>1.2139108000000001</v>
      </c>
      <c r="Y587" s="2">
        <v>8.7926511999999999</v>
      </c>
      <c r="Z587" s="6">
        <f>Crate_BOMs[[#This Row],[glass weight (lb)]]+Crate_BOMs[[#This Row],[Crate Weight (lb)]]/COUNTIF(Crate_BOMs[crate no.],Crate_BOMs[[#This Row],[crate no.]])</f>
        <v>958.64340259666653</v>
      </c>
      <c r="AA587" s="6" t="str">
        <f>IF(LEFT(Crate_BOMs[[#This Row],[glass code]],4)&lt;&gt;"1116","",IFERROR(MID(Crate_BOMs[[#This Row],[no]],FIND("ECN",Crate_BOMs[[#This Row],[no]]),200),MID(Crate_BOMs[[#This Row],[no]],39,200)))</f>
        <v>2.04 GLZ01</v>
      </c>
      <c r="AB587" s="6" t="str">
        <f>SUBSTITUTE(IF(RIGHT(Crate_BOMs[[#This Row],[PO Sublot-GL]],6)="curved",RIGHT(Crate_BOMs[[#This Row],[PO Sublot-GL]],12),RIGHT(Crate_BOMs[[#This Row],[PO Sublot-GL]],5))," ","")</f>
        <v>GLZ01</v>
      </c>
      <c r="AC587" s="6" t="str">
        <f>SUBSTITUTE(LEFT(Crate_BOMs[[#This Row],[PO Sublot-GL]],LEN(Crate_BOMs[[#This Row],[PO Sublot-GL]])-LEN(Crate_BOMs[[#This Row],[Glass Type]]))," ","")</f>
        <v>2.04</v>
      </c>
      <c r="AD587" s="6" t="str">
        <f>LEFT(Crate_BOMs[[#This Row],[no]],FIND(" ",Crate_BOMs[[#This Row],[no]],5)-1)</f>
        <v>PO 40542</v>
      </c>
      <c r="AE587" s="6" cm="1">
        <f t="array" ref="AE587">COUNTA(_xlfn.UNIQUE(_xlfn._xlws.FILTER(Crate_BOMs[PO],Crate_BOMs[crate no.]=Crate_BOMs[[#This Row],[crate no.]])))</f>
        <v>1</v>
      </c>
      <c r="AF587" s="10" t="str">
        <f>IF(Crate_BOMs[[#This Row],['# POs in Crate]]=1,"",IF(VLOOKUP(Crate_BOMs[[#This Row],[crate no.]],Crates_[[crate no.]:[New Sublot]],3,FALSE)="","",VLOOKUP(Crate_BOMs[[#This Row],[crate no.]],Crates_[[crate no.]:[New Sublot]],3,FALSE)))</f>
        <v/>
      </c>
      <c r="AG587" s="6" t="str">
        <f>IF(VLOOKUP(Crate_BOMs[[#This Row],[crate no.]],Crates_[[crate no.]:[New Sublot]],3,FALSE)="",VLOOKUP(Crate_BOMs[[#This Row],[crate no.]],Crates_[[crate no.]:[New Sublot]],2,FALSE),VLOOKUP(Crate_BOMs[[#This Row],[crate no.]],Crates_[[crate no.]:[New Sublot]],3,FALSE))</f>
        <v>2.04</v>
      </c>
    </row>
    <row r="588" spans="1:33" x14ac:dyDescent="0.25">
      <c r="A588">
        <v>10</v>
      </c>
      <c r="B588">
        <v>300521966</v>
      </c>
      <c r="C588">
        <v>2394811</v>
      </c>
      <c r="D588">
        <v>1</v>
      </c>
      <c r="E588" t="s">
        <v>57</v>
      </c>
      <c r="F588" t="s">
        <v>223</v>
      </c>
      <c r="G588">
        <v>2892</v>
      </c>
      <c r="H588">
        <v>2496</v>
      </c>
      <c r="I588">
        <v>114</v>
      </c>
      <c r="J588">
        <v>98</v>
      </c>
      <c r="K588">
        <v>397</v>
      </c>
      <c r="L588">
        <v>1</v>
      </c>
      <c r="M588" t="s">
        <v>55</v>
      </c>
      <c r="N588" t="s">
        <v>56</v>
      </c>
      <c r="O588" s="2">
        <v>875.2351801399999</v>
      </c>
      <c r="P588" s="15">
        <v>45776</v>
      </c>
      <c r="Q588" s="15">
        <v>45768</v>
      </c>
      <c r="R588" s="15">
        <v>45804</v>
      </c>
      <c r="S588" t="s">
        <v>21</v>
      </c>
      <c r="T588">
        <v>5</v>
      </c>
      <c r="U588" s="2">
        <v>500.44933473999998</v>
      </c>
      <c r="V588" s="2">
        <v>6613.8678599999994</v>
      </c>
      <c r="W588" s="2">
        <v>10.367454400000002</v>
      </c>
      <c r="X588" s="2">
        <v>1.2139108000000001</v>
      </c>
      <c r="Y588" s="2">
        <v>8.7926511999999999</v>
      </c>
      <c r="Z588" s="6">
        <f>Crate_BOMs[[#This Row],[glass weight (lb)]]+Crate_BOMs[[#This Row],[Crate Weight (lb)]]/COUNTIF(Crate_BOMs[crate no.],Crate_BOMs[[#This Row],[crate no.]])</f>
        <v>958.64340259666653</v>
      </c>
      <c r="AA588" s="6" t="str">
        <f>IF(LEFT(Crate_BOMs[[#This Row],[glass code]],4)&lt;&gt;"1116","",IFERROR(MID(Crate_BOMs[[#This Row],[no]],FIND("ECN",Crate_BOMs[[#This Row],[no]]),200),MID(Crate_BOMs[[#This Row],[no]],39,200)))</f>
        <v>2.04 GLZ01</v>
      </c>
      <c r="AB588" s="6" t="str">
        <f>SUBSTITUTE(IF(RIGHT(Crate_BOMs[[#This Row],[PO Sublot-GL]],6)="curved",RIGHT(Crate_BOMs[[#This Row],[PO Sublot-GL]],12),RIGHT(Crate_BOMs[[#This Row],[PO Sublot-GL]],5))," ","")</f>
        <v>GLZ01</v>
      </c>
      <c r="AC588" s="6" t="str">
        <f>SUBSTITUTE(LEFT(Crate_BOMs[[#This Row],[PO Sublot-GL]],LEN(Crate_BOMs[[#This Row],[PO Sublot-GL]])-LEN(Crate_BOMs[[#This Row],[Glass Type]]))," ","")</f>
        <v>2.04</v>
      </c>
      <c r="AD588" s="6" t="str">
        <f>LEFT(Crate_BOMs[[#This Row],[no]],FIND(" ",Crate_BOMs[[#This Row],[no]],5)-1)</f>
        <v>PO 40542</v>
      </c>
      <c r="AE588" s="6" cm="1">
        <f t="array" ref="AE588">COUNTA(_xlfn.UNIQUE(_xlfn._xlws.FILTER(Crate_BOMs[PO],Crate_BOMs[crate no.]=Crate_BOMs[[#This Row],[crate no.]])))</f>
        <v>1</v>
      </c>
      <c r="AF588" s="10" t="str">
        <f>IF(Crate_BOMs[[#This Row],['# POs in Crate]]=1,"",IF(VLOOKUP(Crate_BOMs[[#This Row],[crate no.]],Crates_[[crate no.]:[New Sublot]],3,FALSE)="","",VLOOKUP(Crate_BOMs[[#This Row],[crate no.]],Crates_[[crate no.]:[New Sublot]],3,FALSE)))</f>
        <v/>
      </c>
      <c r="AG588" s="6" t="str">
        <f>IF(VLOOKUP(Crate_BOMs[[#This Row],[crate no.]],Crates_[[crate no.]:[New Sublot]],3,FALSE)="",VLOOKUP(Crate_BOMs[[#This Row],[crate no.]],Crates_[[crate no.]:[New Sublot]],2,FALSE),VLOOKUP(Crate_BOMs[[#This Row],[crate no.]],Crates_[[crate no.]:[New Sublot]],3,FALSE))</f>
        <v>2.04</v>
      </c>
    </row>
    <row r="589" spans="1:33" x14ac:dyDescent="0.25">
      <c r="A589">
        <v>10</v>
      </c>
      <c r="B589">
        <v>300521966</v>
      </c>
      <c r="C589">
        <v>2394811</v>
      </c>
      <c r="D589">
        <v>1</v>
      </c>
      <c r="E589" t="s">
        <v>57</v>
      </c>
      <c r="F589" t="s">
        <v>223</v>
      </c>
      <c r="G589">
        <v>2892</v>
      </c>
      <c r="H589">
        <v>2496</v>
      </c>
      <c r="I589">
        <v>114</v>
      </c>
      <c r="J589">
        <v>98</v>
      </c>
      <c r="K589">
        <v>397</v>
      </c>
      <c r="L589">
        <v>1</v>
      </c>
      <c r="M589" t="s">
        <v>55</v>
      </c>
      <c r="N589" t="s">
        <v>56</v>
      </c>
      <c r="O589" s="2">
        <v>875.2351801399999</v>
      </c>
      <c r="P589" s="15">
        <v>45776</v>
      </c>
      <c r="Q589" s="15">
        <v>45768</v>
      </c>
      <c r="R589" s="15">
        <v>45804</v>
      </c>
      <c r="S589" t="s">
        <v>21</v>
      </c>
      <c r="T589">
        <v>5</v>
      </c>
      <c r="U589" s="2">
        <v>500.44933473999998</v>
      </c>
      <c r="V589" s="2">
        <v>6613.8678599999994</v>
      </c>
      <c r="W589" s="2">
        <v>10.367454400000002</v>
      </c>
      <c r="X589" s="2">
        <v>1.2139108000000001</v>
      </c>
      <c r="Y589" s="2">
        <v>8.7926511999999999</v>
      </c>
      <c r="Z589" s="6">
        <f>Crate_BOMs[[#This Row],[glass weight (lb)]]+Crate_BOMs[[#This Row],[Crate Weight (lb)]]/COUNTIF(Crate_BOMs[crate no.],Crate_BOMs[[#This Row],[crate no.]])</f>
        <v>958.64340259666653</v>
      </c>
      <c r="AA589" s="6" t="str">
        <f>IF(LEFT(Crate_BOMs[[#This Row],[glass code]],4)&lt;&gt;"1116","",IFERROR(MID(Crate_BOMs[[#This Row],[no]],FIND("ECN",Crate_BOMs[[#This Row],[no]]),200),MID(Crate_BOMs[[#This Row],[no]],39,200)))</f>
        <v>2.04 GLZ01</v>
      </c>
      <c r="AB589" s="6" t="str">
        <f>SUBSTITUTE(IF(RIGHT(Crate_BOMs[[#This Row],[PO Sublot-GL]],6)="curved",RIGHT(Crate_BOMs[[#This Row],[PO Sublot-GL]],12),RIGHT(Crate_BOMs[[#This Row],[PO Sublot-GL]],5))," ","")</f>
        <v>GLZ01</v>
      </c>
      <c r="AC589" s="6" t="str">
        <f>SUBSTITUTE(LEFT(Crate_BOMs[[#This Row],[PO Sublot-GL]],LEN(Crate_BOMs[[#This Row],[PO Sublot-GL]])-LEN(Crate_BOMs[[#This Row],[Glass Type]]))," ","")</f>
        <v>2.04</v>
      </c>
      <c r="AD589" s="6" t="str">
        <f>LEFT(Crate_BOMs[[#This Row],[no]],FIND(" ",Crate_BOMs[[#This Row],[no]],5)-1)</f>
        <v>PO 40542</v>
      </c>
      <c r="AE589" s="6" cm="1">
        <f t="array" ref="AE589">COUNTA(_xlfn.UNIQUE(_xlfn._xlws.FILTER(Crate_BOMs[PO],Crate_BOMs[crate no.]=Crate_BOMs[[#This Row],[crate no.]])))</f>
        <v>1</v>
      </c>
      <c r="AF589" s="10" t="str">
        <f>IF(Crate_BOMs[[#This Row],['# POs in Crate]]=1,"",IF(VLOOKUP(Crate_BOMs[[#This Row],[crate no.]],Crates_[[crate no.]:[New Sublot]],3,FALSE)="","",VLOOKUP(Crate_BOMs[[#This Row],[crate no.]],Crates_[[crate no.]:[New Sublot]],3,FALSE)))</f>
        <v/>
      </c>
      <c r="AG589" s="6" t="str">
        <f>IF(VLOOKUP(Crate_BOMs[[#This Row],[crate no.]],Crates_[[crate no.]:[New Sublot]],3,FALSE)="",VLOOKUP(Crate_BOMs[[#This Row],[crate no.]],Crates_[[crate no.]:[New Sublot]],2,FALSE),VLOOKUP(Crate_BOMs[[#This Row],[crate no.]],Crates_[[crate no.]:[New Sublot]],3,FALSE))</f>
        <v>2.04</v>
      </c>
    </row>
    <row r="590" spans="1:33" x14ac:dyDescent="0.25">
      <c r="A590">
        <v>10</v>
      </c>
      <c r="B590">
        <v>300522200</v>
      </c>
      <c r="C590">
        <v>2394810</v>
      </c>
      <c r="D590">
        <v>1</v>
      </c>
      <c r="E590" t="s">
        <v>125</v>
      </c>
      <c r="F590" t="s">
        <v>224</v>
      </c>
      <c r="G590">
        <v>2892</v>
      </c>
      <c r="H590">
        <v>2496</v>
      </c>
      <c r="I590">
        <v>114</v>
      </c>
      <c r="J590">
        <v>98</v>
      </c>
      <c r="K590">
        <v>397</v>
      </c>
      <c r="L590">
        <v>1</v>
      </c>
      <c r="M590" t="s">
        <v>55</v>
      </c>
      <c r="N590" t="s">
        <v>56</v>
      </c>
      <c r="O590" s="2">
        <v>875.2351801399999</v>
      </c>
      <c r="P590" s="15">
        <v>45776</v>
      </c>
      <c r="Q590" s="15">
        <v>45768</v>
      </c>
      <c r="R590" s="15">
        <v>45804</v>
      </c>
      <c r="S590" t="s">
        <v>21</v>
      </c>
      <c r="T590">
        <v>5</v>
      </c>
      <c r="U590" s="2">
        <v>500.44933473999998</v>
      </c>
      <c r="V590" s="2">
        <v>6613.8678599999994</v>
      </c>
      <c r="W590" s="2">
        <v>10.367454400000002</v>
      </c>
      <c r="X590" s="2">
        <v>1.2139108000000001</v>
      </c>
      <c r="Y590" s="2">
        <v>8.7926511999999999</v>
      </c>
      <c r="Z590" s="6">
        <f>Crate_BOMs[[#This Row],[glass weight (lb)]]+Crate_BOMs[[#This Row],[Crate Weight (lb)]]/COUNTIF(Crate_BOMs[crate no.],Crate_BOMs[[#This Row],[crate no.]])</f>
        <v>958.64340259666653</v>
      </c>
      <c r="AA590" s="6" t="str">
        <f>IF(LEFT(Crate_BOMs[[#This Row],[glass code]],4)&lt;&gt;"1116","",IFERROR(MID(Crate_BOMs[[#This Row],[no]],FIND("ECN",Crate_BOMs[[#This Row],[no]]),200),MID(Crate_BOMs[[#This Row],[no]],39,200)))</f>
        <v>2.04 GLT01</v>
      </c>
      <c r="AB590" s="6" t="str">
        <f>SUBSTITUTE(IF(RIGHT(Crate_BOMs[[#This Row],[PO Sublot-GL]],6)="curved",RIGHT(Crate_BOMs[[#This Row],[PO Sublot-GL]],12),RIGHT(Crate_BOMs[[#This Row],[PO Sublot-GL]],5))," ","")</f>
        <v>GLT01</v>
      </c>
      <c r="AC590" s="6" t="str">
        <f>SUBSTITUTE(LEFT(Crate_BOMs[[#This Row],[PO Sublot-GL]],LEN(Crate_BOMs[[#This Row],[PO Sublot-GL]])-LEN(Crate_BOMs[[#This Row],[Glass Type]]))," ","")</f>
        <v>2.04</v>
      </c>
      <c r="AD590" s="6" t="str">
        <f>LEFT(Crate_BOMs[[#This Row],[no]],FIND(" ",Crate_BOMs[[#This Row],[no]],5)-1)</f>
        <v>PO 40542</v>
      </c>
      <c r="AE590" s="6" cm="1">
        <f t="array" ref="AE590">COUNTA(_xlfn.UNIQUE(_xlfn._xlws.FILTER(Crate_BOMs[PO],Crate_BOMs[crate no.]=Crate_BOMs[[#This Row],[crate no.]])))</f>
        <v>1</v>
      </c>
      <c r="AF590" s="10" t="str">
        <f>IF(Crate_BOMs[[#This Row],['# POs in Crate]]=1,"",IF(VLOOKUP(Crate_BOMs[[#This Row],[crate no.]],Crates_[[crate no.]:[New Sublot]],3,FALSE)="","",VLOOKUP(Crate_BOMs[[#This Row],[crate no.]],Crates_[[crate no.]:[New Sublot]],3,FALSE)))</f>
        <v/>
      </c>
      <c r="AG590" s="6" t="str">
        <f>IF(VLOOKUP(Crate_BOMs[[#This Row],[crate no.]],Crates_[[crate no.]:[New Sublot]],3,FALSE)="",VLOOKUP(Crate_BOMs[[#This Row],[crate no.]],Crates_[[crate no.]:[New Sublot]],2,FALSE),VLOOKUP(Crate_BOMs[[#This Row],[crate no.]],Crates_[[crate no.]:[New Sublot]],3,FALSE))</f>
        <v>2.04</v>
      </c>
    </row>
    <row r="591" spans="1:33" x14ac:dyDescent="0.25">
      <c r="A591">
        <v>10</v>
      </c>
      <c r="B591">
        <v>300522200</v>
      </c>
      <c r="C591">
        <v>2394810</v>
      </c>
      <c r="D591">
        <v>1</v>
      </c>
      <c r="E591" t="s">
        <v>125</v>
      </c>
      <c r="F591" t="s">
        <v>224</v>
      </c>
      <c r="G591">
        <v>2892</v>
      </c>
      <c r="H591">
        <v>2496</v>
      </c>
      <c r="I591">
        <v>114</v>
      </c>
      <c r="J591">
        <v>98</v>
      </c>
      <c r="K591">
        <v>397</v>
      </c>
      <c r="L591">
        <v>1</v>
      </c>
      <c r="M591" t="s">
        <v>55</v>
      </c>
      <c r="N591" t="s">
        <v>56</v>
      </c>
      <c r="O591" s="2">
        <v>875.2351801399999</v>
      </c>
      <c r="P591" s="15">
        <v>45776</v>
      </c>
      <c r="Q591" s="15">
        <v>45768</v>
      </c>
      <c r="R591" s="15">
        <v>45804</v>
      </c>
      <c r="S591" t="s">
        <v>21</v>
      </c>
      <c r="T591">
        <v>5</v>
      </c>
      <c r="U591" s="2">
        <v>500.44933473999998</v>
      </c>
      <c r="V591" s="2">
        <v>6613.8678599999994</v>
      </c>
      <c r="W591" s="2">
        <v>10.367454400000002</v>
      </c>
      <c r="X591" s="2">
        <v>1.2139108000000001</v>
      </c>
      <c r="Y591" s="2">
        <v>8.7926511999999999</v>
      </c>
      <c r="Z591" s="6">
        <f>Crate_BOMs[[#This Row],[glass weight (lb)]]+Crate_BOMs[[#This Row],[Crate Weight (lb)]]/COUNTIF(Crate_BOMs[crate no.],Crate_BOMs[[#This Row],[crate no.]])</f>
        <v>958.64340259666653</v>
      </c>
      <c r="AA591" s="6" t="str">
        <f>IF(LEFT(Crate_BOMs[[#This Row],[glass code]],4)&lt;&gt;"1116","",IFERROR(MID(Crate_BOMs[[#This Row],[no]],FIND("ECN",Crate_BOMs[[#This Row],[no]]),200),MID(Crate_BOMs[[#This Row],[no]],39,200)))</f>
        <v>2.04 GLT01</v>
      </c>
      <c r="AB591" s="6" t="str">
        <f>SUBSTITUTE(IF(RIGHT(Crate_BOMs[[#This Row],[PO Sublot-GL]],6)="curved",RIGHT(Crate_BOMs[[#This Row],[PO Sublot-GL]],12),RIGHT(Crate_BOMs[[#This Row],[PO Sublot-GL]],5))," ","")</f>
        <v>GLT01</v>
      </c>
      <c r="AC591" s="6" t="str">
        <f>SUBSTITUTE(LEFT(Crate_BOMs[[#This Row],[PO Sublot-GL]],LEN(Crate_BOMs[[#This Row],[PO Sublot-GL]])-LEN(Crate_BOMs[[#This Row],[Glass Type]]))," ","")</f>
        <v>2.04</v>
      </c>
      <c r="AD591" s="6" t="str">
        <f>LEFT(Crate_BOMs[[#This Row],[no]],FIND(" ",Crate_BOMs[[#This Row],[no]],5)-1)</f>
        <v>PO 40542</v>
      </c>
      <c r="AE591" s="6" cm="1">
        <f t="array" ref="AE591">COUNTA(_xlfn.UNIQUE(_xlfn._xlws.FILTER(Crate_BOMs[PO],Crate_BOMs[crate no.]=Crate_BOMs[[#This Row],[crate no.]])))</f>
        <v>1</v>
      </c>
      <c r="AF591" s="10" t="str">
        <f>IF(Crate_BOMs[[#This Row],['# POs in Crate]]=1,"",IF(VLOOKUP(Crate_BOMs[[#This Row],[crate no.]],Crates_[[crate no.]:[New Sublot]],3,FALSE)="","",VLOOKUP(Crate_BOMs[[#This Row],[crate no.]],Crates_[[crate no.]:[New Sublot]],3,FALSE)))</f>
        <v/>
      </c>
      <c r="AG591" s="6" t="str">
        <f>IF(VLOOKUP(Crate_BOMs[[#This Row],[crate no.]],Crates_[[crate no.]:[New Sublot]],3,FALSE)="",VLOOKUP(Crate_BOMs[[#This Row],[crate no.]],Crates_[[crate no.]:[New Sublot]],2,FALSE),VLOOKUP(Crate_BOMs[[#This Row],[crate no.]],Crates_[[crate no.]:[New Sublot]],3,FALSE))</f>
        <v>2.04</v>
      </c>
    </row>
    <row r="592" spans="1:33" x14ac:dyDescent="0.25">
      <c r="A592">
        <v>10</v>
      </c>
      <c r="B592">
        <v>300522200</v>
      </c>
      <c r="C592">
        <v>2394810</v>
      </c>
      <c r="D592">
        <v>1</v>
      </c>
      <c r="E592" t="s">
        <v>125</v>
      </c>
      <c r="F592" t="s">
        <v>224</v>
      </c>
      <c r="G592">
        <v>2892</v>
      </c>
      <c r="H592">
        <v>2496</v>
      </c>
      <c r="I592">
        <v>114</v>
      </c>
      <c r="J592">
        <v>98</v>
      </c>
      <c r="K592">
        <v>397</v>
      </c>
      <c r="L592">
        <v>1</v>
      </c>
      <c r="M592" t="s">
        <v>55</v>
      </c>
      <c r="N592" t="s">
        <v>56</v>
      </c>
      <c r="O592" s="2">
        <v>875.2351801399999</v>
      </c>
      <c r="P592" s="15">
        <v>45776</v>
      </c>
      <c r="Q592" s="15">
        <v>45768</v>
      </c>
      <c r="R592" s="15">
        <v>45804</v>
      </c>
      <c r="S592" t="s">
        <v>21</v>
      </c>
      <c r="T592">
        <v>5</v>
      </c>
      <c r="U592" s="2">
        <v>500.44933473999998</v>
      </c>
      <c r="V592" s="2">
        <v>6613.8678599999994</v>
      </c>
      <c r="W592" s="2">
        <v>10.367454400000002</v>
      </c>
      <c r="X592" s="2">
        <v>1.2139108000000001</v>
      </c>
      <c r="Y592" s="2">
        <v>8.7926511999999999</v>
      </c>
      <c r="Z592" s="6">
        <f>Crate_BOMs[[#This Row],[glass weight (lb)]]+Crate_BOMs[[#This Row],[Crate Weight (lb)]]/COUNTIF(Crate_BOMs[crate no.],Crate_BOMs[[#This Row],[crate no.]])</f>
        <v>958.64340259666653</v>
      </c>
      <c r="AA592" s="6" t="str">
        <f>IF(LEFT(Crate_BOMs[[#This Row],[glass code]],4)&lt;&gt;"1116","",IFERROR(MID(Crate_BOMs[[#This Row],[no]],FIND("ECN",Crate_BOMs[[#This Row],[no]]),200),MID(Crate_BOMs[[#This Row],[no]],39,200)))</f>
        <v>2.04 GLT01</v>
      </c>
      <c r="AB592" s="6" t="str">
        <f>SUBSTITUTE(IF(RIGHT(Crate_BOMs[[#This Row],[PO Sublot-GL]],6)="curved",RIGHT(Crate_BOMs[[#This Row],[PO Sublot-GL]],12),RIGHT(Crate_BOMs[[#This Row],[PO Sublot-GL]],5))," ","")</f>
        <v>GLT01</v>
      </c>
      <c r="AC592" s="6" t="str">
        <f>SUBSTITUTE(LEFT(Crate_BOMs[[#This Row],[PO Sublot-GL]],LEN(Crate_BOMs[[#This Row],[PO Sublot-GL]])-LEN(Crate_BOMs[[#This Row],[Glass Type]]))," ","")</f>
        <v>2.04</v>
      </c>
      <c r="AD592" s="6" t="str">
        <f>LEFT(Crate_BOMs[[#This Row],[no]],FIND(" ",Crate_BOMs[[#This Row],[no]],5)-1)</f>
        <v>PO 40542</v>
      </c>
      <c r="AE592" s="6" cm="1">
        <f t="array" ref="AE592">COUNTA(_xlfn.UNIQUE(_xlfn._xlws.FILTER(Crate_BOMs[PO],Crate_BOMs[crate no.]=Crate_BOMs[[#This Row],[crate no.]])))</f>
        <v>1</v>
      </c>
      <c r="AF592" s="10" t="str">
        <f>IF(Crate_BOMs[[#This Row],['# POs in Crate]]=1,"",IF(VLOOKUP(Crate_BOMs[[#This Row],[crate no.]],Crates_[[crate no.]:[New Sublot]],3,FALSE)="","",VLOOKUP(Crate_BOMs[[#This Row],[crate no.]],Crates_[[crate no.]:[New Sublot]],3,FALSE)))</f>
        <v/>
      </c>
      <c r="AG592" s="6" t="str">
        <f>IF(VLOOKUP(Crate_BOMs[[#This Row],[crate no.]],Crates_[[crate no.]:[New Sublot]],3,FALSE)="",VLOOKUP(Crate_BOMs[[#This Row],[crate no.]],Crates_[[crate no.]:[New Sublot]],2,FALSE),VLOOKUP(Crate_BOMs[[#This Row],[crate no.]],Crates_[[crate no.]:[New Sublot]],3,FALSE))</f>
        <v>2.04</v>
      </c>
    </row>
    <row r="593" spans="1:33" x14ac:dyDescent="0.25">
      <c r="A593">
        <v>10</v>
      </c>
      <c r="B593">
        <v>300522200</v>
      </c>
      <c r="C593">
        <v>2394810</v>
      </c>
      <c r="D593">
        <v>1</v>
      </c>
      <c r="E593" t="s">
        <v>125</v>
      </c>
      <c r="F593" t="s">
        <v>224</v>
      </c>
      <c r="G593">
        <v>2892</v>
      </c>
      <c r="H593">
        <v>2496</v>
      </c>
      <c r="I593">
        <v>114</v>
      </c>
      <c r="J593">
        <v>98</v>
      </c>
      <c r="K593">
        <v>397</v>
      </c>
      <c r="L593">
        <v>1</v>
      </c>
      <c r="M593" t="s">
        <v>55</v>
      </c>
      <c r="N593" t="s">
        <v>56</v>
      </c>
      <c r="O593" s="2">
        <v>875.2351801399999</v>
      </c>
      <c r="P593" s="15">
        <v>45776</v>
      </c>
      <c r="Q593" s="15">
        <v>45768</v>
      </c>
      <c r="R593" s="15">
        <v>45804</v>
      </c>
      <c r="S593" t="s">
        <v>21</v>
      </c>
      <c r="T593">
        <v>5</v>
      </c>
      <c r="U593" s="2">
        <v>500.44933473999998</v>
      </c>
      <c r="V593" s="2">
        <v>6613.8678599999994</v>
      </c>
      <c r="W593" s="2">
        <v>10.367454400000002</v>
      </c>
      <c r="X593" s="2">
        <v>1.2139108000000001</v>
      </c>
      <c r="Y593" s="2">
        <v>8.7926511999999999</v>
      </c>
      <c r="Z593" s="6">
        <f>Crate_BOMs[[#This Row],[glass weight (lb)]]+Crate_BOMs[[#This Row],[Crate Weight (lb)]]/COUNTIF(Crate_BOMs[crate no.],Crate_BOMs[[#This Row],[crate no.]])</f>
        <v>958.64340259666653</v>
      </c>
      <c r="AA593" s="6" t="str">
        <f>IF(LEFT(Crate_BOMs[[#This Row],[glass code]],4)&lt;&gt;"1116","",IFERROR(MID(Crate_BOMs[[#This Row],[no]],FIND("ECN",Crate_BOMs[[#This Row],[no]]),200),MID(Crate_BOMs[[#This Row],[no]],39,200)))</f>
        <v>2.04 GLT01</v>
      </c>
      <c r="AB593" s="6" t="str">
        <f>SUBSTITUTE(IF(RIGHT(Crate_BOMs[[#This Row],[PO Sublot-GL]],6)="curved",RIGHT(Crate_BOMs[[#This Row],[PO Sublot-GL]],12),RIGHT(Crate_BOMs[[#This Row],[PO Sublot-GL]],5))," ","")</f>
        <v>GLT01</v>
      </c>
      <c r="AC593" s="6" t="str">
        <f>SUBSTITUTE(LEFT(Crate_BOMs[[#This Row],[PO Sublot-GL]],LEN(Crate_BOMs[[#This Row],[PO Sublot-GL]])-LEN(Crate_BOMs[[#This Row],[Glass Type]]))," ","")</f>
        <v>2.04</v>
      </c>
      <c r="AD593" s="6" t="str">
        <f>LEFT(Crate_BOMs[[#This Row],[no]],FIND(" ",Crate_BOMs[[#This Row],[no]],5)-1)</f>
        <v>PO 40542</v>
      </c>
      <c r="AE593" s="6" cm="1">
        <f t="array" ref="AE593">COUNTA(_xlfn.UNIQUE(_xlfn._xlws.FILTER(Crate_BOMs[PO],Crate_BOMs[crate no.]=Crate_BOMs[[#This Row],[crate no.]])))</f>
        <v>1</v>
      </c>
      <c r="AF593" s="10" t="str">
        <f>IF(Crate_BOMs[[#This Row],['# POs in Crate]]=1,"",IF(VLOOKUP(Crate_BOMs[[#This Row],[crate no.]],Crates_[[crate no.]:[New Sublot]],3,FALSE)="","",VLOOKUP(Crate_BOMs[[#This Row],[crate no.]],Crates_[[crate no.]:[New Sublot]],3,FALSE)))</f>
        <v/>
      </c>
      <c r="AG593" s="6" t="str">
        <f>IF(VLOOKUP(Crate_BOMs[[#This Row],[crate no.]],Crates_[[crate no.]:[New Sublot]],3,FALSE)="",VLOOKUP(Crate_BOMs[[#This Row],[crate no.]],Crates_[[crate no.]:[New Sublot]],2,FALSE),VLOOKUP(Crate_BOMs[[#This Row],[crate no.]],Crates_[[crate no.]:[New Sublot]],3,FALSE))</f>
        <v>2.04</v>
      </c>
    </row>
    <row r="594" spans="1:33" x14ac:dyDescent="0.25">
      <c r="A594">
        <v>10</v>
      </c>
      <c r="B594">
        <v>300522200</v>
      </c>
      <c r="C594">
        <v>2394810</v>
      </c>
      <c r="D594">
        <v>1</v>
      </c>
      <c r="E594" t="s">
        <v>125</v>
      </c>
      <c r="F594" t="s">
        <v>224</v>
      </c>
      <c r="G594">
        <v>2892</v>
      </c>
      <c r="H594">
        <v>2496</v>
      </c>
      <c r="I594">
        <v>114</v>
      </c>
      <c r="J594">
        <v>98</v>
      </c>
      <c r="K594">
        <v>397</v>
      </c>
      <c r="L594">
        <v>1</v>
      </c>
      <c r="M594" t="s">
        <v>55</v>
      </c>
      <c r="N594" t="s">
        <v>56</v>
      </c>
      <c r="O594" s="2">
        <v>875.2351801399999</v>
      </c>
      <c r="P594" s="15">
        <v>45776</v>
      </c>
      <c r="Q594" s="15">
        <v>45768</v>
      </c>
      <c r="R594" s="15">
        <v>45804</v>
      </c>
      <c r="S594" t="s">
        <v>21</v>
      </c>
      <c r="T594">
        <v>5</v>
      </c>
      <c r="U594" s="2">
        <v>500.44933473999998</v>
      </c>
      <c r="V594" s="2">
        <v>6613.8678599999994</v>
      </c>
      <c r="W594" s="2">
        <v>10.367454400000002</v>
      </c>
      <c r="X594" s="2">
        <v>1.2139108000000001</v>
      </c>
      <c r="Y594" s="2">
        <v>8.7926511999999999</v>
      </c>
      <c r="Z594" s="6">
        <f>Crate_BOMs[[#This Row],[glass weight (lb)]]+Crate_BOMs[[#This Row],[Crate Weight (lb)]]/COUNTIF(Crate_BOMs[crate no.],Crate_BOMs[[#This Row],[crate no.]])</f>
        <v>958.64340259666653</v>
      </c>
      <c r="AA594" s="6" t="str">
        <f>IF(LEFT(Crate_BOMs[[#This Row],[glass code]],4)&lt;&gt;"1116","",IFERROR(MID(Crate_BOMs[[#This Row],[no]],FIND("ECN",Crate_BOMs[[#This Row],[no]]),200),MID(Crate_BOMs[[#This Row],[no]],39,200)))</f>
        <v>2.04 GLT01</v>
      </c>
      <c r="AB594" s="6" t="str">
        <f>SUBSTITUTE(IF(RIGHT(Crate_BOMs[[#This Row],[PO Sublot-GL]],6)="curved",RIGHT(Crate_BOMs[[#This Row],[PO Sublot-GL]],12),RIGHT(Crate_BOMs[[#This Row],[PO Sublot-GL]],5))," ","")</f>
        <v>GLT01</v>
      </c>
      <c r="AC594" s="6" t="str">
        <f>SUBSTITUTE(LEFT(Crate_BOMs[[#This Row],[PO Sublot-GL]],LEN(Crate_BOMs[[#This Row],[PO Sublot-GL]])-LEN(Crate_BOMs[[#This Row],[Glass Type]]))," ","")</f>
        <v>2.04</v>
      </c>
      <c r="AD594" s="6" t="str">
        <f>LEFT(Crate_BOMs[[#This Row],[no]],FIND(" ",Crate_BOMs[[#This Row],[no]],5)-1)</f>
        <v>PO 40542</v>
      </c>
      <c r="AE594" s="6" cm="1">
        <f t="array" ref="AE594">COUNTA(_xlfn.UNIQUE(_xlfn._xlws.FILTER(Crate_BOMs[PO],Crate_BOMs[crate no.]=Crate_BOMs[[#This Row],[crate no.]])))</f>
        <v>1</v>
      </c>
      <c r="AF594" s="10" t="str">
        <f>IF(Crate_BOMs[[#This Row],['# POs in Crate]]=1,"",IF(VLOOKUP(Crate_BOMs[[#This Row],[crate no.]],Crates_[[crate no.]:[New Sublot]],3,FALSE)="","",VLOOKUP(Crate_BOMs[[#This Row],[crate no.]],Crates_[[crate no.]:[New Sublot]],3,FALSE)))</f>
        <v/>
      </c>
      <c r="AG594" s="6" t="str">
        <f>IF(VLOOKUP(Crate_BOMs[[#This Row],[crate no.]],Crates_[[crate no.]:[New Sublot]],3,FALSE)="",VLOOKUP(Crate_BOMs[[#This Row],[crate no.]],Crates_[[crate no.]:[New Sublot]],2,FALSE),VLOOKUP(Crate_BOMs[[#This Row],[crate no.]],Crates_[[crate no.]:[New Sublot]],3,FALSE))</f>
        <v>2.04</v>
      </c>
    </row>
    <row r="595" spans="1:33" x14ac:dyDescent="0.25">
      <c r="A595">
        <v>10</v>
      </c>
      <c r="B595">
        <v>300522200</v>
      </c>
      <c r="C595">
        <v>2394810</v>
      </c>
      <c r="D595">
        <v>1</v>
      </c>
      <c r="E595" t="s">
        <v>125</v>
      </c>
      <c r="F595" t="s">
        <v>224</v>
      </c>
      <c r="G595">
        <v>2892</v>
      </c>
      <c r="H595">
        <v>2496</v>
      </c>
      <c r="I595">
        <v>114</v>
      </c>
      <c r="J595">
        <v>98</v>
      </c>
      <c r="K595">
        <v>397</v>
      </c>
      <c r="L595">
        <v>1</v>
      </c>
      <c r="M595" t="s">
        <v>55</v>
      </c>
      <c r="N595" t="s">
        <v>56</v>
      </c>
      <c r="O595" s="2">
        <v>875.2351801399999</v>
      </c>
      <c r="P595" s="15">
        <v>45776</v>
      </c>
      <c r="Q595" s="15">
        <v>45768</v>
      </c>
      <c r="R595" s="15">
        <v>45804</v>
      </c>
      <c r="S595" t="s">
        <v>21</v>
      </c>
      <c r="T595">
        <v>5</v>
      </c>
      <c r="U595" s="2">
        <v>500.44933473999998</v>
      </c>
      <c r="V595" s="2">
        <v>6613.8678599999994</v>
      </c>
      <c r="W595" s="2">
        <v>10.367454400000002</v>
      </c>
      <c r="X595" s="2">
        <v>1.2139108000000001</v>
      </c>
      <c r="Y595" s="2">
        <v>8.7926511999999999</v>
      </c>
      <c r="Z595" s="6">
        <f>Crate_BOMs[[#This Row],[glass weight (lb)]]+Crate_BOMs[[#This Row],[Crate Weight (lb)]]/COUNTIF(Crate_BOMs[crate no.],Crate_BOMs[[#This Row],[crate no.]])</f>
        <v>958.64340259666653</v>
      </c>
      <c r="AA595" s="6" t="str">
        <f>IF(LEFT(Crate_BOMs[[#This Row],[glass code]],4)&lt;&gt;"1116","",IFERROR(MID(Crate_BOMs[[#This Row],[no]],FIND("ECN",Crate_BOMs[[#This Row],[no]]),200),MID(Crate_BOMs[[#This Row],[no]],39,200)))</f>
        <v>2.04 GLT01</v>
      </c>
      <c r="AB595" s="6" t="str">
        <f>SUBSTITUTE(IF(RIGHT(Crate_BOMs[[#This Row],[PO Sublot-GL]],6)="curved",RIGHT(Crate_BOMs[[#This Row],[PO Sublot-GL]],12),RIGHT(Crate_BOMs[[#This Row],[PO Sublot-GL]],5))," ","")</f>
        <v>GLT01</v>
      </c>
      <c r="AC595" s="6" t="str">
        <f>SUBSTITUTE(LEFT(Crate_BOMs[[#This Row],[PO Sublot-GL]],LEN(Crate_BOMs[[#This Row],[PO Sublot-GL]])-LEN(Crate_BOMs[[#This Row],[Glass Type]]))," ","")</f>
        <v>2.04</v>
      </c>
      <c r="AD595" s="6" t="str">
        <f>LEFT(Crate_BOMs[[#This Row],[no]],FIND(" ",Crate_BOMs[[#This Row],[no]],5)-1)</f>
        <v>PO 40542</v>
      </c>
      <c r="AE595" s="6" cm="1">
        <f t="array" ref="AE595">COUNTA(_xlfn.UNIQUE(_xlfn._xlws.FILTER(Crate_BOMs[PO],Crate_BOMs[crate no.]=Crate_BOMs[[#This Row],[crate no.]])))</f>
        <v>1</v>
      </c>
      <c r="AF595" s="10" t="str">
        <f>IF(Crate_BOMs[[#This Row],['# POs in Crate]]=1,"",IF(VLOOKUP(Crate_BOMs[[#This Row],[crate no.]],Crates_[[crate no.]:[New Sublot]],3,FALSE)="","",VLOOKUP(Crate_BOMs[[#This Row],[crate no.]],Crates_[[crate no.]:[New Sublot]],3,FALSE)))</f>
        <v/>
      </c>
      <c r="AG595" s="6" t="str">
        <f>IF(VLOOKUP(Crate_BOMs[[#This Row],[crate no.]],Crates_[[crate no.]:[New Sublot]],3,FALSE)="",VLOOKUP(Crate_BOMs[[#This Row],[crate no.]],Crates_[[crate no.]:[New Sublot]],2,FALSE),VLOOKUP(Crate_BOMs[[#This Row],[crate no.]],Crates_[[crate no.]:[New Sublot]],3,FALSE))</f>
        <v>2.04</v>
      </c>
    </row>
    <row r="596" spans="1:33" x14ac:dyDescent="0.25">
      <c r="A596">
        <v>12</v>
      </c>
      <c r="B596">
        <v>300521895</v>
      </c>
      <c r="C596">
        <v>2394739</v>
      </c>
      <c r="D596">
        <v>1</v>
      </c>
      <c r="E596" t="s">
        <v>57</v>
      </c>
      <c r="F596" t="s">
        <v>147</v>
      </c>
      <c r="G596">
        <v>2892</v>
      </c>
      <c r="H596">
        <v>2496</v>
      </c>
      <c r="I596">
        <v>114</v>
      </c>
      <c r="J596">
        <v>98</v>
      </c>
      <c r="K596">
        <v>397</v>
      </c>
      <c r="L596">
        <v>1</v>
      </c>
      <c r="M596" t="s">
        <v>55</v>
      </c>
      <c r="N596" t="s">
        <v>56</v>
      </c>
      <c r="O596" s="2">
        <v>875.2351801399999</v>
      </c>
      <c r="P596" s="15">
        <v>45775</v>
      </c>
      <c r="Q596" s="15">
        <v>45768</v>
      </c>
      <c r="R596" s="15">
        <v>45804</v>
      </c>
      <c r="S596" t="s">
        <v>21</v>
      </c>
      <c r="T596">
        <v>5</v>
      </c>
      <c r="U596" s="2">
        <v>500.44933473999998</v>
      </c>
      <c r="V596" s="2">
        <v>6613.8678599999994</v>
      </c>
      <c r="W596" s="2">
        <v>10.367454400000002</v>
      </c>
      <c r="X596" s="2">
        <v>1.2139108000000001</v>
      </c>
      <c r="Y596" s="2">
        <v>8.7926511999999999</v>
      </c>
      <c r="Z596" s="6">
        <f>Crate_BOMs[[#This Row],[glass weight (lb)]]+Crate_BOMs[[#This Row],[Crate Weight (lb)]]/COUNTIF(Crate_BOMs[crate no.],Crate_BOMs[[#This Row],[crate no.]])</f>
        <v>975.32504708799991</v>
      </c>
      <c r="AA596" s="6" t="str">
        <f>IF(LEFT(Crate_BOMs[[#This Row],[glass code]],4)&lt;&gt;"1116","",IFERROR(MID(Crate_BOMs[[#This Row],[no]],FIND("ECN",Crate_BOMs[[#This Row],[no]]),200),MID(Crate_BOMs[[#This Row],[no]],39,200)))</f>
        <v>2.03 GLZ01</v>
      </c>
      <c r="AB596" s="6" t="str">
        <f>SUBSTITUTE(IF(RIGHT(Crate_BOMs[[#This Row],[PO Sublot-GL]],6)="curved",RIGHT(Crate_BOMs[[#This Row],[PO Sublot-GL]],12),RIGHT(Crate_BOMs[[#This Row],[PO Sublot-GL]],5))," ","")</f>
        <v>GLZ01</v>
      </c>
      <c r="AC596" s="6" t="str">
        <f>SUBSTITUTE(LEFT(Crate_BOMs[[#This Row],[PO Sublot-GL]],LEN(Crate_BOMs[[#This Row],[PO Sublot-GL]])-LEN(Crate_BOMs[[#This Row],[Glass Type]]))," ","")</f>
        <v>2.03</v>
      </c>
      <c r="AD596" s="6" t="str">
        <f>LEFT(Crate_BOMs[[#This Row],[no]],FIND(" ",Crate_BOMs[[#This Row],[no]],5)-1)</f>
        <v>PO 40540</v>
      </c>
      <c r="AE596" s="6" cm="1">
        <f t="array" ref="AE596">COUNTA(_xlfn.UNIQUE(_xlfn._xlws.FILTER(Crate_BOMs[PO],Crate_BOMs[crate no.]=Crate_BOMs[[#This Row],[crate no.]])))</f>
        <v>1</v>
      </c>
      <c r="AF596" s="10" t="str">
        <f>IF(Crate_BOMs[[#This Row],['# POs in Crate]]=1,"",IF(VLOOKUP(Crate_BOMs[[#This Row],[crate no.]],Crates_[[crate no.]:[New Sublot]],3,FALSE)="","",VLOOKUP(Crate_BOMs[[#This Row],[crate no.]],Crates_[[crate no.]:[New Sublot]],3,FALSE)))</f>
        <v/>
      </c>
      <c r="AG596" s="6" t="str">
        <f>IF(VLOOKUP(Crate_BOMs[[#This Row],[crate no.]],Crates_[[crate no.]:[New Sublot]],3,FALSE)="",VLOOKUP(Crate_BOMs[[#This Row],[crate no.]],Crates_[[crate no.]:[New Sublot]],2,FALSE),VLOOKUP(Crate_BOMs[[#This Row],[crate no.]],Crates_[[crate no.]:[New Sublot]],3,FALSE))</f>
        <v>2.03</v>
      </c>
    </row>
    <row r="597" spans="1:33" x14ac:dyDescent="0.25">
      <c r="A597">
        <v>12</v>
      </c>
      <c r="B597">
        <v>300521895</v>
      </c>
      <c r="C597">
        <v>2394739</v>
      </c>
      <c r="D597">
        <v>1</v>
      </c>
      <c r="E597" t="s">
        <v>57</v>
      </c>
      <c r="F597" t="s">
        <v>147</v>
      </c>
      <c r="G597">
        <v>2892</v>
      </c>
      <c r="H597">
        <v>2496</v>
      </c>
      <c r="I597">
        <v>114</v>
      </c>
      <c r="J597">
        <v>98</v>
      </c>
      <c r="K597">
        <v>397</v>
      </c>
      <c r="L597">
        <v>1</v>
      </c>
      <c r="M597" t="s">
        <v>55</v>
      </c>
      <c r="N597" t="s">
        <v>56</v>
      </c>
      <c r="O597" s="2">
        <v>875.2351801399999</v>
      </c>
      <c r="P597" s="15">
        <v>45775</v>
      </c>
      <c r="Q597" s="15">
        <v>45768</v>
      </c>
      <c r="R597" s="15">
        <v>45804</v>
      </c>
      <c r="S597" t="s">
        <v>21</v>
      </c>
      <c r="T597">
        <v>5</v>
      </c>
      <c r="U597" s="2">
        <v>500.44933473999998</v>
      </c>
      <c r="V597" s="2">
        <v>6613.8678599999994</v>
      </c>
      <c r="W597" s="2">
        <v>10.367454400000002</v>
      </c>
      <c r="X597" s="2">
        <v>1.2139108000000001</v>
      </c>
      <c r="Y597" s="2">
        <v>8.7926511999999999</v>
      </c>
      <c r="Z597" s="6">
        <f>Crate_BOMs[[#This Row],[glass weight (lb)]]+Crate_BOMs[[#This Row],[Crate Weight (lb)]]/COUNTIF(Crate_BOMs[crate no.],Crate_BOMs[[#This Row],[crate no.]])</f>
        <v>975.32504708799991</v>
      </c>
      <c r="AA597" s="6" t="str">
        <f>IF(LEFT(Crate_BOMs[[#This Row],[glass code]],4)&lt;&gt;"1116","",IFERROR(MID(Crate_BOMs[[#This Row],[no]],FIND("ECN",Crate_BOMs[[#This Row],[no]]),200),MID(Crate_BOMs[[#This Row],[no]],39,200)))</f>
        <v>2.03 GLZ01</v>
      </c>
      <c r="AB597" s="6" t="str">
        <f>SUBSTITUTE(IF(RIGHT(Crate_BOMs[[#This Row],[PO Sublot-GL]],6)="curved",RIGHT(Crate_BOMs[[#This Row],[PO Sublot-GL]],12),RIGHT(Crate_BOMs[[#This Row],[PO Sublot-GL]],5))," ","")</f>
        <v>GLZ01</v>
      </c>
      <c r="AC597" s="6" t="str">
        <f>SUBSTITUTE(LEFT(Crate_BOMs[[#This Row],[PO Sublot-GL]],LEN(Crate_BOMs[[#This Row],[PO Sublot-GL]])-LEN(Crate_BOMs[[#This Row],[Glass Type]]))," ","")</f>
        <v>2.03</v>
      </c>
      <c r="AD597" s="6" t="str">
        <f>LEFT(Crate_BOMs[[#This Row],[no]],FIND(" ",Crate_BOMs[[#This Row],[no]],5)-1)</f>
        <v>PO 40540</v>
      </c>
      <c r="AE597" s="6" cm="1">
        <f t="array" ref="AE597">COUNTA(_xlfn.UNIQUE(_xlfn._xlws.FILTER(Crate_BOMs[PO],Crate_BOMs[crate no.]=Crate_BOMs[[#This Row],[crate no.]])))</f>
        <v>1</v>
      </c>
      <c r="AF597" s="10" t="str">
        <f>IF(Crate_BOMs[[#This Row],['# POs in Crate]]=1,"",IF(VLOOKUP(Crate_BOMs[[#This Row],[crate no.]],Crates_[[crate no.]:[New Sublot]],3,FALSE)="","",VLOOKUP(Crate_BOMs[[#This Row],[crate no.]],Crates_[[crate no.]:[New Sublot]],3,FALSE)))</f>
        <v/>
      </c>
      <c r="AG597" s="6" t="str">
        <f>IF(VLOOKUP(Crate_BOMs[[#This Row],[crate no.]],Crates_[[crate no.]:[New Sublot]],3,FALSE)="",VLOOKUP(Crate_BOMs[[#This Row],[crate no.]],Crates_[[crate no.]:[New Sublot]],2,FALSE),VLOOKUP(Crate_BOMs[[#This Row],[crate no.]],Crates_[[crate no.]:[New Sublot]],3,FALSE))</f>
        <v>2.03</v>
      </c>
    </row>
    <row r="598" spans="1:33" x14ac:dyDescent="0.25">
      <c r="A598">
        <v>12</v>
      </c>
      <c r="B598">
        <v>300521895</v>
      </c>
      <c r="C598">
        <v>2394739</v>
      </c>
      <c r="D598">
        <v>1</v>
      </c>
      <c r="E598" t="s">
        <v>57</v>
      </c>
      <c r="F598" t="s">
        <v>147</v>
      </c>
      <c r="G598">
        <v>2892</v>
      </c>
      <c r="H598">
        <v>2496</v>
      </c>
      <c r="I598">
        <v>114</v>
      </c>
      <c r="J598">
        <v>98</v>
      </c>
      <c r="K598">
        <v>397</v>
      </c>
      <c r="L598">
        <v>1</v>
      </c>
      <c r="M598" t="s">
        <v>55</v>
      </c>
      <c r="N598" t="s">
        <v>56</v>
      </c>
      <c r="O598" s="2">
        <v>875.2351801399999</v>
      </c>
      <c r="P598" s="15">
        <v>45775</v>
      </c>
      <c r="Q598" s="15">
        <v>45768</v>
      </c>
      <c r="R598" s="15">
        <v>45804</v>
      </c>
      <c r="S598" t="s">
        <v>21</v>
      </c>
      <c r="T598">
        <v>5</v>
      </c>
      <c r="U598" s="2">
        <v>500.44933473999998</v>
      </c>
      <c r="V598" s="2">
        <v>6613.8678599999994</v>
      </c>
      <c r="W598" s="2">
        <v>10.367454400000002</v>
      </c>
      <c r="X598" s="2">
        <v>1.2139108000000001</v>
      </c>
      <c r="Y598" s="2">
        <v>8.7926511999999999</v>
      </c>
      <c r="Z598" s="6">
        <f>Crate_BOMs[[#This Row],[glass weight (lb)]]+Crate_BOMs[[#This Row],[Crate Weight (lb)]]/COUNTIF(Crate_BOMs[crate no.],Crate_BOMs[[#This Row],[crate no.]])</f>
        <v>975.32504708799991</v>
      </c>
      <c r="AA598" s="6" t="str">
        <f>IF(LEFT(Crate_BOMs[[#This Row],[glass code]],4)&lt;&gt;"1116","",IFERROR(MID(Crate_BOMs[[#This Row],[no]],FIND("ECN",Crate_BOMs[[#This Row],[no]]),200),MID(Crate_BOMs[[#This Row],[no]],39,200)))</f>
        <v>2.03 GLZ01</v>
      </c>
      <c r="AB598" s="6" t="str">
        <f>SUBSTITUTE(IF(RIGHT(Crate_BOMs[[#This Row],[PO Sublot-GL]],6)="curved",RIGHT(Crate_BOMs[[#This Row],[PO Sublot-GL]],12),RIGHT(Crate_BOMs[[#This Row],[PO Sublot-GL]],5))," ","")</f>
        <v>GLZ01</v>
      </c>
      <c r="AC598" s="6" t="str">
        <f>SUBSTITUTE(LEFT(Crate_BOMs[[#This Row],[PO Sublot-GL]],LEN(Crate_BOMs[[#This Row],[PO Sublot-GL]])-LEN(Crate_BOMs[[#This Row],[Glass Type]]))," ","")</f>
        <v>2.03</v>
      </c>
      <c r="AD598" s="6" t="str">
        <f>LEFT(Crate_BOMs[[#This Row],[no]],FIND(" ",Crate_BOMs[[#This Row],[no]],5)-1)</f>
        <v>PO 40540</v>
      </c>
      <c r="AE598" s="6" cm="1">
        <f t="array" ref="AE598">COUNTA(_xlfn.UNIQUE(_xlfn._xlws.FILTER(Crate_BOMs[PO],Crate_BOMs[crate no.]=Crate_BOMs[[#This Row],[crate no.]])))</f>
        <v>1</v>
      </c>
      <c r="AF598" s="10" t="str">
        <f>IF(Crate_BOMs[[#This Row],['# POs in Crate]]=1,"",IF(VLOOKUP(Crate_BOMs[[#This Row],[crate no.]],Crates_[[crate no.]:[New Sublot]],3,FALSE)="","",VLOOKUP(Crate_BOMs[[#This Row],[crate no.]],Crates_[[crate no.]:[New Sublot]],3,FALSE)))</f>
        <v/>
      </c>
      <c r="AG598" s="6" t="str">
        <f>IF(VLOOKUP(Crate_BOMs[[#This Row],[crate no.]],Crates_[[crate no.]:[New Sublot]],3,FALSE)="",VLOOKUP(Crate_BOMs[[#This Row],[crate no.]],Crates_[[crate no.]:[New Sublot]],2,FALSE),VLOOKUP(Crate_BOMs[[#This Row],[crate no.]],Crates_[[crate no.]:[New Sublot]],3,FALSE))</f>
        <v>2.03</v>
      </c>
    </row>
    <row r="599" spans="1:33" x14ac:dyDescent="0.25">
      <c r="A599">
        <v>12</v>
      </c>
      <c r="B599">
        <v>300521895</v>
      </c>
      <c r="C599">
        <v>2394739</v>
      </c>
      <c r="D599">
        <v>1</v>
      </c>
      <c r="E599" t="s">
        <v>57</v>
      </c>
      <c r="F599" t="s">
        <v>147</v>
      </c>
      <c r="G599">
        <v>2892</v>
      </c>
      <c r="H599">
        <v>2496</v>
      </c>
      <c r="I599">
        <v>114</v>
      </c>
      <c r="J599">
        <v>98</v>
      </c>
      <c r="K599">
        <v>397</v>
      </c>
      <c r="L599">
        <v>1</v>
      </c>
      <c r="M599" t="s">
        <v>55</v>
      </c>
      <c r="N599" t="s">
        <v>56</v>
      </c>
      <c r="O599" s="2">
        <v>875.2351801399999</v>
      </c>
      <c r="P599" s="15">
        <v>45775</v>
      </c>
      <c r="Q599" s="15">
        <v>45768</v>
      </c>
      <c r="R599" s="15">
        <v>45804</v>
      </c>
      <c r="S599" t="s">
        <v>21</v>
      </c>
      <c r="T599">
        <v>5</v>
      </c>
      <c r="U599" s="2">
        <v>500.44933473999998</v>
      </c>
      <c r="V599" s="2">
        <v>6613.8678599999994</v>
      </c>
      <c r="W599" s="2">
        <v>10.367454400000002</v>
      </c>
      <c r="X599" s="2">
        <v>1.2139108000000001</v>
      </c>
      <c r="Y599" s="2">
        <v>8.7926511999999999</v>
      </c>
      <c r="Z599" s="6">
        <f>Crate_BOMs[[#This Row],[glass weight (lb)]]+Crate_BOMs[[#This Row],[Crate Weight (lb)]]/COUNTIF(Crate_BOMs[crate no.],Crate_BOMs[[#This Row],[crate no.]])</f>
        <v>975.32504708799991</v>
      </c>
      <c r="AA599" s="6" t="str">
        <f>IF(LEFT(Crate_BOMs[[#This Row],[glass code]],4)&lt;&gt;"1116","",IFERROR(MID(Crate_BOMs[[#This Row],[no]],FIND("ECN",Crate_BOMs[[#This Row],[no]]),200),MID(Crate_BOMs[[#This Row],[no]],39,200)))</f>
        <v>2.03 GLZ01</v>
      </c>
      <c r="AB599" s="6" t="str">
        <f>SUBSTITUTE(IF(RIGHT(Crate_BOMs[[#This Row],[PO Sublot-GL]],6)="curved",RIGHT(Crate_BOMs[[#This Row],[PO Sublot-GL]],12),RIGHT(Crate_BOMs[[#This Row],[PO Sublot-GL]],5))," ","")</f>
        <v>GLZ01</v>
      </c>
      <c r="AC599" s="6" t="str">
        <f>SUBSTITUTE(LEFT(Crate_BOMs[[#This Row],[PO Sublot-GL]],LEN(Crate_BOMs[[#This Row],[PO Sublot-GL]])-LEN(Crate_BOMs[[#This Row],[Glass Type]]))," ","")</f>
        <v>2.03</v>
      </c>
      <c r="AD599" s="6" t="str">
        <f>LEFT(Crate_BOMs[[#This Row],[no]],FIND(" ",Crate_BOMs[[#This Row],[no]],5)-1)</f>
        <v>PO 40540</v>
      </c>
      <c r="AE599" s="6" cm="1">
        <f t="array" ref="AE599">COUNTA(_xlfn.UNIQUE(_xlfn._xlws.FILTER(Crate_BOMs[PO],Crate_BOMs[crate no.]=Crate_BOMs[[#This Row],[crate no.]])))</f>
        <v>1</v>
      </c>
      <c r="AF599" s="10" t="str">
        <f>IF(Crate_BOMs[[#This Row],['# POs in Crate]]=1,"",IF(VLOOKUP(Crate_BOMs[[#This Row],[crate no.]],Crates_[[crate no.]:[New Sublot]],3,FALSE)="","",VLOOKUP(Crate_BOMs[[#This Row],[crate no.]],Crates_[[crate no.]:[New Sublot]],3,FALSE)))</f>
        <v/>
      </c>
      <c r="AG599" s="6" t="str">
        <f>IF(VLOOKUP(Crate_BOMs[[#This Row],[crate no.]],Crates_[[crate no.]:[New Sublot]],3,FALSE)="",VLOOKUP(Crate_BOMs[[#This Row],[crate no.]],Crates_[[crate no.]:[New Sublot]],2,FALSE),VLOOKUP(Crate_BOMs[[#This Row],[crate no.]],Crates_[[crate no.]:[New Sublot]],3,FALSE))</f>
        <v>2.03</v>
      </c>
    </row>
    <row r="600" spans="1:33" x14ac:dyDescent="0.25">
      <c r="A600">
        <v>12</v>
      </c>
      <c r="B600">
        <v>300521895</v>
      </c>
      <c r="C600">
        <v>2394739</v>
      </c>
      <c r="D600">
        <v>1</v>
      </c>
      <c r="E600" t="s">
        <v>57</v>
      </c>
      <c r="F600" t="s">
        <v>147</v>
      </c>
      <c r="G600">
        <v>2892</v>
      </c>
      <c r="H600">
        <v>2496</v>
      </c>
      <c r="I600">
        <v>114</v>
      </c>
      <c r="J600">
        <v>98</v>
      </c>
      <c r="K600">
        <v>397</v>
      </c>
      <c r="L600">
        <v>1</v>
      </c>
      <c r="M600" t="s">
        <v>55</v>
      </c>
      <c r="N600" t="s">
        <v>56</v>
      </c>
      <c r="O600" s="2">
        <v>875.2351801399999</v>
      </c>
      <c r="P600" s="15">
        <v>45775</v>
      </c>
      <c r="Q600" s="15">
        <v>45768</v>
      </c>
      <c r="R600" s="15">
        <v>45804</v>
      </c>
      <c r="S600" t="s">
        <v>21</v>
      </c>
      <c r="T600">
        <v>5</v>
      </c>
      <c r="U600" s="2">
        <v>500.44933473999998</v>
      </c>
      <c r="V600" s="2">
        <v>6613.8678599999994</v>
      </c>
      <c r="W600" s="2">
        <v>10.367454400000002</v>
      </c>
      <c r="X600" s="2">
        <v>1.2139108000000001</v>
      </c>
      <c r="Y600" s="2">
        <v>8.7926511999999999</v>
      </c>
      <c r="Z600" s="6">
        <f>Crate_BOMs[[#This Row],[glass weight (lb)]]+Crate_BOMs[[#This Row],[Crate Weight (lb)]]/COUNTIF(Crate_BOMs[crate no.],Crate_BOMs[[#This Row],[crate no.]])</f>
        <v>975.32504708799991</v>
      </c>
      <c r="AA600" s="6" t="str">
        <f>IF(LEFT(Crate_BOMs[[#This Row],[glass code]],4)&lt;&gt;"1116","",IFERROR(MID(Crate_BOMs[[#This Row],[no]],FIND("ECN",Crate_BOMs[[#This Row],[no]]),200),MID(Crate_BOMs[[#This Row],[no]],39,200)))</f>
        <v>2.03 GLZ01</v>
      </c>
      <c r="AB600" s="6" t="str">
        <f>SUBSTITUTE(IF(RIGHT(Crate_BOMs[[#This Row],[PO Sublot-GL]],6)="curved",RIGHT(Crate_BOMs[[#This Row],[PO Sublot-GL]],12),RIGHT(Crate_BOMs[[#This Row],[PO Sublot-GL]],5))," ","")</f>
        <v>GLZ01</v>
      </c>
      <c r="AC600" s="6" t="str">
        <f>SUBSTITUTE(LEFT(Crate_BOMs[[#This Row],[PO Sublot-GL]],LEN(Crate_BOMs[[#This Row],[PO Sublot-GL]])-LEN(Crate_BOMs[[#This Row],[Glass Type]]))," ","")</f>
        <v>2.03</v>
      </c>
      <c r="AD600" s="6" t="str">
        <f>LEFT(Crate_BOMs[[#This Row],[no]],FIND(" ",Crate_BOMs[[#This Row],[no]],5)-1)</f>
        <v>PO 40540</v>
      </c>
      <c r="AE600" s="6" cm="1">
        <f t="array" ref="AE600">COUNTA(_xlfn.UNIQUE(_xlfn._xlws.FILTER(Crate_BOMs[PO],Crate_BOMs[crate no.]=Crate_BOMs[[#This Row],[crate no.]])))</f>
        <v>1</v>
      </c>
      <c r="AF600" s="10" t="str">
        <f>IF(Crate_BOMs[[#This Row],['# POs in Crate]]=1,"",IF(VLOOKUP(Crate_BOMs[[#This Row],[crate no.]],Crates_[[crate no.]:[New Sublot]],3,FALSE)="","",VLOOKUP(Crate_BOMs[[#This Row],[crate no.]],Crates_[[crate no.]:[New Sublot]],3,FALSE)))</f>
        <v/>
      </c>
      <c r="AG600" s="6" t="str">
        <f>IF(VLOOKUP(Crate_BOMs[[#This Row],[crate no.]],Crates_[[crate no.]:[New Sublot]],3,FALSE)="",VLOOKUP(Crate_BOMs[[#This Row],[crate no.]],Crates_[[crate no.]:[New Sublot]],2,FALSE),VLOOKUP(Crate_BOMs[[#This Row],[crate no.]],Crates_[[crate no.]:[New Sublot]],3,FALSE))</f>
        <v>2.03</v>
      </c>
    </row>
    <row r="601" spans="1:33" x14ac:dyDescent="0.25">
      <c r="A601">
        <v>12</v>
      </c>
      <c r="B601">
        <v>300522232</v>
      </c>
      <c r="C601">
        <v>2394739</v>
      </c>
      <c r="D601">
        <v>1</v>
      </c>
      <c r="E601" t="s">
        <v>57</v>
      </c>
      <c r="F601" t="s">
        <v>147</v>
      </c>
      <c r="G601">
        <v>2892</v>
      </c>
      <c r="H601">
        <v>2496</v>
      </c>
      <c r="I601">
        <v>114</v>
      </c>
      <c r="J601">
        <v>98</v>
      </c>
      <c r="K601">
        <v>397</v>
      </c>
      <c r="L601">
        <v>1</v>
      </c>
      <c r="M601" t="s">
        <v>55</v>
      </c>
      <c r="N601" t="s">
        <v>56</v>
      </c>
      <c r="O601" s="2">
        <v>875.2351801399999</v>
      </c>
      <c r="P601" s="15">
        <v>45775</v>
      </c>
      <c r="Q601" s="15">
        <v>45768</v>
      </c>
      <c r="R601" s="15">
        <v>45804</v>
      </c>
      <c r="S601" t="s">
        <v>21</v>
      </c>
      <c r="T601">
        <v>5</v>
      </c>
      <c r="U601" s="2">
        <v>500.44933473999998</v>
      </c>
      <c r="V601" s="2">
        <v>6613.8678599999994</v>
      </c>
      <c r="W601" s="2">
        <v>10.367454400000002</v>
      </c>
      <c r="X601" s="2">
        <v>1.2139108000000001</v>
      </c>
      <c r="Y601" s="2">
        <v>8.7926511999999999</v>
      </c>
      <c r="Z601" s="6">
        <f>Crate_BOMs[[#This Row],[glass weight (lb)]]+Crate_BOMs[[#This Row],[Crate Weight (lb)]]/COUNTIF(Crate_BOMs[crate no.],Crate_BOMs[[#This Row],[crate no.]])</f>
        <v>975.32504708799991</v>
      </c>
      <c r="AA601" s="6" t="str">
        <f>IF(LEFT(Crate_BOMs[[#This Row],[glass code]],4)&lt;&gt;"1116","",IFERROR(MID(Crate_BOMs[[#This Row],[no]],FIND("ECN",Crate_BOMs[[#This Row],[no]]),200),MID(Crate_BOMs[[#This Row],[no]],39,200)))</f>
        <v>2.03 GLZ01</v>
      </c>
      <c r="AB601" s="6" t="str">
        <f>SUBSTITUTE(IF(RIGHT(Crate_BOMs[[#This Row],[PO Sublot-GL]],6)="curved",RIGHT(Crate_BOMs[[#This Row],[PO Sublot-GL]],12),RIGHT(Crate_BOMs[[#This Row],[PO Sublot-GL]],5))," ","")</f>
        <v>GLZ01</v>
      </c>
      <c r="AC601" s="6" t="str">
        <f>SUBSTITUTE(LEFT(Crate_BOMs[[#This Row],[PO Sublot-GL]],LEN(Crate_BOMs[[#This Row],[PO Sublot-GL]])-LEN(Crate_BOMs[[#This Row],[Glass Type]]))," ","")</f>
        <v>2.03</v>
      </c>
      <c r="AD601" s="6" t="str">
        <f>LEFT(Crate_BOMs[[#This Row],[no]],FIND(" ",Crate_BOMs[[#This Row],[no]],5)-1)</f>
        <v>PO 40540</v>
      </c>
      <c r="AE601" s="6" cm="1">
        <f t="array" ref="AE601">COUNTA(_xlfn.UNIQUE(_xlfn._xlws.FILTER(Crate_BOMs[PO],Crate_BOMs[crate no.]=Crate_BOMs[[#This Row],[crate no.]])))</f>
        <v>1</v>
      </c>
      <c r="AF601" s="10" t="str">
        <f>IF(Crate_BOMs[[#This Row],['# POs in Crate]]=1,"",IF(VLOOKUP(Crate_BOMs[[#This Row],[crate no.]],Crates_[[crate no.]:[New Sublot]],3,FALSE)="","",VLOOKUP(Crate_BOMs[[#This Row],[crate no.]],Crates_[[crate no.]:[New Sublot]],3,FALSE)))</f>
        <v/>
      </c>
      <c r="AG601" s="6" t="str">
        <f>IF(VLOOKUP(Crate_BOMs[[#This Row],[crate no.]],Crates_[[crate no.]:[New Sublot]],3,FALSE)="",VLOOKUP(Crate_BOMs[[#This Row],[crate no.]],Crates_[[crate no.]:[New Sublot]],2,FALSE),VLOOKUP(Crate_BOMs[[#This Row],[crate no.]],Crates_[[crate no.]:[New Sublot]],3,FALSE))</f>
        <v>2.03</v>
      </c>
    </row>
    <row r="602" spans="1:33" x14ac:dyDescent="0.25">
      <c r="A602">
        <v>12</v>
      </c>
      <c r="B602">
        <v>300522232</v>
      </c>
      <c r="C602">
        <v>2394739</v>
      </c>
      <c r="D602">
        <v>1</v>
      </c>
      <c r="E602" t="s">
        <v>57</v>
      </c>
      <c r="F602" t="s">
        <v>147</v>
      </c>
      <c r="G602">
        <v>2892</v>
      </c>
      <c r="H602">
        <v>2496</v>
      </c>
      <c r="I602">
        <v>114</v>
      </c>
      <c r="J602">
        <v>98</v>
      </c>
      <c r="K602">
        <v>397</v>
      </c>
      <c r="L602">
        <v>1</v>
      </c>
      <c r="M602" t="s">
        <v>55</v>
      </c>
      <c r="N602" t="s">
        <v>56</v>
      </c>
      <c r="O602" s="2">
        <v>875.2351801399999</v>
      </c>
      <c r="P602" s="15">
        <v>45775</v>
      </c>
      <c r="Q602" s="15">
        <v>45768</v>
      </c>
      <c r="R602" s="15">
        <v>45804</v>
      </c>
      <c r="S602" t="s">
        <v>21</v>
      </c>
      <c r="T602">
        <v>5</v>
      </c>
      <c r="U602" s="2">
        <v>500.44933473999998</v>
      </c>
      <c r="V602" s="2">
        <v>6613.8678599999994</v>
      </c>
      <c r="W602" s="2">
        <v>10.367454400000002</v>
      </c>
      <c r="X602" s="2">
        <v>1.2139108000000001</v>
      </c>
      <c r="Y602" s="2">
        <v>8.7926511999999999</v>
      </c>
      <c r="Z602" s="6">
        <f>Crate_BOMs[[#This Row],[glass weight (lb)]]+Crate_BOMs[[#This Row],[Crate Weight (lb)]]/COUNTIF(Crate_BOMs[crate no.],Crate_BOMs[[#This Row],[crate no.]])</f>
        <v>975.32504708799991</v>
      </c>
      <c r="AA602" s="6" t="str">
        <f>IF(LEFT(Crate_BOMs[[#This Row],[glass code]],4)&lt;&gt;"1116","",IFERROR(MID(Crate_BOMs[[#This Row],[no]],FIND("ECN",Crate_BOMs[[#This Row],[no]]),200),MID(Crate_BOMs[[#This Row],[no]],39,200)))</f>
        <v>2.03 GLZ01</v>
      </c>
      <c r="AB602" s="6" t="str">
        <f>SUBSTITUTE(IF(RIGHT(Crate_BOMs[[#This Row],[PO Sublot-GL]],6)="curved",RIGHT(Crate_BOMs[[#This Row],[PO Sublot-GL]],12),RIGHT(Crate_BOMs[[#This Row],[PO Sublot-GL]],5))," ","")</f>
        <v>GLZ01</v>
      </c>
      <c r="AC602" s="6" t="str">
        <f>SUBSTITUTE(LEFT(Crate_BOMs[[#This Row],[PO Sublot-GL]],LEN(Crate_BOMs[[#This Row],[PO Sublot-GL]])-LEN(Crate_BOMs[[#This Row],[Glass Type]]))," ","")</f>
        <v>2.03</v>
      </c>
      <c r="AD602" s="6" t="str">
        <f>LEFT(Crate_BOMs[[#This Row],[no]],FIND(" ",Crate_BOMs[[#This Row],[no]],5)-1)</f>
        <v>PO 40540</v>
      </c>
      <c r="AE602" s="6" cm="1">
        <f t="array" ref="AE602">COUNTA(_xlfn.UNIQUE(_xlfn._xlws.FILTER(Crate_BOMs[PO],Crate_BOMs[crate no.]=Crate_BOMs[[#This Row],[crate no.]])))</f>
        <v>1</v>
      </c>
      <c r="AF602" s="10" t="str">
        <f>IF(Crate_BOMs[[#This Row],['# POs in Crate]]=1,"",IF(VLOOKUP(Crate_BOMs[[#This Row],[crate no.]],Crates_[[crate no.]:[New Sublot]],3,FALSE)="","",VLOOKUP(Crate_BOMs[[#This Row],[crate no.]],Crates_[[crate no.]:[New Sublot]],3,FALSE)))</f>
        <v/>
      </c>
      <c r="AG602" s="6" t="str">
        <f>IF(VLOOKUP(Crate_BOMs[[#This Row],[crate no.]],Crates_[[crate no.]:[New Sublot]],3,FALSE)="",VLOOKUP(Crate_BOMs[[#This Row],[crate no.]],Crates_[[crate no.]:[New Sublot]],2,FALSE),VLOOKUP(Crate_BOMs[[#This Row],[crate no.]],Crates_[[crate no.]:[New Sublot]],3,FALSE))</f>
        <v>2.03</v>
      </c>
    </row>
    <row r="603" spans="1:33" x14ac:dyDescent="0.25">
      <c r="A603">
        <v>12</v>
      </c>
      <c r="B603">
        <v>300522232</v>
      </c>
      <c r="C603">
        <v>2394739</v>
      </c>
      <c r="D603">
        <v>1</v>
      </c>
      <c r="E603" t="s">
        <v>57</v>
      </c>
      <c r="F603" t="s">
        <v>147</v>
      </c>
      <c r="G603">
        <v>2892</v>
      </c>
      <c r="H603">
        <v>2496</v>
      </c>
      <c r="I603">
        <v>114</v>
      </c>
      <c r="J603">
        <v>98</v>
      </c>
      <c r="K603">
        <v>397</v>
      </c>
      <c r="L603">
        <v>1</v>
      </c>
      <c r="M603" t="s">
        <v>55</v>
      </c>
      <c r="N603" t="s">
        <v>56</v>
      </c>
      <c r="O603" s="2">
        <v>875.2351801399999</v>
      </c>
      <c r="P603" s="15">
        <v>45775</v>
      </c>
      <c r="Q603" s="15">
        <v>45768</v>
      </c>
      <c r="R603" s="15">
        <v>45804</v>
      </c>
      <c r="S603" t="s">
        <v>21</v>
      </c>
      <c r="T603">
        <v>5</v>
      </c>
      <c r="U603" s="2">
        <v>500.44933473999998</v>
      </c>
      <c r="V603" s="2">
        <v>6613.8678599999994</v>
      </c>
      <c r="W603" s="2">
        <v>10.367454400000002</v>
      </c>
      <c r="X603" s="2">
        <v>1.2139108000000001</v>
      </c>
      <c r="Y603" s="2">
        <v>8.7926511999999999</v>
      </c>
      <c r="Z603" s="6">
        <f>Crate_BOMs[[#This Row],[glass weight (lb)]]+Crate_BOMs[[#This Row],[Crate Weight (lb)]]/COUNTIF(Crate_BOMs[crate no.],Crate_BOMs[[#This Row],[crate no.]])</f>
        <v>975.32504708799991</v>
      </c>
      <c r="AA603" s="6" t="str">
        <f>IF(LEFT(Crate_BOMs[[#This Row],[glass code]],4)&lt;&gt;"1116","",IFERROR(MID(Crate_BOMs[[#This Row],[no]],FIND("ECN",Crate_BOMs[[#This Row],[no]]),200),MID(Crate_BOMs[[#This Row],[no]],39,200)))</f>
        <v>2.03 GLZ01</v>
      </c>
      <c r="AB603" s="6" t="str">
        <f>SUBSTITUTE(IF(RIGHT(Crate_BOMs[[#This Row],[PO Sublot-GL]],6)="curved",RIGHT(Crate_BOMs[[#This Row],[PO Sublot-GL]],12),RIGHT(Crate_BOMs[[#This Row],[PO Sublot-GL]],5))," ","")</f>
        <v>GLZ01</v>
      </c>
      <c r="AC603" s="6" t="str">
        <f>SUBSTITUTE(LEFT(Crate_BOMs[[#This Row],[PO Sublot-GL]],LEN(Crate_BOMs[[#This Row],[PO Sublot-GL]])-LEN(Crate_BOMs[[#This Row],[Glass Type]]))," ","")</f>
        <v>2.03</v>
      </c>
      <c r="AD603" s="6" t="str">
        <f>LEFT(Crate_BOMs[[#This Row],[no]],FIND(" ",Crate_BOMs[[#This Row],[no]],5)-1)</f>
        <v>PO 40540</v>
      </c>
      <c r="AE603" s="6" cm="1">
        <f t="array" ref="AE603">COUNTA(_xlfn.UNIQUE(_xlfn._xlws.FILTER(Crate_BOMs[PO],Crate_BOMs[crate no.]=Crate_BOMs[[#This Row],[crate no.]])))</f>
        <v>1</v>
      </c>
      <c r="AF603" s="10" t="str">
        <f>IF(Crate_BOMs[[#This Row],['# POs in Crate]]=1,"",IF(VLOOKUP(Crate_BOMs[[#This Row],[crate no.]],Crates_[[crate no.]:[New Sublot]],3,FALSE)="","",VLOOKUP(Crate_BOMs[[#This Row],[crate no.]],Crates_[[crate no.]:[New Sublot]],3,FALSE)))</f>
        <v/>
      </c>
      <c r="AG603" s="6" t="str">
        <f>IF(VLOOKUP(Crate_BOMs[[#This Row],[crate no.]],Crates_[[crate no.]:[New Sublot]],3,FALSE)="",VLOOKUP(Crate_BOMs[[#This Row],[crate no.]],Crates_[[crate no.]:[New Sublot]],2,FALSE),VLOOKUP(Crate_BOMs[[#This Row],[crate no.]],Crates_[[crate no.]:[New Sublot]],3,FALSE))</f>
        <v>2.03</v>
      </c>
    </row>
    <row r="604" spans="1:33" x14ac:dyDescent="0.25">
      <c r="A604">
        <v>12</v>
      </c>
      <c r="B604">
        <v>300522232</v>
      </c>
      <c r="C604">
        <v>2394739</v>
      </c>
      <c r="D604">
        <v>1</v>
      </c>
      <c r="E604" t="s">
        <v>57</v>
      </c>
      <c r="F604" t="s">
        <v>147</v>
      </c>
      <c r="G604">
        <v>2892</v>
      </c>
      <c r="H604">
        <v>2496</v>
      </c>
      <c r="I604">
        <v>114</v>
      </c>
      <c r="J604">
        <v>98</v>
      </c>
      <c r="K604">
        <v>397</v>
      </c>
      <c r="L604">
        <v>1</v>
      </c>
      <c r="M604" t="s">
        <v>55</v>
      </c>
      <c r="N604" t="s">
        <v>56</v>
      </c>
      <c r="O604" s="2">
        <v>875.2351801399999</v>
      </c>
      <c r="P604" s="15">
        <v>45775</v>
      </c>
      <c r="Q604" s="15">
        <v>45768</v>
      </c>
      <c r="R604" s="15">
        <v>45804</v>
      </c>
      <c r="S604" t="s">
        <v>21</v>
      </c>
      <c r="T604">
        <v>5</v>
      </c>
      <c r="U604" s="2">
        <v>500.44933473999998</v>
      </c>
      <c r="V604" s="2">
        <v>6613.8678599999994</v>
      </c>
      <c r="W604" s="2">
        <v>10.367454400000002</v>
      </c>
      <c r="X604" s="2">
        <v>1.2139108000000001</v>
      </c>
      <c r="Y604" s="2">
        <v>8.7926511999999999</v>
      </c>
      <c r="Z604" s="6">
        <f>Crate_BOMs[[#This Row],[glass weight (lb)]]+Crate_BOMs[[#This Row],[Crate Weight (lb)]]/COUNTIF(Crate_BOMs[crate no.],Crate_BOMs[[#This Row],[crate no.]])</f>
        <v>975.32504708799991</v>
      </c>
      <c r="AA604" s="6" t="str">
        <f>IF(LEFT(Crate_BOMs[[#This Row],[glass code]],4)&lt;&gt;"1116","",IFERROR(MID(Crate_BOMs[[#This Row],[no]],FIND("ECN",Crate_BOMs[[#This Row],[no]]),200),MID(Crate_BOMs[[#This Row],[no]],39,200)))</f>
        <v>2.03 GLZ01</v>
      </c>
      <c r="AB604" s="6" t="str">
        <f>SUBSTITUTE(IF(RIGHT(Crate_BOMs[[#This Row],[PO Sublot-GL]],6)="curved",RIGHT(Crate_BOMs[[#This Row],[PO Sublot-GL]],12),RIGHT(Crate_BOMs[[#This Row],[PO Sublot-GL]],5))," ","")</f>
        <v>GLZ01</v>
      </c>
      <c r="AC604" s="6" t="str">
        <f>SUBSTITUTE(LEFT(Crate_BOMs[[#This Row],[PO Sublot-GL]],LEN(Crate_BOMs[[#This Row],[PO Sublot-GL]])-LEN(Crate_BOMs[[#This Row],[Glass Type]]))," ","")</f>
        <v>2.03</v>
      </c>
      <c r="AD604" s="6" t="str">
        <f>LEFT(Crate_BOMs[[#This Row],[no]],FIND(" ",Crate_BOMs[[#This Row],[no]],5)-1)</f>
        <v>PO 40540</v>
      </c>
      <c r="AE604" s="6" cm="1">
        <f t="array" ref="AE604">COUNTA(_xlfn.UNIQUE(_xlfn._xlws.FILTER(Crate_BOMs[PO],Crate_BOMs[crate no.]=Crate_BOMs[[#This Row],[crate no.]])))</f>
        <v>1</v>
      </c>
      <c r="AF604" s="10" t="str">
        <f>IF(Crate_BOMs[[#This Row],['# POs in Crate]]=1,"",IF(VLOOKUP(Crate_BOMs[[#This Row],[crate no.]],Crates_[[crate no.]:[New Sublot]],3,FALSE)="","",VLOOKUP(Crate_BOMs[[#This Row],[crate no.]],Crates_[[crate no.]:[New Sublot]],3,FALSE)))</f>
        <v/>
      </c>
      <c r="AG604" s="6" t="str">
        <f>IF(VLOOKUP(Crate_BOMs[[#This Row],[crate no.]],Crates_[[crate no.]:[New Sublot]],3,FALSE)="",VLOOKUP(Crate_BOMs[[#This Row],[crate no.]],Crates_[[crate no.]:[New Sublot]],2,FALSE),VLOOKUP(Crate_BOMs[[#This Row],[crate no.]],Crates_[[crate no.]:[New Sublot]],3,FALSE))</f>
        <v>2.03</v>
      </c>
    </row>
    <row r="605" spans="1:33" x14ac:dyDescent="0.25">
      <c r="A605">
        <v>12</v>
      </c>
      <c r="B605">
        <v>300522232</v>
      </c>
      <c r="C605">
        <v>2394739</v>
      </c>
      <c r="D605">
        <v>1</v>
      </c>
      <c r="E605" t="s">
        <v>57</v>
      </c>
      <c r="F605" t="s">
        <v>147</v>
      </c>
      <c r="G605">
        <v>2892</v>
      </c>
      <c r="H605">
        <v>2496</v>
      </c>
      <c r="I605">
        <v>114</v>
      </c>
      <c r="J605">
        <v>98</v>
      </c>
      <c r="K605">
        <v>397</v>
      </c>
      <c r="L605">
        <v>1</v>
      </c>
      <c r="M605" t="s">
        <v>55</v>
      </c>
      <c r="N605" t="s">
        <v>56</v>
      </c>
      <c r="O605" s="2">
        <v>875.2351801399999</v>
      </c>
      <c r="P605" s="15">
        <v>45775</v>
      </c>
      <c r="Q605" s="15">
        <v>45768</v>
      </c>
      <c r="R605" s="15">
        <v>45804</v>
      </c>
      <c r="S605" t="s">
        <v>21</v>
      </c>
      <c r="T605">
        <v>5</v>
      </c>
      <c r="U605" s="2">
        <v>500.44933473999998</v>
      </c>
      <c r="V605" s="2">
        <v>6613.8678599999994</v>
      </c>
      <c r="W605" s="2">
        <v>10.367454400000002</v>
      </c>
      <c r="X605" s="2">
        <v>1.2139108000000001</v>
      </c>
      <c r="Y605" s="2">
        <v>8.7926511999999999</v>
      </c>
      <c r="Z605" s="6">
        <f>Crate_BOMs[[#This Row],[glass weight (lb)]]+Crate_BOMs[[#This Row],[Crate Weight (lb)]]/COUNTIF(Crate_BOMs[crate no.],Crate_BOMs[[#This Row],[crate no.]])</f>
        <v>975.32504708799991</v>
      </c>
      <c r="AA605" s="6" t="str">
        <f>IF(LEFT(Crate_BOMs[[#This Row],[glass code]],4)&lt;&gt;"1116","",IFERROR(MID(Crate_BOMs[[#This Row],[no]],FIND("ECN",Crate_BOMs[[#This Row],[no]]),200),MID(Crate_BOMs[[#This Row],[no]],39,200)))</f>
        <v>2.03 GLZ01</v>
      </c>
      <c r="AB605" s="6" t="str">
        <f>SUBSTITUTE(IF(RIGHT(Crate_BOMs[[#This Row],[PO Sublot-GL]],6)="curved",RIGHT(Crate_BOMs[[#This Row],[PO Sublot-GL]],12),RIGHT(Crate_BOMs[[#This Row],[PO Sublot-GL]],5))," ","")</f>
        <v>GLZ01</v>
      </c>
      <c r="AC605" s="6" t="str">
        <f>SUBSTITUTE(LEFT(Crate_BOMs[[#This Row],[PO Sublot-GL]],LEN(Crate_BOMs[[#This Row],[PO Sublot-GL]])-LEN(Crate_BOMs[[#This Row],[Glass Type]]))," ","")</f>
        <v>2.03</v>
      </c>
      <c r="AD605" s="6" t="str">
        <f>LEFT(Crate_BOMs[[#This Row],[no]],FIND(" ",Crate_BOMs[[#This Row],[no]],5)-1)</f>
        <v>PO 40540</v>
      </c>
      <c r="AE605" s="6" cm="1">
        <f t="array" ref="AE605">COUNTA(_xlfn.UNIQUE(_xlfn._xlws.FILTER(Crate_BOMs[PO],Crate_BOMs[crate no.]=Crate_BOMs[[#This Row],[crate no.]])))</f>
        <v>1</v>
      </c>
      <c r="AF605" s="10" t="str">
        <f>IF(Crate_BOMs[[#This Row],['# POs in Crate]]=1,"",IF(VLOOKUP(Crate_BOMs[[#This Row],[crate no.]],Crates_[[crate no.]:[New Sublot]],3,FALSE)="","",VLOOKUP(Crate_BOMs[[#This Row],[crate no.]],Crates_[[crate no.]:[New Sublot]],3,FALSE)))</f>
        <v/>
      </c>
      <c r="AG605" s="6" t="str">
        <f>IF(VLOOKUP(Crate_BOMs[[#This Row],[crate no.]],Crates_[[crate no.]:[New Sublot]],3,FALSE)="",VLOOKUP(Crate_BOMs[[#This Row],[crate no.]],Crates_[[crate no.]:[New Sublot]],2,FALSE),VLOOKUP(Crate_BOMs[[#This Row],[crate no.]],Crates_[[crate no.]:[New Sublot]],3,FALSE))</f>
        <v>2.03</v>
      </c>
    </row>
    <row r="606" spans="1:33" x14ac:dyDescent="0.25">
      <c r="A606">
        <v>12</v>
      </c>
      <c r="B606">
        <v>300522509</v>
      </c>
      <c r="C606">
        <v>2394739</v>
      </c>
      <c r="D606">
        <v>1</v>
      </c>
      <c r="E606" t="s">
        <v>57</v>
      </c>
      <c r="F606" t="s">
        <v>147</v>
      </c>
      <c r="G606">
        <v>2892</v>
      </c>
      <c r="H606">
        <v>2496</v>
      </c>
      <c r="I606">
        <v>114</v>
      </c>
      <c r="J606">
        <v>98</v>
      </c>
      <c r="K606">
        <v>397</v>
      </c>
      <c r="L606">
        <v>1</v>
      </c>
      <c r="M606" t="s">
        <v>55</v>
      </c>
      <c r="N606" t="s">
        <v>56</v>
      </c>
      <c r="O606" s="2">
        <v>875.2351801399999</v>
      </c>
      <c r="P606" s="15">
        <v>45775</v>
      </c>
      <c r="Q606" s="15">
        <v>45768</v>
      </c>
      <c r="R606" s="15">
        <v>45804</v>
      </c>
      <c r="S606" t="s">
        <v>21</v>
      </c>
      <c r="T606">
        <v>5</v>
      </c>
      <c r="U606" s="2">
        <v>500.44933473999998</v>
      </c>
      <c r="V606" s="2">
        <v>6613.8678599999994</v>
      </c>
      <c r="W606" s="2">
        <v>10.367454400000002</v>
      </c>
      <c r="X606" s="2">
        <v>1.2139108000000001</v>
      </c>
      <c r="Y606" s="2">
        <v>8.7926511999999999</v>
      </c>
      <c r="Z606" s="6">
        <f>Crate_BOMs[[#This Row],[glass weight (lb)]]+Crate_BOMs[[#This Row],[Crate Weight (lb)]]/COUNTIF(Crate_BOMs[crate no.],Crate_BOMs[[#This Row],[crate no.]])</f>
        <v>975.32504708799991</v>
      </c>
      <c r="AA606" s="6" t="str">
        <f>IF(LEFT(Crate_BOMs[[#This Row],[glass code]],4)&lt;&gt;"1116","",IFERROR(MID(Crate_BOMs[[#This Row],[no]],FIND("ECN",Crate_BOMs[[#This Row],[no]]),200),MID(Crate_BOMs[[#This Row],[no]],39,200)))</f>
        <v>2.03 GLZ01</v>
      </c>
      <c r="AB606" s="6" t="str">
        <f>SUBSTITUTE(IF(RIGHT(Crate_BOMs[[#This Row],[PO Sublot-GL]],6)="curved",RIGHT(Crate_BOMs[[#This Row],[PO Sublot-GL]],12),RIGHT(Crate_BOMs[[#This Row],[PO Sublot-GL]],5))," ","")</f>
        <v>GLZ01</v>
      </c>
      <c r="AC606" s="6" t="str">
        <f>SUBSTITUTE(LEFT(Crate_BOMs[[#This Row],[PO Sublot-GL]],LEN(Crate_BOMs[[#This Row],[PO Sublot-GL]])-LEN(Crate_BOMs[[#This Row],[Glass Type]]))," ","")</f>
        <v>2.03</v>
      </c>
      <c r="AD606" s="6" t="str">
        <f>LEFT(Crate_BOMs[[#This Row],[no]],FIND(" ",Crate_BOMs[[#This Row],[no]],5)-1)</f>
        <v>PO 40540</v>
      </c>
      <c r="AE606" s="6" cm="1">
        <f t="array" ref="AE606">COUNTA(_xlfn.UNIQUE(_xlfn._xlws.FILTER(Crate_BOMs[PO],Crate_BOMs[crate no.]=Crate_BOMs[[#This Row],[crate no.]])))</f>
        <v>1</v>
      </c>
      <c r="AF606" s="10" t="str">
        <f>IF(Crate_BOMs[[#This Row],['# POs in Crate]]=1,"",IF(VLOOKUP(Crate_BOMs[[#This Row],[crate no.]],Crates_[[crate no.]:[New Sublot]],3,FALSE)="","",VLOOKUP(Crate_BOMs[[#This Row],[crate no.]],Crates_[[crate no.]:[New Sublot]],3,FALSE)))</f>
        <v/>
      </c>
      <c r="AG606" s="6" t="str">
        <f>IF(VLOOKUP(Crate_BOMs[[#This Row],[crate no.]],Crates_[[crate no.]:[New Sublot]],3,FALSE)="",VLOOKUP(Crate_BOMs[[#This Row],[crate no.]],Crates_[[crate no.]:[New Sublot]],2,FALSE),VLOOKUP(Crate_BOMs[[#This Row],[crate no.]],Crates_[[crate no.]:[New Sublot]],3,FALSE))</f>
        <v>2.03</v>
      </c>
    </row>
    <row r="607" spans="1:33" x14ac:dyDescent="0.25">
      <c r="A607">
        <v>12</v>
      </c>
      <c r="B607">
        <v>300522509</v>
      </c>
      <c r="C607">
        <v>2394739</v>
      </c>
      <c r="D607">
        <v>1</v>
      </c>
      <c r="E607" t="s">
        <v>57</v>
      </c>
      <c r="F607" t="s">
        <v>147</v>
      </c>
      <c r="G607">
        <v>2892</v>
      </c>
      <c r="H607">
        <v>2496</v>
      </c>
      <c r="I607">
        <v>114</v>
      </c>
      <c r="J607">
        <v>98</v>
      </c>
      <c r="K607">
        <v>397</v>
      </c>
      <c r="L607">
        <v>1</v>
      </c>
      <c r="M607" t="s">
        <v>55</v>
      </c>
      <c r="N607" t="s">
        <v>56</v>
      </c>
      <c r="O607" s="2">
        <v>875.2351801399999</v>
      </c>
      <c r="P607" s="15">
        <v>45775</v>
      </c>
      <c r="Q607" s="15">
        <v>45768</v>
      </c>
      <c r="R607" s="15">
        <v>45804</v>
      </c>
      <c r="S607" t="s">
        <v>21</v>
      </c>
      <c r="T607">
        <v>5</v>
      </c>
      <c r="U607" s="2">
        <v>500.44933473999998</v>
      </c>
      <c r="V607" s="2">
        <v>6613.8678599999994</v>
      </c>
      <c r="W607" s="2">
        <v>10.367454400000002</v>
      </c>
      <c r="X607" s="2">
        <v>1.2139108000000001</v>
      </c>
      <c r="Y607" s="2">
        <v>8.7926511999999999</v>
      </c>
      <c r="Z607" s="6">
        <f>Crate_BOMs[[#This Row],[glass weight (lb)]]+Crate_BOMs[[#This Row],[Crate Weight (lb)]]/COUNTIF(Crate_BOMs[crate no.],Crate_BOMs[[#This Row],[crate no.]])</f>
        <v>975.32504708799991</v>
      </c>
      <c r="AA607" s="6" t="str">
        <f>IF(LEFT(Crate_BOMs[[#This Row],[glass code]],4)&lt;&gt;"1116","",IFERROR(MID(Crate_BOMs[[#This Row],[no]],FIND("ECN",Crate_BOMs[[#This Row],[no]]),200),MID(Crate_BOMs[[#This Row],[no]],39,200)))</f>
        <v>2.03 GLZ01</v>
      </c>
      <c r="AB607" s="6" t="str">
        <f>SUBSTITUTE(IF(RIGHT(Crate_BOMs[[#This Row],[PO Sublot-GL]],6)="curved",RIGHT(Crate_BOMs[[#This Row],[PO Sublot-GL]],12),RIGHT(Crate_BOMs[[#This Row],[PO Sublot-GL]],5))," ","")</f>
        <v>GLZ01</v>
      </c>
      <c r="AC607" s="6" t="str">
        <f>SUBSTITUTE(LEFT(Crate_BOMs[[#This Row],[PO Sublot-GL]],LEN(Crate_BOMs[[#This Row],[PO Sublot-GL]])-LEN(Crate_BOMs[[#This Row],[Glass Type]]))," ","")</f>
        <v>2.03</v>
      </c>
      <c r="AD607" s="6" t="str">
        <f>LEFT(Crate_BOMs[[#This Row],[no]],FIND(" ",Crate_BOMs[[#This Row],[no]],5)-1)</f>
        <v>PO 40540</v>
      </c>
      <c r="AE607" s="6" cm="1">
        <f t="array" ref="AE607">COUNTA(_xlfn.UNIQUE(_xlfn._xlws.FILTER(Crate_BOMs[PO],Crate_BOMs[crate no.]=Crate_BOMs[[#This Row],[crate no.]])))</f>
        <v>1</v>
      </c>
      <c r="AF607" s="10" t="str">
        <f>IF(Crate_BOMs[[#This Row],['# POs in Crate]]=1,"",IF(VLOOKUP(Crate_BOMs[[#This Row],[crate no.]],Crates_[[crate no.]:[New Sublot]],3,FALSE)="","",VLOOKUP(Crate_BOMs[[#This Row],[crate no.]],Crates_[[crate no.]:[New Sublot]],3,FALSE)))</f>
        <v/>
      </c>
      <c r="AG607" s="6" t="str">
        <f>IF(VLOOKUP(Crate_BOMs[[#This Row],[crate no.]],Crates_[[crate no.]:[New Sublot]],3,FALSE)="",VLOOKUP(Crate_BOMs[[#This Row],[crate no.]],Crates_[[crate no.]:[New Sublot]],2,FALSE),VLOOKUP(Crate_BOMs[[#This Row],[crate no.]],Crates_[[crate no.]:[New Sublot]],3,FALSE))</f>
        <v>2.03</v>
      </c>
    </row>
    <row r="608" spans="1:33" x14ac:dyDescent="0.25">
      <c r="A608">
        <v>12</v>
      </c>
      <c r="B608">
        <v>300522509</v>
      </c>
      <c r="C608">
        <v>2394739</v>
      </c>
      <c r="D608">
        <v>1</v>
      </c>
      <c r="E608" t="s">
        <v>57</v>
      </c>
      <c r="F608" t="s">
        <v>147</v>
      </c>
      <c r="G608">
        <v>2892</v>
      </c>
      <c r="H608">
        <v>2496</v>
      </c>
      <c r="I608">
        <v>114</v>
      </c>
      <c r="J608">
        <v>98</v>
      </c>
      <c r="K608">
        <v>397</v>
      </c>
      <c r="L608">
        <v>1</v>
      </c>
      <c r="M608" t="s">
        <v>55</v>
      </c>
      <c r="N608" t="s">
        <v>56</v>
      </c>
      <c r="O608" s="2">
        <v>875.2351801399999</v>
      </c>
      <c r="P608" s="15">
        <v>45775</v>
      </c>
      <c r="Q608" s="15">
        <v>45768</v>
      </c>
      <c r="R608" s="15">
        <v>45804</v>
      </c>
      <c r="S608" t="s">
        <v>21</v>
      </c>
      <c r="T608">
        <v>5</v>
      </c>
      <c r="U608" s="2">
        <v>500.44933473999998</v>
      </c>
      <c r="V608" s="2">
        <v>6613.8678599999994</v>
      </c>
      <c r="W608" s="2">
        <v>10.367454400000002</v>
      </c>
      <c r="X608" s="2">
        <v>1.2139108000000001</v>
      </c>
      <c r="Y608" s="2">
        <v>8.7926511999999999</v>
      </c>
      <c r="Z608" s="6">
        <f>Crate_BOMs[[#This Row],[glass weight (lb)]]+Crate_BOMs[[#This Row],[Crate Weight (lb)]]/COUNTIF(Crate_BOMs[crate no.],Crate_BOMs[[#This Row],[crate no.]])</f>
        <v>975.32504708799991</v>
      </c>
      <c r="AA608" s="6" t="str">
        <f>IF(LEFT(Crate_BOMs[[#This Row],[glass code]],4)&lt;&gt;"1116","",IFERROR(MID(Crate_BOMs[[#This Row],[no]],FIND("ECN",Crate_BOMs[[#This Row],[no]]),200),MID(Crate_BOMs[[#This Row],[no]],39,200)))</f>
        <v>2.03 GLZ01</v>
      </c>
      <c r="AB608" s="6" t="str">
        <f>SUBSTITUTE(IF(RIGHT(Crate_BOMs[[#This Row],[PO Sublot-GL]],6)="curved",RIGHT(Crate_BOMs[[#This Row],[PO Sublot-GL]],12),RIGHT(Crate_BOMs[[#This Row],[PO Sublot-GL]],5))," ","")</f>
        <v>GLZ01</v>
      </c>
      <c r="AC608" s="6" t="str">
        <f>SUBSTITUTE(LEFT(Crate_BOMs[[#This Row],[PO Sublot-GL]],LEN(Crate_BOMs[[#This Row],[PO Sublot-GL]])-LEN(Crate_BOMs[[#This Row],[Glass Type]]))," ","")</f>
        <v>2.03</v>
      </c>
      <c r="AD608" s="6" t="str">
        <f>LEFT(Crate_BOMs[[#This Row],[no]],FIND(" ",Crate_BOMs[[#This Row],[no]],5)-1)</f>
        <v>PO 40540</v>
      </c>
      <c r="AE608" s="6" cm="1">
        <f t="array" ref="AE608">COUNTA(_xlfn.UNIQUE(_xlfn._xlws.FILTER(Crate_BOMs[PO],Crate_BOMs[crate no.]=Crate_BOMs[[#This Row],[crate no.]])))</f>
        <v>1</v>
      </c>
      <c r="AF608" s="10" t="str">
        <f>IF(Crate_BOMs[[#This Row],['# POs in Crate]]=1,"",IF(VLOOKUP(Crate_BOMs[[#This Row],[crate no.]],Crates_[[crate no.]:[New Sublot]],3,FALSE)="","",VLOOKUP(Crate_BOMs[[#This Row],[crate no.]],Crates_[[crate no.]:[New Sublot]],3,FALSE)))</f>
        <v/>
      </c>
      <c r="AG608" s="6" t="str">
        <f>IF(VLOOKUP(Crate_BOMs[[#This Row],[crate no.]],Crates_[[crate no.]:[New Sublot]],3,FALSE)="",VLOOKUP(Crate_BOMs[[#This Row],[crate no.]],Crates_[[crate no.]:[New Sublot]],2,FALSE),VLOOKUP(Crate_BOMs[[#This Row],[crate no.]],Crates_[[crate no.]:[New Sublot]],3,FALSE))</f>
        <v>2.03</v>
      </c>
    </row>
    <row r="609" spans="1:33" x14ac:dyDescent="0.25">
      <c r="A609">
        <v>12</v>
      </c>
      <c r="B609">
        <v>300522509</v>
      </c>
      <c r="C609">
        <v>2394739</v>
      </c>
      <c r="D609">
        <v>1</v>
      </c>
      <c r="E609" t="s">
        <v>57</v>
      </c>
      <c r="F609" t="s">
        <v>147</v>
      </c>
      <c r="G609">
        <v>2892</v>
      </c>
      <c r="H609">
        <v>2496</v>
      </c>
      <c r="I609">
        <v>114</v>
      </c>
      <c r="J609">
        <v>98</v>
      </c>
      <c r="K609">
        <v>397</v>
      </c>
      <c r="L609">
        <v>1</v>
      </c>
      <c r="M609" t="s">
        <v>55</v>
      </c>
      <c r="N609" t="s">
        <v>56</v>
      </c>
      <c r="O609" s="2">
        <v>875.2351801399999</v>
      </c>
      <c r="P609" s="15">
        <v>45775</v>
      </c>
      <c r="Q609" s="15">
        <v>45768</v>
      </c>
      <c r="R609" s="15">
        <v>45804</v>
      </c>
      <c r="S609" t="s">
        <v>21</v>
      </c>
      <c r="T609">
        <v>5</v>
      </c>
      <c r="U609" s="2">
        <v>500.44933473999998</v>
      </c>
      <c r="V609" s="2">
        <v>6613.8678599999994</v>
      </c>
      <c r="W609" s="2">
        <v>10.367454400000002</v>
      </c>
      <c r="X609" s="2">
        <v>1.2139108000000001</v>
      </c>
      <c r="Y609" s="2">
        <v>8.7926511999999999</v>
      </c>
      <c r="Z609" s="6">
        <f>Crate_BOMs[[#This Row],[glass weight (lb)]]+Crate_BOMs[[#This Row],[Crate Weight (lb)]]/COUNTIF(Crate_BOMs[crate no.],Crate_BOMs[[#This Row],[crate no.]])</f>
        <v>975.32504708799991</v>
      </c>
      <c r="AA609" s="6" t="str">
        <f>IF(LEFT(Crate_BOMs[[#This Row],[glass code]],4)&lt;&gt;"1116","",IFERROR(MID(Crate_BOMs[[#This Row],[no]],FIND("ECN",Crate_BOMs[[#This Row],[no]]),200),MID(Crate_BOMs[[#This Row],[no]],39,200)))</f>
        <v>2.03 GLZ01</v>
      </c>
      <c r="AB609" s="6" t="str">
        <f>SUBSTITUTE(IF(RIGHT(Crate_BOMs[[#This Row],[PO Sublot-GL]],6)="curved",RIGHT(Crate_BOMs[[#This Row],[PO Sublot-GL]],12),RIGHT(Crate_BOMs[[#This Row],[PO Sublot-GL]],5))," ","")</f>
        <v>GLZ01</v>
      </c>
      <c r="AC609" s="6" t="str">
        <f>SUBSTITUTE(LEFT(Crate_BOMs[[#This Row],[PO Sublot-GL]],LEN(Crate_BOMs[[#This Row],[PO Sublot-GL]])-LEN(Crate_BOMs[[#This Row],[Glass Type]]))," ","")</f>
        <v>2.03</v>
      </c>
      <c r="AD609" s="6" t="str">
        <f>LEFT(Crate_BOMs[[#This Row],[no]],FIND(" ",Crate_BOMs[[#This Row],[no]],5)-1)</f>
        <v>PO 40540</v>
      </c>
      <c r="AE609" s="6" cm="1">
        <f t="array" ref="AE609">COUNTA(_xlfn.UNIQUE(_xlfn._xlws.FILTER(Crate_BOMs[PO],Crate_BOMs[crate no.]=Crate_BOMs[[#This Row],[crate no.]])))</f>
        <v>1</v>
      </c>
      <c r="AF609" s="10" t="str">
        <f>IF(Crate_BOMs[[#This Row],['# POs in Crate]]=1,"",IF(VLOOKUP(Crate_BOMs[[#This Row],[crate no.]],Crates_[[crate no.]:[New Sublot]],3,FALSE)="","",VLOOKUP(Crate_BOMs[[#This Row],[crate no.]],Crates_[[crate no.]:[New Sublot]],3,FALSE)))</f>
        <v/>
      </c>
      <c r="AG609" s="6" t="str">
        <f>IF(VLOOKUP(Crate_BOMs[[#This Row],[crate no.]],Crates_[[crate no.]:[New Sublot]],3,FALSE)="",VLOOKUP(Crate_BOMs[[#This Row],[crate no.]],Crates_[[crate no.]:[New Sublot]],2,FALSE),VLOOKUP(Crate_BOMs[[#This Row],[crate no.]],Crates_[[crate no.]:[New Sublot]],3,FALSE))</f>
        <v>2.03</v>
      </c>
    </row>
    <row r="610" spans="1:33" x14ac:dyDescent="0.25">
      <c r="A610">
        <v>12</v>
      </c>
      <c r="B610">
        <v>300522509</v>
      </c>
      <c r="C610">
        <v>2394739</v>
      </c>
      <c r="D610">
        <v>1</v>
      </c>
      <c r="E610" t="s">
        <v>57</v>
      </c>
      <c r="F610" t="s">
        <v>147</v>
      </c>
      <c r="G610">
        <v>2892</v>
      </c>
      <c r="H610">
        <v>2496</v>
      </c>
      <c r="I610">
        <v>114</v>
      </c>
      <c r="J610">
        <v>98</v>
      </c>
      <c r="K610">
        <v>397</v>
      </c>
      <c r="L610">
        <v>1</v>
      </c>
      <c r="M610" t="s">
        <v>55</v>
      </c>
      <c r="N610" t="s">
        <v>56</v>
      </c>
      <c r="O610" s="2">
        <v>875.2351801399999</v>
      </c>
      <c r="P610" s="15">
        <v>45775</v>
      </c>
      <c r="Q610" s="15">
        <v>45768</v>
      </c>
      <c r="R610" s="15">
        <v>45804</v>
      </c>
      <c r="S610" t="s">
        <v>21</v>
      </c>
      <c r="T610">
        <v>5</v>
      </c>
      <c r="U610" s="2">
        <v>500.44933473999998</v>
      </c>
      <c r="V610" s="2">
        <v>6613.8678599999994</v>
      </c>
      <c r="W610" s="2">
        <v>10.367454400000002</v>
      </c>
      <c r="X610" s="2">
        <v>1.2139108000000001</v>
      </c>
      <c r="Y610" s="2">
        <v>8.7926511999999999</v>
      </c>
      <c r="Z610" s="6">
        <f>Crate_BOMs[[#This Row],[glass weight (lb)]]+Crate_BOMs[[#This Row],[Crate Weight (lb)]]/COUNTIF(Crate_BOMs[crate no.],Crate_BOMs[[#This Row],[crate no.]])</f>
        <v>975.32504708799991</v>
      </c>
      <c r="AA610" s="6" t="str">
        <f>IF(LEFT(Crate_BOMs[[#This Row],[glass code]],4)&lt;&gt;"1116","",IFERROR(MID(Crate_BOMs[[#This Row],[no]],FIND("ECN",Crate_BOMs[[#This Row],[no]]),200),MID(Crate_BOMs[[#This Row],[no]],39,200)))</f>
        <v>2.03 GLZ01</v>
      </c>
      <c r="AB610" s="6" t="str">
        <f>SUBSTITUTE(IF(RIGHT(Crate_BOMs[[#This Row],[PO Sublot-GL]],6)="curved",RIGHT(Crate_BOMs[[#This Row],[PO Sublot-GL]],12),RIGHT(Crate_BOMs[[#This Row],[PO Sublot-GL]],5))," ","")</f>
        <v>GLZ01</v>
      </c>
      <c r="AC610" s="6" t="str">
        <f>SUBSTITUTE(LEFT(Crate_BOMs[[#This Row],[PO Sublot-GL]],LEN(Crate_BOMs[[#This Row],[PO Sublot-GL]])-LEN(Crate_BOMs[[#This Row],[Glass Type]]))," ","")</f>
        <v>2.03</v>
      </c>
      <c r="AD610" s="6" t="str">
        <f>LEFT(Crate_BOMs[[#This Row],[no]],FIND(" ",Crate_BOMs[[#This Row],[no]],5)-1)</f>
        <v>PO 40540</v>
      </c>
      <c r="AE610" s="6" cm="1">
        <f t="array" ref="AE610">COUNTA(_xlfn.UNIQUE(_xlfn._xlws.FILTER(Crate_BOMs[PO],Crate_BOMs[crate no.]=Crate_BOMs[[#This Row],[crate no.]])))</f>
        <v>1</v>
      </c>
      <c r="AF610" s="10" t="str">
        <f>IF(Crate_BOMs[[#This Row],['# POs in Crate]]=1,"",IF(VLOOKUP(Crate_BOMs[[#This Row],[crate no.]],Crates_[[crate no.]:[New Sublot]],3,FALSE)="","",VLOOKUP(Crate_BOMs[[#This Row],[crate no.]],Crates_[[crate no.]:[New Sublot]],3,FALSE)))</f>
        <v/>
      </c>
      <c r="AG610" s="6" t="str">
        <f>IF(VLOOKUP(Crate_BOMs[[#This Row],[crate no.]],Crates_[[crate no.]:[New Sublot]],3,FALSE)="",VLOOKUP(Crate_BOMs[[#This Row],[crate no.]],Crates_[[crate no.]:[New Sublot]],2,FALSE),VLOOKUP(Crate_BOMs[[#This Row],[crate no.]],Crates_[[crate no.]:[New Sublot]],3,FALSE))</f>
        <v>2.03</v>
      </c>
    </row>
    <row r="611" spans="1:33" x14ac:dyDescent="0.25">
      <c r="A611">
        <v>12</v>
      </c>
      <c r="B611">
        <v>300522213</v>
      </c>
      <c r="C611">
        <v>2394739</v>
      </c>
      <c r="D611">
        <v>1</v>
      </c>
      <c r="E611" t="s">
        <v>57</v>
      </c>
      <c r="F611" t="s">
        <v>147</v>
      </c>
      <c r="G611">
        <v>2892</v>
      </c>
      <c r="H611">
        <v>2496</v>
      </c>
      <c r="I611">
        <v>114</v>
      </c>
      <c r="J611">
        <v>98</v>
      </c>
      <c r="K611">
        <v>397</v>
      </c>
      <c r="L611">
        <v>1</v>
      </c>
      <c r="M611" t="s">
        <v>55</v>
      </c>
      <c r="N611" t="s">
        <v>56</v>
      </c>
      <c r="O611" s="2">
        <v>875.2351801399999</v>
      </c>
      <c r="P611" s="15">
        <v>45775</v>
      </c>
      <c r="Q611" s="15">
        <v>45768</v>
      </c>
      <c r="R611" s="15">
        <v>45804</v>
      </c>
      <c r="S611" t="s">
        <v>21</v>
      </c>
      <c r="T611">
        <v>5</v>
      </c>
      <c r="U611" s="2">
        <v>500.44933473999998</v>
      </c>
      <c r="V611" s="2">
        <v>6613.8678599999994</v>
      </c>
      <c r="W611" s="2">
        <v>10.367454400000002</v>
      </c>
      <c r="X611" s="2">
        <v>1.2139108000000001</v>
      </c>
      <c r="Y611" s="2">
        <v>8.7926511999999999</v>
      </c>
      <c r="Z611" s="6">
        <f>Crate_BOMs[[#This Row],[glass weight (lb)]]+Crate_BOMs[[#This Row],[Crate Weight (lb)]]/COUNTIF(Crate_BOMs[crate no.],Crate_BOMs[[#This Row],[crate no.]])</f>
        <v>975.32504708799991</v>
      </c>
      <c r="AA611" s="6" t="str">
        <f>IF(LEFT(Crate_BOMs[[#This Row],[glass code]],4)&lt;&gt;"1116","",IFERROR(MID(Crate_BOMs[[#This Row],[no]],FIND("ECN",Crate_BOMs[[#This Row],[no]]),200),MID(Crate_BOMs[[#This Row],[no]],39,200)))</f>
        <v>2.03 GLZ01</v>
      </c>
      <c r="AB611" s="6" t="str">
        <f>SUBSTITUTE(IF(RIGHT(Crate_BOMs[[#This Row],[PO Sublot-GL]],6)="curved",RIGHT(Crate_BOMs[[#This Row],[PO Sublot-GL]],12),RIGHT(Crate_BOMs[[#This Row],[PO Sublot-GL]],5))," ","")</f>
        <v>GLZ01</v>
      </c>
      <c r="AC611" s="6" t="str">
        <f>SUBSTITUTE(LEFT(Crate_BOMs[[#This Row],[PO Sublot-GL]],LEN(Crate_BOMs[[#This Row],[PO Sublot-GL]])-LEN(Crate_BOMs[[#This Row],[Glass Type]]))," ","")</f>
        <v>2.03</v>
      </c>
      <c r="AD611" s="6" t="str">
        <f>LEFT(Crate_BOMs[[#This Row],[no]],FIND(" ",Crate_BOMs[[#This Row],[no]],5)-1)</f>
        <v>PO 40540</v>
      </c>
      <c r="AE611" s="6" cm="1">
        <f t="array" ref="AE611">COUNTA(_xlfn.UNIQUE(_xlfn._xlws.FILTER(Crate_BOMs[PO],Crate_BOMs[crate no.]=Crate_BOMs[[#This Row],[crate no.]])))</f>
        <v>1</v>
      </c>
      <c r="AF611" s="10" t="str">
        <f>IF(Crate_BOMs[[#This Row],['# POs in Crate]]=1,"",IF(VLOOKUP(Crate_BOMs[[#This Row],[crate no.]],Crates_[[crate no.]:[New Sublot]],3,FALSE)="","",VLOOKUP(Crate_BOMs[[#This Row],[crate no.]],Crates_[[crate no.]:[New Sublot]],3,FALSE)))</f>
        <v/>
      </c>
      <c r="AG611" s="6" t="str">
        <f>IF(VLOOKUP(Crate_BOMs[[#This Row],[crate no.]],Crates_[[crate no.]:[New Sublot]],3,FALSE)="",VLOOKUP(Crate_BOMs[[#This Row],[crate no.]],Crates_[[crate no.]:[New Sublot]],2,FALSE),VLOOKUP(Crate_BOMs[[#This Row],[crate no.]],Crates_[[crate no.]:[New Sublot]],3,FALSE))</f>
        <v>2.03</v>
      </c>
    </row>
    <row r="612" spans="1:33" x14ac:dyDescent="0.25">
      <c r="A612">
        <v>12</v>
      </c>
      <c r="B612">
        <v>300522213</v>
      </c>
      <c r="C612">
        <v>2394739</v>
      </c>
      <c r="D612">
        <v>1</v>
      </c>
      <c r="E612" t="s">
        <v>57</v>
      </c>
      <c r="F612" t="s">
        <v>147</v>
      </c>
      <c r="G612">
        <v>2892</v>
      </c>
      <c r="H612">
        <v>2496</v>
      </c>
      <c r="I612">
        <v>114</v>
      </c>
      <c r="J612">
        <v>98</v>
      </c>
      <c r="K612">
        <v>397</v>
      </c>
      <c r="L612">
        <v>1</v>
      </c>
      <c r="M612" t="s">
        <v>55</v>
      </c>
      <c r="N612" t="s">
        <v>56</v>
      </c>
      <c r="O612" s="2">
        <v>875.2351801399999</v>
      </c>
      <c r="P612" s="15">
        <v>45775</v>
      </c>
      <c r="Q612" s="15">
        <v>45768</v>
      </c>
      <c r="R612" s="15">
        <v>45804</v>
      </c>
      <c r="S612" t="s">
        <v>21</v>
      </c>
      <c r="T612">
        <v>5</v>
      </c>
      <c r="U612" s="2">
        <v>500.44933473999998</v>
      </c>
      <c r="V612" s="2">
        <v>6613.8678599999994</v>
      </c>
      <c r="W612" s="2">
        <v>10.367454400000002</v>
      </c>
      <c r="X612" s="2">
        <v>1.2139108000000001</v>
      </c>
      <c r="Y612" s="2">
        <v>8.7926511999999999</v>
      </c>
      <c r="Z612" s="6">
        <f>Crate_BOMs[[#This Row],[glass weight (lb)]]+Crate_BOMs[[#This Row],[Crate Weight (lb)]]/COUNTIF(Crate_BOMs[crate no.],Crate_BOMs[[#This Row],[crate no.]])</f>
        <v>975.32504708799991</v>
      </c>
      <c r="AA612" s="6" t="str">
        <f>IF(LEFT(Crate_BOMs[[#This Row],[glass code]],4)&lt;&gt;"1116","",IFERROR(MID(Crate_BOMs[[#This Row],[no]],FIND("ECN",Crate_BOMs[[#This Row],[no]]),200),MID(Crate_BOMs[[#This Row],[no]],39,200)))</f>
        <v>2.03 GLZ01</v>
      </c>
      <c r="AB612" s="6" t="str">
        <f>SUBSTITUTE(IF(RIGHT(Crate_BOMs[[#This Row],[PO Sublot-GL]],6)="curved",RIGHT(Crate_BOMs[[#This Row],[PO Sublot-GL]],12),RIGHT(Crate_BOMs[[#This Row],[PO Sublot-GL]],5))," ","")</f>
        <v>GLZ01</v>
      </c>
      <c r="AC612" s="6" t="str">
        <f>SUBSTITUTE(LEFT(Crate_BOMs[[#This Row],[PO Sublot-GL]],LEN(Crate_BOMs[[#This Row],[PO Sublot-GL]])-LEN(Crate_BOMs[[#This Row],[Glass Type]]))," ","")</f>
        <v>2.03</v>
      </c>
      <c r="AD612" s="6" t="str">
        <f>LEFT(Crate_BOMs[[#This Row],[no]],FIND(" ",Crate_BOMs[[#This Row],[no]],5)-1)</f>
        <v>PO 40540</v>
      </c>
      <c r="AE612" s="6" cm="1">
        <f t="array" ref="AE612">COUNTA(_xlfn.UNIQUE(_xlfn._xlws.FILTER(Crate_BOMs[PO],Crate_BOMs[crate no.]=Crate_BOMs[[#This Row],[crate no.]])))</f>
        <v>1</v>
      </c>
      <c r="AF612" s="10" t="str">
        <f>IF(Crate_BOMs[[#This Row],['# POs in Crate]]=1,"",IF(VLOOKUP(Crate_BOMs[[#This Row],[crate no.]],Crates_[[crate no.]:[New Sublot]],3,FALSE)="","",VLOOKUP(Crate_BOMs[[#This Row],[crate no.]],Crates_[[crate no.]:[New Sublot]],3,FALSE)))</f>
        <v/>
      </c>
      <c r="AG612" s="6" t="str">
        <f>IF(VLOOKUP(Crate_BOMs[[#This Row],[crate no.]],Crates_[[crate no.]:[New Sublot]],3,FALSE)="",VLOOKUP(Crate_BOMs[[#This Row],[crate no.]],Crates_[[crate no.]:[New Sublot]],2,FALSE),VLOOKUP(Crate_BOMs[[#This Row],[crate no.]],Crates_[[crate no.]:[New Sublot]],3,FALSE))</f>
        <v>2.03</v>
      </c>
    </row>
    <row r="613" spans="1:33" x14ac:dyDescent="0.25">
      <c r="A613">
        <v>12</v>
      </c>
      <c r="B613">
        <v>300522213</v>
      </c>
      <c r="C613">
        <v>2394739</v>
      </c>
      <c r="D613">
        <v>1</v>
      </c>
      <c r="E613" t="s">
        <v>57</v>
      </c>
      <c r="F613" t="s">
        <v>147</v>
      </c>
      <c r="G613">
        <v>2892</v>
      </c>
      <c r="H613">
        <v>2496</v>
      </c>
      <c r="I613">
        <v>114</v>
      </c>
      <c r="J613">
        <v>98</v>
      </c>
      <c r="K613">
        <v>397</v>
      </c>
      <c r="L613">
        <v>1</v>
      </c>
      <c r="M613" t="s">
        <v>55</v>
      </c>
      <c r="N613" t="s">
        <v>56</v>
      </c>
      <c r="O613" s="2">
        <v>875.2351801399999</v>
      </c>
      <c r="P613" s="15">
        <v>45775</v>
      </c>
      <c r="Q613" s="15">
        <v>45768</v>
      </c>
      <c r="R613" s="15">
        <v>45804</v>
      </c>
      <c r="S613" t="s">
        <v>21</v>
      </c>
      <c r="T613">
        <v>5</v>
      </c>
      <c r="U613" s="2">
        <v>500.44933473999998</v>
      </c>
      <c r="V613" s="2">
        <v>6613.8678599999994</v>
      </c>
      <c r="W613" s="2">
        <v>10.367454400000002</v>
      </c>
      <c r="X613" s="2">
        <v>1.2139108000000001</v>
      </c>
      <c r="Y613" s="2">
        <v>8.7926511999999999</v>
      </c>
      <c r="Z613" s="6">
        <f>Crate_BOMs[[#This Row],[glass weight (lb)]]+Crate_BOMs[[#This Row],[Crate Weight (lb)]]/COUNTIF(Crate_BOMs[crate no.],Crate_BOMs[[#This Row],[crate no.]])</f>
        <v>975.32504708799991</v>
      </c>
      <c r="AA613" s="6" t="str">
        <f>IF(LEFT(Crate_BOMs[[#This Row],[glass code]],4)&lt;&gt;"1116","",IFERROR(MID(Crate_BOMs[[#This Row],[no]],FIND("ECN",Crate_BOMs[[#This Row],[no]]),200),MID(Crate_BOMs[[#This Row],[no]],39,200)))</f>
        <v>2.03 GLZ01</v>
      </c>
      <c r="AB613" s="6" t="str">
        <f>SUBSTITUTE(IF(RIGHT(Crate_BOMs[[#This Row],[PO Sublot-GL]],6)="curved",RIGHT(Crate_BOMs[[#This Row],[PO Sublot-GL]],12),RIGHT(Crate_BOMs[[#This Row],[PO Sublot-GL]],5))," ","")</f>
        <v>GLZ01</v>
      </c>
      <c r="AC613" s="6" t="str">
        <f>SUBSTITUTE(LEFT(Crate_BOMs[[#This Row],[PO Sublot-GL]],LEN(Crate_BOMs[[#This Row],[PO Sublot-GL]])-LEN(Crate_BOMs[[#This Row],[Glass Type]]))," ","")</f>
        <v>2.03</v>
      </c>
      <c r="AD613" s="6" t="str">
        <f>LEFT(Crate_BOMs[[#This Row],[no]],FIND(" ",Crate_BOMs[[#This Row],[no]],5)-1)</f>
        <v>PO 40540</v>
      </c>
      <c r="AE613" s="6" cm="1">
        <f t="array" ref="AE613">COUNTA(_xlfn.UNIQUE(_xlfn._xlws.FILTER(Crate_BOMs[PO],Crate_BOMs[crate no.]=Crate_BOMs[[#This Row],[crate no.]])))</f>
        <v>1</v>
      </c>
      <c r="AF613" s="10" t="str">
        <f>IF(Crate_BOMs[[#This Row],['# POs in Crate]]=1,"",IF(VLOOKUP(Crate_BOMs[[#This Row],[crate no.]],Crates_[[crate no.]:[New Sublot]],3,FALSE)="","",VLOOKUP(Crate_BOMs[[#This Row],[crate no.]],Crates_[[crate no.]:[New Sublot]],3,FALSE)))</f>
        <v/>
      </c>
      <c r="AG613" s="6" t="str">
        <f>IF(VLOOKUP(Crate_BOMs[[#This Row],[crate no.]],Crates_[[crate no.]:[New Sublot]],3,FALSE)="",VLOOKUP(Crate_BOMs[[#This Row],[crate no.]],Crates_[[crate no.]:[New Sublot]],2,FALSE),VLOOKUP(Crate_BOMs[[#This Row],[crate no.]],Crates_[[crate no.]:[New Sublot]],3,FALSE))</f>
        <v>2.03</v>
      </c>
    </row>
    <row r="614" spans="1:33" x14ac:dyDescent="0.25">
      <c r="A614">
        <v>12</v>
      </c>
      <c r="B614">
        <v>300522213</v>
      </c>
      <c r="C614">
        <v>2394739</v>
      </c>
      <c r="D614">
        <v>1</v>
      </c>
      <c r="E614" t="s">
        <v>57</v>
      </c>
      <c r="F614" t="s">
        <v>147</v>
      </c>
      <c r="G614">
        <v>2892</v>
      </c>
      <c r="H614">
        <v>2496</v>
      </c>
      <c r="I614">
        <v>114</v>
      </c>
      <c r="J614">
        <v>98</v>
      </c>
      <c r="K614">
        <v>397</v>
      </c>
      <c r="L614">
        <v>1</v>
      </c>
      <c r="M614" t="s">
        <v>55</v>
      </c>
      <c r="N614" t="s">
        <v>56</v>
      </c>
      <c r="O614" s="2">
        <v>875.2351801399999</v>
      </c>
      <c r="P614" s="15">
        <v>45775</v>
      </c>
      <c r="Q614" s="15">
        <v>45768</v>
      </c>
      <c r="R614" s="15">
        <v>45804</v>
      </c>
      <c r="S614" t="s">
        <v>21</v>
      </c>
      <c r="T614">
        <v>5</v>
      </c>
      <c r="U614" s="2">
        <v>500.44933473999998</v>
      </c>
      <c r="V614" s="2">
        <v>6613.8678599999994</v>
      </c>
      <c r="W614" s="2">
        <v>10.367454400000002</v>
      </c>
      <c r="X614" s="2">
        <v>1.2139108000000001</v>
      </c>
      <c r="Y614" s="2">
        <v>8.7926511999999999</v>
      </c>
      <c r="Z614" s="6">
        <f>Crate_BOMs[[#This Row],[glass weight (lb)]]+Crate_BOMs[[#This Row],[Crate Weight (lb)]]/COUNTIF(Crate_BOMs[crate no.],Crate_BOMs[[#This Row],[crate no.]])</f>
        <v>975.32504708799991</v>
      </c>
      <c r="AA614" s="6" t="str">
        <f>IF(LEFT(Crate_BOMs[[#This Row],[glass code]],4)&lt;&gt;"1116","",IFERROR(MID(Crate_BOMs[[#This Row],[no]],FIND("ECN",Crate_BOMs[[#This Row],[no]]),200),MID(Crate_BOMs[[#This Row],[no]],39,200)))</f>
        <v>2.03 GLZ01</v>
      </c>
      <c r="AB614" s="6" t="str">
        <f>SUBSTITUTE(IF(RIGHT(Crate_BOMs[[#This Row],[PO Sublot-GL]],6)="curved",RIGHT(Crate_BOMs[[#This Row],[PO Sublot-GL]],12),RIGHT(Crate_BOMs[[#This Row],[PO Sublot-GL]],5))," ","")</f>
        <v>GLZ01</v>
      </c>
      <c r="AC614" s="6" t="str">
        <f>SUBSTITUTE(LEFT(Crate_BOMs[[#This Row],[PO Sublot-GL]],LEN(Crate_BOMs[[#This Row],[PO Sublot-GL]])-LEN(Crate_BOMs[[#This Row],[Glass Type]]))," ","")</f>
        <v>2.03</v>
      </c>
      <c r="AD614" s="6" t="str">
        <f>LEFT(Crate_BOMs[[#This Row],[no]],FIND(" ",Crate_BOMs[[#This Row],[no]],5)-1)</f>
        <v>PO 40540</v>
      </c>
      <c r="AE614" s="6" cm="1">
        <f t="array" ref="AE614">COUNTA(_xlfn.UNIQUE(_xlfn._xlws.FILTER(Crate_BOMs[PO],Crate_BOMs[crate no.]=Crate_BOMs[[#This Row],[crate no.]])))</f>
        <v>1</v>
      </c>
      <c r="AF614" s="10" t="str">
        <f>IF(Crate_BOMs[[#This Row],['# POs in Crate]]=1,"",IF(VLOOKUP(Crate_BOMs[[#This Row],[crate no.]],Crates_[[crate no.]:[New Sublot]],3,FALSE)="","",VLOOKUP(Crate_BOMs[[#This Row],[crate no.]],Crates_[[crate no.]:[New Sublot]],3,FALSE)))</f>
        <v/>
      </c>
      <c r="AG614" s="6" t="str">
        <f>IF(VLOOKUP(Crate_BOMs[[#This Row],[crate no.]],Crates_[[crate no.]:[New Sublot]],3,FALSE)="",VLOOKUP(Crate_BOMs[[#This Row],[crate no.]],Crates_[[crate no.]:[New Sublot]],2,FALSE),VLOOKUP(Crate_BOMs[[#This Row],[crate no.]],Crates_[[crate no.]:[New Sublot]],3,FALSE))</f>
        <v>2.03</v>
      </c>
    </row>
    <row r="615" spans="1:33" x14ac:dyDescent="0.25">
      <c r="A615">
        <v>12</v>
      </c>
      <c r="B615">
        <v>300522213</v>
      </c>
      <c r="C615">
        <v>2394739</v>
      </c>
      <c r="D615">
        <v>1</v>
      </c>
      <c r="E615" t="s">
        <v>57</v>
      </c>
      <c r="F615" t="s">
        <v>147</v>
      </c>
      <c r="G615">
        <v>2892</v>
      </c>
      <c r="H615">
        <v>2496</v>
      </c>
      <c r="I615">
        <v>114</v>
      </c>
      <c r="J615">
        <v>98</v>
      </c>
      <c r="K615">
        <v>397</v>
      </c>
      <c r="L615">
        <v>1</v>
      </c>
      <c r="M615" t="s">
        <v>55</v>
      </c>
      <c r="N615" t="s">
        <v>56</v>
      </c>
      <c r="O615" s="2">
        <v>875.2351801399999</v>
      </c>
      <c r="P615" s="15">
        <v>45775</v>
      </c>
      <c r="Q615" s="15">
        <v>45768</v>
      </c>
      <c r="R615" s="15">
        <v>45804</v>
      </c>
      <c r="S615" t="s">
        <v>21</v>
      </c>
      <c r="T615">
        <v>5</v>
      </c>
      <c r="U615" s="2">
        <v>500.44933473999998</v>
      </c>
      <c r="V615" s="2">
        <v>6613.8678599999994</v>
      </c>
      <c r="W615" s="2">
        <v>10.367454400000002</v>
      </c>
      <c r="X615" s="2">
        <v>1.2139108000000001</v>
      </c>
      <c r="Y615" s="2">
        <v>8.7926511999999999</v>
      </c>
      <c r="Z615" s="6">
        <f>Crate_BOMs[[#This Row],[glass weight (lb)]]+Crate_BOMs[[#This Row],[Crate Weight (lb)]]/COUNTIF(Crate_BOMs[crate no.],Crate_BOMs[[#This Row],[crate no.]])</f>
        <v>975.32504708799991</v>
      </c>
      <c r="AA615" s="6" t="str">
        <f>IF(LEFT(Crate_BOMs[[#This Row],[glass code]],4)&lt;&gt;"1116","",IFERROR(MID(Crate_BOMs[[#This Row],[no]],FIND("ECN",Crate_BOMs[[#This Row],[no]]),200),MID(Crate_BOMs[[#This Row],[no]],39,200)))</f>
        <v>2.03 GLZ01</v>
      </c>
      <c r="AB615" s="6" t="str">
        <f>SUBSTITUTE(IF(RIGHT(Crate_BOMs[[#This Row],[PO Sublot-GL]],6)="curved",RIGHT(Crate_BOMs[[#This Row],[PO Sublot-GL]],12),RIGHT(Crate_BOMs[[#This Row],[PO Sublot-GL]],5))," ","")</f>
        <v>GLZ01</v>
      </c>
      <c r="AC615" s="6" t="str">
        <f>SUBSTITUTE(LEFT(Crate_BOMs[[#This Row],[PO Sublot-GL]],LEN(Crate_BOMs[[#This Row],[PO Sublot-GL]])-LEN(Crate_BOMs[[#This Row],[Glass Type]]))," ","")</f>
        <v>2.03</v>
      </c>
      <c r="AD615" s="6" t="str">
        <f>LEFT(Crate_BOMs[[#This Row],[no]],FIND(" ",Crate_BOMs[[#This Row],[no]],5)-1)</f>
        <v>PO 40540</v>
      </c>
      <c r="AE615" s="6" cm="1">
        <f t="array" ref="AE615">COUNTA(_xlfn.UNIQUE(_xlfn._xlws.FILTER(Crate_BOMs[PO],Crate_BOMs[crate no.]=Crate_BOMs[[#This Row],[crate no.]])))</f>
        <v>1</v>
      </c>
      <c r="AF615" s="10" t="str">
        <f>IF(Crate_BOMs[[#This Row],['# POs in Crate]]=1,"",IF(VLOOKUP(Crate_BOMs[[#This Row],[crate no.]],Crates_[[crate no.]:[New Sublot]],3,FALSE)="","",VLOOKUP(Crate_BOMs[[#This Row],[crate no.]],Crates_[[crate no.]:[New Sublot]],3,FALSE)))</f>
        <v/>
      </c>
      <c r="AG615" s="6" t="str">
        <f>IF(VLOOKUP(Crate_BOMs[[#This Row],[crate no.]],Crates_[[crate no.]:[New Sublot]],3,FALSE)="",VLOOKUP(Crate_BOMs[[#This Row],[crate no.]],Crates_[[crate no.]:[New Sublot]],2,FALSE),VLOOKUP(Crate_BOMs[[#This Row],[crate no.]],Crates_[[crate no.]:[New Sublot]],3,FALSE))</f>
        <v>2.03</v>
      </c>
    </row>
    <row r="616" spans="1:33" x14ac:dyDescent="0.25">
      <c r="A616">
        <v>12</v>
      </c>
      <c r="B616">
        <v>300522058</v>
      </c>
      <c r="C616">
        <v>2394740</v>
      </c>
      <c r="D616">
        <v>1</v>
      </c>
      <c r="E616" t="s">
        <v>64</v>
      </c>
      <c r="F616" t="s">
        <v>191</v>
      </c>
      <c r="G616">
        <v>2181</v>
      </c>
      <c r="H616">
        <v>2496</v>
      </c>
      <c r="I616">
        <v>86</v>
      </c>
      <c r="J616">
        <v>98</v>
      </c>
      <c r="K616">
        <v>299</v>
      </c>
      <c r="L616">
        <v>1</v>
      </c>
      <c r="M616" t="s">
        <v>51</v>
      </c>
      <c r="N616" t="s">
        <v>52</v>
      </c>
      <c r="O616" s="2">
        <v>659.18216337999991</v>
      </c>
      <c r="P616" s="15">
        <v>45775</v>
      </c>
      <c r="Q616" s="15">
        <v>45768</v>
      </c>
      <c r="R616" s="15">
        <v>45804</v>
      </c>
      <c r="S616" t="s">
        <v>21</v>
      </c>
      <c r="T616">
        <v>7</v>
      </c>
      <c r="U616" s="2">
        <v>471.78924067999998</v>
      </c>
      <c r="V616" s="2">
        <v>6613.8678599999994</v>
      </c>
      <c r="W616" s="2">
        <v>9.0551183999999996</v>
      </c>
      <c r="X616" s="2">
        <v>1.5091863999999999</v>
      </c>
      <c r="Y616" s="2">
        <v>7.7427824000000003</v>
      </c>
      <c r="Z616" s="6">
        <f>Crate_BOMs[[#This Row],[glass weight (lb)]]+Crate_BOMs[[#This Row],[Crate Weight (lb)]]/COUNTIF(Crate_BOMs[crate no.],Crate_BOMs[[#This Row],[crate no.]])</f>
        <v>718.15581846499992</v>
      </c>
      <c r="AA616" s="6" t="str">
        <f>IF(LEFT(Crate_BOMs[[#This Row],[glass code]],4)&lt;&gt;"1116","",IFERROR(MID(Crate_BOMs[[#This Row],[no]],FIND("ECN",Crate_BOMs[[#This Row],[no]]),200),MID(Crate_BOMs[[#This Row],[no]],39,200)))</f>
        <v>2.03 GLZ02</v>
      </c>
      <c r="AB616" s="6" t="str">
        <f>SUBSTITUTE(IF(RIGHT(Crate_BOMs[[#This Row],[PO Sublot-GL]],6)="curved",RIGHT(Crate_BOMs[[#This Row],[PO Sublot-GL]],12),RIGHT(Crate_BOMs[[#This Row],[PO Sublot-GL]],5))," ","")</f>
        <v>GLZ02</v>
      </c>
      <c r="AC616" s="6" t="str">
        <f>SUBSTITUTE(LEFT(Crate_BOMs[[#This Row],[PO Sublot-GL]],LEN(Crate_BOMs[[#This Row],[PO Sublot-GL]])-LEN(Crate_BOMs[[#This Row],[Glass Type]]))," ","")</f>
        <v>2.03</v>
      </c>
      <c r="AD616" s="6" t="str">
        <f>LEFT(Crate_BOMs[[#This Row],[no]],FIND(" ",Crate_BOMs[[#This Row],[no]],5)-1)</f>
        <v>PO 40540</v>
      </c>
      <c r="AE616" s="6" cm="1">
        <f t="array" ref="AE616">COUNTA(_xlfn.UNIQUE(_xlfn._xlws.FILTER(Crate_BOMs[PO],Crate_BOMs[crate no.]=Crate_BOMs[[#This Row],[crate no.]])))</f>
        <v>1</v>
      </c>
      <c r="AF616" s="10" t="str">
        <f>IF(Crate_BOMs[[#This Row],['# POs in Crate]]=1,"",IF(VLOOKUP(Crate_BOMs[[#This Row],[crate no.]],Crates_[[crate no.]:[New Sublot]],3,FALSE)="","",VLOOKUP(Crate_BOMs[[#This Row],[crate no.]],Crates_[[crate no.]:[New Sublot]],3,FALSE)))</f>
        <v/>
      </c>
      <c r="AG616" s="6" t="str">
        <f>IF(VLOOKUP(Crate_BOMs[[#This Row],[crate no.]],Crates_[[crate no.]:[New Sublot]],3,FALSE)="",VLOOKUP(Crate_BOMs[[#This Row],[crate no.]],Crates_[[crate no.]:[New Sublot]],2,FALSE),VLOOKUP(Crate_BOMs[[#This Row],[crate no.]],Crates_[[crate no.]:[New Sublot]],3,FALSE))</f>
        <v>2.03</v>
      </c>
    </row>
    <row r="617" spans="1:33" x14ac:dyDescent="0.25">
      <c r="A617">
        <v>12</v>
      </c>
      <c r="B617">
        <v>300522058</v>
      </c>
      <c r="C617">
        <v>2394740</v>
      </c>
      <c r="D617">
        <v>1</v>
      </c>
      <c r="E617" t="s">
        <v>64</v>
      </c>
      <c r="F617" t="s">
        <v>191</v>
      </c>
      <c r="G617">
        <v>2181</v>
      </c>
      <c r="H617">
        <v>2496</v>
      </c>
      <c r="I617">
        <v>86</v>
      </c>
      <c r="J617">
        <v>98</v>
      </c>
      <c r="K617">
        <v>299</v>
      </c>
      <c r="L617">
        <v>1</v>
      </c>
      <c r="M617" t="s">
        <v>51</v>
      </c>
      <c r="N617" t="s">
        <v>52</v>
      </c>
      <c r="O617" s="2">
        <v>659.18216337999991</v>
      </c>
      <c r="P617" s="15">
        <v>45775</v>
      </c>
      <c r="Q617" s="15">
        <v>45768</v>
      </c>
      <c r="R617" s="15">
        <v>45804</v>
      </c>
      <c r="S617" t="s">
        <v>21</v>
      </c>
      <c r="T617">
        <v>7</v>
      </c>
      <c r="U617" s="2">
        <v>471.78924067999998</v>
      </c>
      <c r="V617" s="2">
        <v>6613.8678599999994</v>
      </c>
      <c r="W617" s="2">
        <v>9.0551183999999996</v>
      </c>
      <c r="X617" s="2">
        <v>1.5091863999999999</v>
      </c>
      <c r="Y617" s="2">
        <v>7.7427824000000003</v>
      </c>
      <c r="Z617" s="6">
        <f>Crate_BOMs[[#This Row],[glass weight (lb)]]+Crate_BOMs[[#This Row],[Crate Weight (lb)]]/COUNTIF(Crate_BOMs[crate no.],Crate_BOMs[[#This Row],[crate no.]])</f>
        <v>718.15581846499992</v>
      </c>
      <c r="AA617" s="6" t="str">
        <f>IF(LEFT(Crate_BOMs[[#This Row],[glass code]],4)&lt;&gt;"1116","",IFERROR(MID(Crate_BOMs[[#This Row],[no]],FIND("ECN",Crate_BOMs[[#This Row],[no]]),200),MID(Crate_BOMs[[#This Row],[no]],39,200)))</f>
        <v>2.03 GLZ02</v>
      </c>
      <c r="AB617" s="6" t="str">
        <f>SUBSTITUTE(IF(RIGHT(Crate_BOMs[[#This Row],[PO Sublot-GL]],6)="curved",RIGHT(Crate_BOMs[[#This Row],[PO Sublot-GL]],12),RIGHT(Crate_BOMs[[#This Row],[PO Sublot-GL]],5))," ","")</f>
        <v>GLZ02</v>
      </c>
      <c r="AC617" s="6" t="str">
        <f>SUBSTITUTE(LEFT(Crate_BOMs[[#This Row],[PO Sublot-GL]],LEN(Crate_BOMs[[#This Row],[PO Sublot-GL]])-LEN(Crate_BOMs[[#This Row],[Glass Type]]))," ","")</f>
        <v>2.03</v>
      </c>
      <c r="AD617" s="6" t="str">
        <f>LEFT(Crate_BOMs[[#This Row],[no]],FIND(" ",Crate_BOMs[[#This Row],[no]],5)-1)</f>
        <v>PO 40540</v>
      </c>
      <c r="AE617" s="6" cm="1">
        <f t="array" ref="AE617">COUNTA(_xlfn.UNIQUE(_xlfn._xlws.FILTER(Crate_BOMs[PO],Crate_BOMs[crate no.]=Crate_BOMs[[#This Row],[crate no.]])))</f>
        <v>1</v>
      </c>
      <c r="AF617" s="10" t="str">
        <f>IF(Crate_BOMs[[#This Row],['# POs in Crate]]=1,"",IF(VLOOKUP(Crate_BOMs[[#This Row],[crate no.]],Crates_[[crate no.]:[New Sublot]],3,FALSE)="","",VLOOKUP(Crate_BOMs[[#This Row],[crate no.]],Crates_[[crate no.]:[New Sublot]],3,FALSE)))</f>
        <v/>
      </c>
      <c r="AG617" s="6" t="str">
        <f>IF(VLOOKUP(Crate_BOMs[[#This Row],[crate no.]],Crates_[[crate no.]:[New Sublot]],3,FALSE)="",VLOOKUP(Crate_BOMs[[#This Row],[crate no.]],Crates_[[crate no.]:[New Sublot]],2,FALSE),VLOOKUP(Crate_BOMs[[#This Row],[crate no.]],Crates_[[crate no.]:[New Sublot]],3,FALSE))</f>
        <v>2.03</v>
      </c>
    </row>
    <row r="618" spans="1:33" x14ac:dyDescent="0.25">
      <c r="A618">
        <v>12</v>
      </c>
      <c r="B618">
        <v>300522058</v>
      </c>
      <c r="C618">
        <v>2394740</v>
      </c>
      <c r="D618">
        <v>1</v>
      </c>
      <c r="E618" t="s">
        <v>64</v>
      </c>
      <c r="F618" t="s">
        <v>191</v>
      </c>
      <c r="G618">
        <v>2181</v>
      </c>
      <c r="H618">
        <v>2496</v>
      </c>
      <c r="I618">
        <v>86</v>
      </c>
      <c r="J618">
        <v>98</v>
      </c>
      <c r="K618">
        <v>299</v>
      </c>
      <c r="L618">
        <v>1</v>
      </c>
      <c r="M618" t="s">
        <v>51</v>
      </c>
      <c r="N618" t="s">
        <v>52</v>
      </c>
      <c r="O618" s="2">
        <v>659.18216337999991</v>
      </c>
      <c r="P618" s="15">
        <v>45775</v>
      </c>
      <c r="Q618" s="15">
        <v>45768</v>
      </c>
      <c r="R618" s="15">
        <v>45804</v>
      </c>
      <c r="S618" t="s">
        <v>21</v>
      </c>
      <c r="T618">
        <v>7</v>
      </c>
      <c r="U618" s="2">
        <v>471.78924067999998</v>
      </c>
      <c r="V618" s="2">
        <v>6613.8678599999994</v>
      </c>
      <c r="W618" s="2">
        <v>9.0551183999999996</v>
      </c>
      <c r="X618" s="2">
        <v>1.5091863999999999</v>
      </c>
      <c r="Y618" s="2">
        <v>7.7427824000000003</v>
      </c>
      <c r="Z618" s="6">
        <f>Crate_BOMs[[#This Row],[glass weight (lb)]]+Crate_BOMs[[#This Row],[Crate Weight (lb)]]/COUNTIF(Crate_BOMs[crate no.],Crate_BOMs[[#This Row],[crate no.]])</f>
        <v>718.15581846499992</v>
      </c>
      <c r="AA618" s="6" t="str">
        <f>IF(LEFT(Crate_BOMs[[#This Row],[glass code]],4)&lt;&gt;"1116","",IFERROR(MID(Crate_BOMs[[#This Row],[no]],FIND("ECN",Crate_BOMs[[#This Row],[no]]),200),MID(Crate_BOMs[[#This Row],[no]],39,200)))</f>
        <v>2.03 GLZ02</v>
      </c>
      <c r="AB618" s="6" t="str">
        <f>SUBSTITUTE(IF(RIGHT(Crate_BOMs[[#This Row],[PO Sublot-GL]],6)="curved",RIGHT(Crate_BOMs[[#This Row],[PO Sublot-GL]],12),RIGHT(Crate_BOMs[[#This Row],[PO Sublot-GL]],5))," ","")</f>
        <v>GLZ02</v>
      </c>
      <c r="AC618" s="6" t="str">
        <f>SUBSTITUTE(LEFT(Crate_BOMs[[#This Row],[PO Sublot-GL]],LEN(Crate_BOMs[[#This Row],[PO Sublot-GL]])-LEN(Crate_BOMs[[#This Row],[Glass Type]]))," ","")</f>
        <v>2.03</v>
      </c>
      <c r="AD618" s="6" t="str">
        <f>LEFT(Crate_BOMs[[#This Row],[no]],FIND(" ",Crate_BOMs[[#This Row],[no]],5)-1)</f>
        <v>PO 40540</v>
      </c>
      <c r="AE618" s="6" cm="1">
        <f t="array" ref="AE618">COUNTA(_xlfn.UNIQUE(_xlfn._xlws.FILTER(Crate_BOMs[PO],Crate_BOMs[crate no.]=Crate_BOMs[[#This Row],[crate no.]])))</f>
        <v>1</v>
      </c>
      <c r="AF618" s="10" t="str">
        <f>IF(Crate_BOMs[[#This Row],['# POs in Crate]]=1,"",IF(VLOOKUP(Crate_BOMs[[#This Row],[crate no.]],Crates_[[crate no.]:[New Sublot]],3,FALSE)="","",VLOOKUP(Crate_BOMs[[#This Row],[crate no.]],Crates_[[crate no.]:[New Sublot]],3,FALSE)))</f>
        <v/>
      </c>
      <c r="AG618" s="6" t="str">
        <f>IF(VLOOKUP(Crate_BOMs[[#This Row],[crate no.]],Crates_[[crate no.]:[New Sublot]],3,FALSE)="",VLOOKUP(Crate_BOMs[[#This Row],[crate no.]],Crates_[[crate no.]:[New Sublot]],2,FALSE),VLOOKUP(Crate_BOMs[[#This Row],[crate no.]],Crates_[[crate no.]:[New Sublot]],3,FALSE))</f>
        <v>2.03</v>
      </c>
    </row>
    <row r="619" spans="1:33" x14ac:dyDescent="0.25">
      <c r="A619">
        <v>12</v>
      </c>
      <c r="B619">
        <v>300522058</v>
      </c>
      <c r="C619">
        <v>2394740</v>
      </c>
      <c r="D619">
        <v>1</v>
      </c>
      <c r="E619" t="s">
        <v>64</v>
      </c>
      <c r="F619" t="s">
        <v>191</v>
      </c>
      <c r="G619">
        <v>2181</v>
      </c>
      <c r="H619">
        <v>2496</v>
      </c>
      <c r="I619">
        <v>86</v>
      </c>
      <c r="J619">
        <v>98</v>
      </c>
      <c r="K619">
        <v>299</v>
      </c>
      <c r="L619">
        <v>1</v>
      </c>
      <c r="M619" t="s">
        <v>51</v>
      </c>
      <c r="N619" t="s">
        <v>52</v>
      </c>
      <c r="O619" s="2">
        <v>659.18216337999991</v>
      </c>
      <c r="P619" s="15">
        <v>45775</v>
      </c>
      <c r="Q619" s="15">
        <v>45768</v>
      </c>
      <c r="R619" s="15">
        <v>45804</v>
      </c>
      <c r="S619" t="s">
        <v>21</v>
      </c>
      <c r="T619">
        <v>7</v>
      </c>
      <c r="U619" s="2">
        <v>471.78924067999998</v>
      </c>
      <c r="V619" s="2">
        <v>6613.8678599999994</v>
      </c>
      <c r="W619" s="2">
        <v>9.0551183999999996</v>
      </c>
      <c r="X619" s="2">
        <v>1.5091863999999999</v>
      </c>
      <c r="Y619" s="2">
        <v>7.7427824000000003</v>
      </c>
      <c r="Z619" s="6">
        <f>Crate_BOMs[[#This Row],[glass weight (lb)]]+Crate_BOMs[[#This Row],[Crate Weight (lb)]]/COUNTIF(Crate_BOMs[crate no.],Crate_BOMs[[#This Row],[crate no.]])</f>
        <v>718.15581846499992</v>
      </c>
      <c r="AA619" s="6" t="str">
        <f>IF(LEFT(Crate_BOMs[[#This Row],[glass code]],4)&lt;&gt;"1116","",IFERROR(MID(Crate_BOMs[[#This Row],[no]],FIND("ECN",Crate_BOMs[[#This Row],[no]]),200),MID(Crate_BOMs[[#This Row],[no]],39,200)))</f>
        <v>2.03 GLZ02</v>
      </c>
      <c r="AB619" s="6" t="str">
        <f>SUBSTITUTE(IF(RIGHT(Crate_BOMs[[#This Row],[PO Sublot-GL]],6)="curved",RIGHT(Crate_BOMs[[#This Row],[PO Sublot-GL]],12),RIGHT(Crate_BOMs[[#This Row],[PO Sublot-GL]],5))," ","")</f>
        <v>GLZ02</v>
      </c>
      <c r="AC619" s="6" t="str">
        <f>SUBSTITUTE(LEFT(Crate_BOMs[[#This Row],[PO Sublot-GL]],LEN(Crate_BOMs[[#This Row],[PO Sublot-GL]])-LEN(Crate_BOMs[[#This Row],[Glass Type]]))," ","")</f>
        <v>2.03</v>
      </c>
      <c r="AD619" s="6" t="str">
        <f>LEFT(Crate_BOMs[[#This Row],[no]],FIND(" ",Crate_BOMs[[#This Row],[no]],5)-1)</f>
        <v>PO 40540</v>
      </c>
      <c r="AE619" s="6" cm="1">
        <f t="array" ref="AE619">COUNTA(_xlfn.UNIQUE(_xlfn._xlws.FILTER(Crate_BOMs[PO],Crate_BOMs[crate no.]=Crate_BOMs[[#This Row],[crate no.]])))</f>
        <v>1</v>
      </c>
      <c r="AF619" s="10" t="str">
        <f>IF(Crate_BOMs[[#This Row],['# POs in Crate]]=1,"",IF(VLOOKUP(Crate_BOMs[[#This Row],[crate no.]],Crates_[[crate no.]:[New Sublot]],3,FALSE)="","",VLOOKUP(Crate_BOMs[[#This Row],[crate no.]],Crates_[[crate no.]:[New Sublot]],3,FALSE)))</f>
        <v/>
      </c>
      <c r="AG619" s="6" t="str">
        <f>IF(VLOOKUP(Crate_BOMs[[#This Row],[crate no.]],Crates_[[crate no.]:[New Sublot]],3,FALSE)="",VLOOKUP(Crate_BOMs[[#This Row],[crate no.]],Crates_[[crate no.]:[New Sublot]],2,FALSE),VLOOKUP(Crate_BOMs[[#This Row],[crate no.]],Crates_[[crate no.]:[New Sublot]],3,FALSE))</f>
        <v>2.03</v>
      </c>
    </row>
    <row r="620" spans="1:33" x14ac:dyDescent="0.25">
      <c r="A620">
        <v>12</v>
      </c>
      <c r="B620">
        <v>300522058</v>
      </c>
      <c r="C620">
        <v>2394740</v>
      </c>
      <c r="D620">
        <v>1</v>
      </c>
      <c r="E620" t="s">
        <v>64</v>
      </c>
      <c r="F620" t="s">
        <v>191</v>
      </c>
      <c r="G620">
        <v>2181</v>
      </c>
      <c r="H620">
        <v>2496</v>
      </c>
      <c r="I620">
        <v>86</v>
      </c>
      <c r="J620">
        <v>98</v>
      </c>
      <c r="K620">
        <v>299</v>
      </c>
      <c r="L620">
        <v>1</v>
      </c>
      <c r="M620" t="s">
        <v>51</v>
      </c>
      <c r="N620" t="s">
        <v>52</v>
      </c>
      <c r="O620" s="2">
        <v>659.18216337999991</v>
      </c>
      <c r="P620" s="15">
        <v>45775</v>
      </c>
      <c r="Q620" s="15">
        <v>45768</v>
      </c>
      <c r="R620" s="15">
        <v>45804</v>
      </c>
      <c r="S620" t="s">
        <v>21</v>
      </c>
      <c r="T620">
        <v>7</v>
      </c>
      <c r="U620" s="2">
        <v>471.78924067999998</v>
      </c>
      <c r="V620" s="2">
        <v>6613.8678599999994</v>
      </c>
      <c r="W620" s="2">
        <v>9.0551183999999996</v>
      </c>
      <c r="X620" s="2">
        <v>1.5091863999999999</v>
      </c>
      <c r="Y620" s="2">
        <v>7.7427824000000003</v>
      </c>
      <c r="Z620" s="6">
        <f>Crate_BOMs[[#This Row],[glass weight (lb)]]+Crate_BOMs[[#This Row],[Crate Weight (lb)]]/COUNTIF(Crate_BOMs[crate no.],Crate_BOMs[[#This Row],[crate no.]])</f>
        <v>718.15581846499992</v>
      </c>
      <c r="AA620" s="6" t="str">
        <f>IF(LEFT(Crate_BOMs[[#This Row],[glass code]],4)&lt;&gt;"1116","",IFERROR(MID(Crate_BOMs[[#This Row],[no]],FIND("ECN",Crate_BOMs[[#This Row],[no]]),200),MID(Crate_BOMs[[#This Row],[no]],39,200)))</f>
        <v>2.03 GLZ02</v>
      </c>
      <c r="AB620" s="6" t="str">
        <f>SUBSTITUTE(IF(RIGHT(Crate_BOMs[[#This Row],[PO Sublot-GL]],6)="curved",RIGHT(Crate_BOMs[[#This Row],[PO Sublot-GL]],12),RIGHT(Crate_BOMs[[#This Row],[PO Sublot-GL]],5))," ","")</f>
        <v>GLZ02</v>
      </c>
      <c r="AC620" s="6" t="str">
        <f>SUBSTITUTE(LEFT(Crate_BOMs[[#This Row],[PO Sublot-GL]],LEN(Crate_BOMs[[#This Row],[PO Sublot-GL]])-LEN(Crate_BOMs[[#This Row],[Glass Type]]))," ","")</f>
        <v>2.03</v>
      </c>
      <c r="AD620" s="6" t="str">
        <f>LEFT(Crate_BOMs[[#This Row],[no]],FIND(" ",Crate_BOMs[[#This Row],[no]],5)-1)</f>
        <v>PO 40540</v>
      </c>
      <c r="AE620" s="6" cm="1">
        <f t="array" ref="AE620">COUNTA(_xlfn.UNIQUE(_xlfn._xlws.FILTER(Crate_BOMs[PO],Crate_BOMs[crate no.]=Crate_BOMs[[#This Row],[crate no.]])))</f>
        <v>1</v>
      </c>
      <c r="AF620" s="10" t="str">
        <f>IF(Crate_BOMs[[#This Row],['# POs in Crate]]=1,"",IF(VLOOKUP(Crate_BOMs[[#This Row],[crate no.]],Crates_[[crate no.]:[New Sublot]],3,FALSE)="","",VLOOKUP(Crate_BOMs[[#This Row],[crate no.]],Crates_[[crate no.]:[New Sublot]],3,FALSE)))</f>
        <v/>
      </c>
      <c r="AG620" s="6" t="str">
        <f>IF(VLOOKUP(Crate_BOMs[[#This Row],[crate no.]],Crates_[[crate no.]:[New Sublot]],3,FALSE)="",VLOOKUP(Crate_BOMs[[#This Row],[crate no.]],Crates_[[crate no.]:[New Sublot]],2,FALSE),VLOOKUP(Crate_BOMs[[#This Row],[crate no.]],Crates_[[crate no.]:[New Sublot]],3,FALSE))</f>
        <v>2.03</v>
      </c>
    </row>
    <row r="621" spans="1:33" x14ac:dyDescent="0.25">
      <c r="A621">
        <v>12</v>
      </c>
      <c r="B621">
        <v>300522058</v>
      </c>
      <c r="C621">
        <v>2394740</v>
      </c>
      <c r="D621">
        <v>1</v>
      </c>
      <c r="E621" t="s">
        <v>64</v>
      </c>
      <c r="F621" t="s">
        <v>191</v>
      </c>
      <c r="G621">
        <v>2181</v>
      </c>
      <c r="H621">
        <v>2496</v>
      </c>
      <c r="I621">
        <v>86</v>
      </c>
      <c r="J621">
        <v>98</v>
      </c>
      <c r="K621">
        <v>299</v>
      </c>
      <c r="L621">
        <v>1</v>
      </c>
      <c r="M621" t="s">
        <v>51</v>
      </c>
      <c r="N621" t="s">
        <v>52</v>
      </c>
      <c r="O621" s="2">
        <v>659.18216337999991</v>
      </c>
      <c r="P621" s="15">
        <v>45775</v>
      </c>
      <c r="Q621" s="15">
        <v>45768</v>
      </c>
      <c r="R621" s="15">
        <v>45804</v>
      </c>
      <c r="S621" t="s">
        <v>21</v>
      </c>
      <c r="T621">
        <v>7</v>
      </c>
      <c r="U621" s="2">
        <v>471.78924067999998</v>
      </c>
      <c r="V621" s="2">
        <v>6613.8678599999994</v>
      </c>
      <c r="W621" s="2">
        <v>9.0551183999999996</v>
      </c>
      <c r="X621" s="2">
        <v>1.5091863999999999</v>
      </c>
      <c r="Y621" s="2">
        <v>7.7427824000000003</v>
      </c>
      <c r="Z621" s="6">
        <f>Crate_BOMs[[#This Row],[glass weight (lb)]]+Crate_BOMs[[#This Row],[Crate Weight (lb)]]/COUNTIF(Crate_BOMs[crate no.],Crate_BOMs[[#This Row],[crate no.]])</f>
        <v>718.15581846499992</v>
      </c>
      <c r="AA621" s="6" t="str">
        <f>IF(LEFT(Crate_BOMs[[#This Row],[glass code]],4)&lt;&gt;"1116","",IFERROR(MID(Crate_BOMs[[#This Row],[no]],FIND("ECN",Crate_BOMs[[#This Row],[no]]),200),MID(Crate_BOMs[[#This Row],[no]],39,200)))</f>
        <v>2.03 GLZ02</v>
      </c>
      <c r="AB621" s="6" t="str">
        <f>SUBSTITUTE(IF(RIGHT(Crate_BOMs[[#This Row],[PO Sublot-GL]],6)="curved",RIGHT(Crate_BOMs[[#This Row],[PO Sublot-GL]],12),RIGHT(Crate_BOMs[[#This Row],[PO Sublot-GL]],5))," ","")</f>
        <v>GLZ02</v>
      </c>
      <c r="AC621" s="6" t="str">
        <f>SUBSTITUTE(LEFT(Crate_BOMs[[#This Row],[PO Sublot-GL]],LEN(Crate_BOMs[[#This Row],[PO Sublot-GL]])-LEN(Crate_BOMs[[#This Row],[Glass Type]]))," ","")</f>
        <v>2.03</v>
      </c>
      <c r="AD621" s="6" t="str">
        <f>LEFT(Crate_BOMs[[#This Row],[no]],FIND(" ",Crate_BOMs[[#This Row],[no]],5)-1)</f>
        <v>PO 40540</v>
      </c>
      <c r="AE621" s="6" cm="1">
        <f t="array" ref="AE621">COUNTA(_xlfn.UNIQUE(_xlfn._xlws.FILTER(Crate_BOMs[PO],Crate_BOMs[crate no.]=Crate_BOMs[[#This Row],[crate no.]])))</f>
        <v>1</v>
      </c>
      <c r="AF621" s="10" t="str">
        <f>IF(Crate_BOMs[[#This Row],['# POs in Crate]]=1,"",IF(VLOOKUP(Crate_BOMs[[#This Row],[crate no.]],Crates_[[crate no.]:[New Sublot]],3,FALSE)="","",VLOOKUP(Crate_BOMs[[#This Row],[crate no.]],Crates_[[crate no.]:[New Sublot]],3,FALSE)))</f>
        <v/>
      </c>
      <c r="AG621" s="6" t="str">
        <f>IF(VLOOKUP(Crate_BOMs[[#This Row],[crate no.]],Crates_[[crate no.]:[New Sublot]],3,FALSE)="",VLOOKUP(Crate_BOMs[[#This Row],[crate no.]],Crates_[[crate no.]:[New Sublot]],2,FALSE),VLOOKUP(Crate_BOMs[[#This Row],[crate no.]],Crates_[[crate no.]:[New Sublot]],3,FALSE))</f>
        <v>2.03</v>
      </c>
    </row>
    <row r="622" spans="1:33" x14ac:dyDescent="0.25">
      <c r="A622">
        <v>12</v>
      </c>
      <c r="B622">
        <v>300522058</v>
      </c>
      <c r="C622">
        <v>2394740</v>
      </c>
      <c r="D622">
        <v>1</v>
      </c>
      <c r="E622" t="s">
        <v>64</v>
      </c>
      <c r="F622" t="s">
        <v>191</v>
      </c>
      <c r="G622">
        <v>2181</v>
      </c>
      <c r="H622">
        <v>2496</v>
      </c>
      <c r="I622">
        <v>86</v>
      </c>
      <c r="J622">
        <v>98</v>
      </c>
      <c r="K622">
        <v>299</v>
      </c>
      <c r="L622">
        <v>1</v>
      </c>
      <c r="M622" t="s">
        <v>51</v>
      </c>
      <c r="N622" t="s">
        <v>52</v>
      </c>
      <c r="O622" s="2">
        <v>659.18216337999991</v>
      </c>
      <c r="P622" s="15">
        <v>45775</v>
      </c>
      <c r="Q622" s="15">
        <v>45768</v>
      </c>
      <c r="R622" s="15">
        <v>45804</v>
      </c>
      <c r="S622" t="s">
        <v>21</v>
      </c>
      <c r="T622">
        <v>7</v>
      </c>
      <c r="U622" s="2">
        <v>471.78924067999998</v>
      </c>
      <c r="V622" s="2">
        <v>6613.8678599999994</v>
      </c>
      <c r="W622" s="2">
        <v>9.0551183999999996</v>
      </c>
      <c r="X622" s="2">
        <v>1.5091863999999999</v>
      </c>
      <c r="Y622" s="2">
        <v>7.7427824000000003</v>
      </c>
      <c r="Z622" s="6">
        <f>Crate_BOMs[[#This Row],[glass weight (lb)]]+Crate_BOMs[[#This Row],[Crate Weight (lb)]]/COUNTIF(Crate_BOMs[crate no.],Crate_BOMs[[#This Row],[crate no.]])</f>
        <v>718.15581846499992</v>
      </c>
      <c r="AA622" s="6" t="str">
        <f>IF(LEFT(Crate_BOMs[[#This Row],[glass code]],4)&lt;&gt;"1116","",IFERROR(MID(Crate_BOMs[[#This Row],[no]],FIND("ECN",Crate_BOMs[[#This Row],[no]]),200),MID(Crate_BOMs[[#This Row],[no]],39,200)))</f>
        <v>2.03 GLZ02</v>
      </c>
      <c r="AB622" s="6" t="str">
        <f>SUBSTITUTE(IF(RIGHT(Crate_BOMs[[#This Row],[PO Sublot-GL]],6)="curved",RIGHT(Crate_BOMs[[#This Row],[PO Sublot-GL]],12),RIGHT(Crate_BOMs[[#This Row],[PO Sublot-GL]],5))," ","")</f>
        <v>GLZ02</v>
      </c>
      <c r="AC622" s="6" t="str">
        <f>SUBSTITUTE(LEFT(Crate_BOMs[[#This Row],[PO Sublot-GL]],LEN(Crate_BOMs[[#This Row],[PO Sublot-GL]])-LEN(Crate_BOMs[[#This Row],[Glass Type]]))," ","")</f>
        <v>2.03</v>
      </c>
      <c r="AD622" s="6" t="str">
        <f>LEFT(Crate_BOMs[[#This Row],[no]],FIND(" ",Crate_BOMs[[#This Row],[no]],5)-1)</f>
        <v>PO 40540</v>
      </c>
      <c r="AE622" s="6" cm="1">
        <f t="array" ref="AE622">COUNTA(_xlfn.UNIQUE(_xlfn._xlws.FILTER(Crate_BOMs[PO],Crate_BOMs[crate no.]=Crate_BOMs[[#This Row],[crate no.]])))</f>
        <v>1</v>
      </c>
      <c r="AF622" s="10" t="str">
        <f>IF(Crate_BOMs[[#This Row],['# POs in Crate]]=1,"",IF(VLOOKUP(Crate_BOMs[[#This Row],[crate no.]],Crates_[[crate no.]:[New Sublot]],3,FALSE)="","",VLOOKUP(Crate_BOMs[[#This Row],[crate no.]],Crates_[[crate no.]:[New Sublot]],3,FALSE)))</f>
        <v/>
      </c>
      <c r="AG622" s="6" t="str">
        <f>IF(VLOOKUP(Crate_BOMs[[#This Row],[crate no.]],Crates_[[crate no.]:[New Sublot]],3,FALSE)="",VLOOKUP(Crate_BOMs[[#This Row],[crate no.]],Crates_[[crate no.]:[New Sublot]],2,FALSE),VLOOKUP(Crate_BOMs[[#This Row],[crate no.]],Crates_[[crate no.]:[New Sublot]],3,FALSE))</f>
        <v>2.03</v>
      </c>
    </row>
    <row r="623" spans="1:33" x14ac:dyDescent="0.25">
      <c r="A623">
        <v>12</v>
      </c>
      <c r="B623">
        <v>300522058</v>
      </c>
      <c r="C623">
        <v>2394740</v>
      </c>
      <c r="D623">
        <v>1</v>
      </c>
      <c r="E623" t="s">
        <v>64</v>
      </c>
      <c r="F623" t="s">
        <v>191</v>
      </c>
      <c r="G623">
        <v>2181</v>
      </c>
      <c r="H623">
        <v>2496</v>
      </c>
      <c r="I623">
        <v>86</v>
      </c>
      <c r="J623">
        <v>98</v>
      </c>
      <c r="K623">
        <v>299</v>
      </c>
      <c r="L623">
        <v>1</v>
      </c>
      <c r="M623" t="s">
        <v>51</v>
      </c>
      <c r="N623" t="s">
        <v>52</v>
      </c>
      <c r="O623" s="2">
        <v>659.18216337999991</v>
      </c>
      <c r="P623" s="15">
        <v>45775</v>
      </c>
      <c r="Q623" s="15">
        <v>45768</v>
      </c>
      <c r="R623" s="15">
        <v>45804</v>
      </c>
      <c r="S623" t="s">
        <v>21</v>
      </c>
      <c r="T623">
        <v>7</v>
      </c>
      <c r="U623" s="2">
        <v>471.78924067999998</v>
      </c>
      <c r="V623" s="2">
        <v>6613.8678599999994</v>
      </c>
      <c r="W623" s="2">
        <v>9.0551183999999996</v>
      </c>
      <c r="X623" s="2">
        <v>1.5091863999999999</v>
      </c>
      <c r="Y623" s="2">
        <v>7.7427824000000003</v>
      </c>
      <c r="Z623" s="6">
        <f>Crate_BOMs[[#This Row],[glass weight (lb)]]+Crate_BOMs[[#This Row],[Crate Weight (lb)]]/COUNTIF(Crate_BOMs[crate no.],Crate_BOMs[[#This Row],[crate no.]])</f>
        <v>718.15581846499992</v>
      </c>
      <c r="AA623" s="6" t="str">
        <f>IF(LEFT(Crate_BOMs[[#This Row],[glass code]],4)&lt;&gt;"1116","",IFERROR(MID(Crate_BOMs[[#This Row],[no]],FIND("ECN",Crate_BOMs[[#This Row],[no]]),200),MID(Crate_BOMs[[#This Row],[no]],39,200)))</f>
        <v>2.03 GLZ02</v>
      </c>
      <c r="AB623" s="6" t="str">
        <f>SUBSTITUTE(IF(RIGHT(Crate_BOMs[[#This Row],[PO Sublot-GL]],6)="curved",RIGHT(Crate_BOMs[[#This Row],[PO Sublot-GL]],12),RIGHT(Crate_BOMs[[#This Row],[PO Sublot-GL]],5))," ","")</f>
        <v>GLZ02</v>
      </c>
      <c r="AC623" s="6" t="str">
        <f>SUBSTITUTE(LEFT(Crate_BOMs[[#This Row],[PO Sublot-GL]],LEN(Crate_BOMs[[#This Row],[PO Sublot-GL]])-LEN(Crate_BOMs[[#This Row],[Glass Type]]))," ","")</f>
        <v>2.03</v>
      </c>
      <c r="AD623" s="6" t="str">
        <f>LEFT(Crate_BOMs[[#This Row],[no]],FIND(" ",Crate_BOMs[[#This Row],[no]],5)-1)</f>
        <v>PO 40540</v>
      </c>
      <c r="AE623" s="6" cm="1">
        <f t="array" ref="AE623">COUNTA(_xlfn.UNIQUE(_xlfn._xlws.FILTER(Crate_BOMs[PO],Crate_BOMs[crate no.]=Crate_BOMs[[#This Row],[crate no.]])))</f>
        <v>1</v>
      </c>
      <c r="AF623" s="10" t="str">
        <f>IF(Crate_BOMs[[#This Row],['# POs in Crate]]=1,"",IF(VLOOKUP(Crate_BOMs[[#This Row],[crate no.]],Crates_[[crate no.]:[New Sublot]],3,FALSE)="","",VLOOKUP(Crate_BOMs[[#This Row],[crate no.]],Crates_[[crate no.]:[New Sublot]],3,FALSE)))</f>
        <v/>
      </c>
      <c r="AG623" s="6" t="str">
        <f>IF(VLOOKUP(Crate_BOMs[[#This Row],[crate no.]],Crates_[[crate no.]:[New Sublot]],3,FALSE)="",VLOOKUP(Crate_BOMs[[#This Row],[crate no.]],Crates_[[crate no.]:[New Sublot]],2,FALSE),VLOOKUP(Crate_BOMs[[#This Row],[crate no.]],Crates_[[crate no.]:[New Sublot]],3,FALSE))</f>
        <v>2.03</v>
      </c>
    </row>
    <row r="624" spans="1:33" x14ac:dyDescent="0.25">
      <c r="A624">
        <v>12</v>
      </c>
      <c r="B624">
        <v>300522132</v>
      </c>
      <c r="C624">
        <v>2394740</v>
      </c>
      <c r="D624">
        <v>1</v>
      </c>
      <c r="E624" t="s">
        <v>64</v>
      </c>
      <c r="F624" t="s">
        <v>191</v>
      </c>
      <c r="G624">
        <v>2181</v>
      </c>
      <c r="H624">
        <v>2496</v>
      </c>
      <c r="I624">
        <v>86</v>
      </c>
      <c r="J624">
        <v>98</v>
      </c>
      <c r="K624">
        <v>299</v>
      </c>
      <c r="L624">
        <v>1</v>
      </c>
      <c r="M624" t="s">
        <v>51</v>
      </c>
      <c r="N624" t="s">
        <v>52</v>
      </c>
      <c r="O624" s="2">
        <v>659.18216337999991</v>
      </c>
      <c r="P624" s="15">
        <v>45775</v>
      </c>
      <c r="Q624" s="15">
        <v>45768</v>
      </c>
      <c r="R624" s="15">
        <v>45804</v>
      </c>
      <c r="S624" t="s">
        <v>21</v>
      </c>
      <c r="T624">
        <v>7</v>
      </c>
      <c r="U624" s="2">
        <v>471.78924067999998</v>
      </c>
      <c r="V624" s="2">
        <v>6613.8678599999994</v>
      </c>
      <c r="W624" s="2">
        <v>9.0551183999999996</v>
      </c>
      <c r="X624" s="2">
        <v>1.5091863999999999</v>
      </c>
      <c r="Y624" s="2">
        <v>7.7427824000000003</v>
      </c>
      <c r="Z624" s="6">
        <f>Crate_BOMs[[#This Row],[glass weight (lb)]]+Crate_BOMs[[#This Row],[Crate Weight (lb)]]/COUNTIF(Crate_BOMs[crate no.],Crate_BOMs[[#This Row],[crate no.]])</f>
        <v>718.15581846499992</v>
      </c>
      <c r="AA624" s="6" t="str">
        <f>IF(LEFT(Crate_BOMs[[#This Row],[glass code]],4)&lt;&gt;"1116","",IFERROR(MID(Crate_BOMs[[#This Row],[no]],FIND("ECN",Crate_BOMs[[#This Row],[no]]),200),MID(Crate_BOMs[[#This Row],[no]],39,200)))</f>
        <v>2.03 GLZ02</v>
      </c>
      <c r="AB624" s="6" t="str">
        <f>SUBSTITUTE(IF(RIGHT(Crate_BOMs[[#This Row],[PO Sublot-GL]],6)="curved",RIGHT(Crate_BOMs[[#This Row],[PO Sublot-GL]],12),RIGHT(Crate_BOMs[[#This Row],[PO Sublot-GL]],5))," ","")</f>
        <v>GLZ02</v>
      </c>
      <c r="AC624" s="6" t="str">
        <f>SUBSTITUTE(LEFT(Crate_BOMs[[#This Row],[PO Sublot-GL]],LEN(Crate_BOMs[[#This Row],[PO Sublot-GL]])-LEN(Crate_BOMs[[#This Row],[Glass Type]]))," ","")</f>
        <v>2.03</v>
      </c>
      <c r="AD624" s="6" t="str">
        <f>LEFT(Crate_BOMs[[#This Row],[no]],FIND(" ",Crate_BOMs[[#This Row],[no]],5)-1)</f>
        <v>PO 40540</v>
      </c>
      <c r="AE624" s="6" cm="1">
        <f t="array" ref="AE624">COUNTA(_xlfn.UNIQUE(_xlfn._xlws.FILTER(Crate_BOMs[PO],Crate_BOMs[crate no.]=Crate_BOMs[[#This Row],[crate no.]])))</f>
        <v>1</v>
      </c>
      <c r="AF624" s="10" t="str">
        <f>IF(Crate_BOMs[[#This Row],['# POs in Crate]]=1,"",IF(VLOOKUP(Crate_BOMs[[#This Row],[crate no.]],Crates_[[crate no.]:[New Sublot]],3,FALSE)="","",VLOOKUP(Crate_BOMs[[#This Row],[crate no.]],Crates_[[crate no.]:[New Sublot]],3,FALSE)))</f>
        <v/>
      </c>
      <c r="AG624" s="6" t="str">
        <f>IF(VLOOKUP(Crate_BOMs[[#This Row],[crate no.]],Crates_[[crate no.]:[New Sublot]],3,FALSE)="",VLOOKUP(Crate_BOMs[[#This Row],[crate no.]],Crates_[[crate no.]:[New Sublot]],2,FALSE),VLOOKUP(Crate_BOMs[[#This Row],[crate no.]],Crates_[[crate no.]:[New Sublot]],3,FALSE))</f>
        <v>2.03</v>
      </c>
    </row>
    <row r="625" spans="1:33" x14ac:dyDescent="0.25">
      <c r="A625">
        <v>12</v>
      </c>
      <c r="B625">
        <v>300522132</v>
      </c>
      <c r="C625">
        <v>2394740</v>
      </c>
      <c r="D625">
        <v>1</v>
      </c>
      <c r="E625" t="s">
        <v>64</v>
      </c>
      <c r="F625" t="s">
        <v>191</v>
      </c>
      <c r="G625">
        <v>2181</v>
      </c>
      <c r="H625">
        <v>2496</v>
      </c>
      <c r="I625">
        <v>86</v>
      </c>
      <c r="J625">
        <v>98</v>
      </c>
      <c r="K625">
        <v>299</v>
      </c>
      <c r="L625">
        <v>1</v>
      </c>
      <c r="M625" t="s">
        <v>51</v>
      </c>
      <c r="N625" t="s">
        <v>52</v>
      </c>
      <c r="O625" s="2">
        <v>659.18216337999991</v>
      </c>
      <c r="P625" s="15">
        <v>45775</v>
      </c>
      <c r="Q625" s="15">
        <v>45768</v>
      </c>
      <c r="R625" s="15">
        <v>45804</v>
      </c>
      <c r="S625" t="s">
        <v>21</v>
      </c>
      <c r="T625">
        <v>7</v>
      </c>
      <c r="U625" s="2">
        <v>471.78924067999998</v>
      </c>
      <c r="V625" s="2">
        <v>6613.8678599999994</v>
      </c>
      <c r="W625" s="2">
        <v>9.0551183999999996</v>
      </c>
      <c r="X625" s="2">
        <v>1.5091863999999999</v>
      </c>
      <c r="Y625" s="2">
        <v>7.7427824000000003</v>
      </c>
      <c r="Z625" s="6">
        <f>Crate_BOMs[[#This Row],[glass weight (lb)]]+Crate_BOMs[[#This Row],[Crate Weight (lb)]]/COUNTIF(Crate_BOMs[crate no.],Crate_BOMs[[#This Row],[crate no.]])</f>
        <v>718.15581846499992</v>
      </c>
      <c r="AA625" s="6" t="str">
        <f>IF(LEFT(Crate_BOMs[[#This Row],[glass code]],4)&lt;&gt;"1116","",IFERROR(MID(Crate_BOMs[[#This Row],[no]],FIND("ECN",Crate_BOMs[[#This Row],[no]]),200),MID(Crate_BOMs[[#This Row],[no]],39,200)))</f>
        <v>2.03 GLZ02</v>
      </c>
      <c r="AB625" s="6" t="str">
        <f>SUBSTITUTE(IF(RIGHT(Crate_BOMs[[#This Row],[PO Sublot-GL]],6)="curved",RIGHT(Crate_BOMs[[#This Row],[PO Sublot-GL]],12),RIGHT(Crate_BOMs[[#This Row],[PO Sublot-GL]],5))," ","")</f>
        <v>GLZ02</v>
      </c>
      <c r="AC625" s="6" t="str">
        <f>SUBSTITUTE(LEFT(Crate_BOMs[[#This Row],[PO Sublot-GL]],LEN(Crate_BOMs[[#This Row],[PO Sublot-GL]])-LEN(Crate_BOMs[[#This Row],[Glass Type]]))," ","")</f>
        <v>2.03</v>
      </c>
      <c r="AD625" s="6" t="str">
        <f>LEFT(Crate_BOMs[[#This Row],[no]],FIND(" ",Crate_BOMs[[#This Row],[no]],5)-1)</f>
        <v>PO 40540</v>
      </c>
      <c r="AE625" s="6" cm="1">
        <f t="array" ref="AE625">COUNTA(_xlfn.UNIQUE(_xlfn._xlws.FILTER(Crate_BOMs[PO],Crate_BOMs[crate no.]=Crate_BOMs[[#This Row],[crate no.]])))</f>
        <v>1</v>
      </c>
      <c r="AF625" s="10" t="str">
        <f>IF(Crate_BOMs[[#This Row],['# POs in Crate]]=1,"",IF(VLOOKUP(Crate_BOMs[[#This Row],[crate no.]],Crates_[[crate no.]:[New Sublot]],3,FALSE)="","",VLOOKUP(Crate_BOMs[[#This Row],[crate no.]],Crates_[[crate no.]:[New Sublot]],3,FALSE)))</f>
        <v/>
      </c>
      <c r="AG625" s="6" t="str">
        <f>IF(VLOOKUP(Crate_BOMs[[#This Row],[crate no.]],Crates_[[crate no.]:[New Sublot]],3,FALSE)="",VLOOKUP(Crate_BOMs[[#This Row],[crate no.]],Crates_[[crate no.]:[New Sublot]],2,FALSE),VLOOKUP(Crate_BOMs[[#This Row],[crate no.]],Crates_[[crate no.]:[New Sublot]],3,FALSE))</f>
        <v>2.03</v>
      </c>
    </row>
    <row r="626" spans="1:33" x14ac:dyDescent="0.25">
      <c r="A626">
        <v>12</v>
      </c>
      <c r="B626">
        <v>300522132</v>
      </c>
      <c r="C626">
        <v>2394740</v>
      </c>
      <c r="D626">
        <v>1</v>
      </c>
      <c r="E626" t="s">
        <v>64</v>
      </c>
      <c r="F626" t="s">
        <v>191</v>
      </c>
      <c r="G626">
        <v>2181</v>
      </c>
      <c r="H626">
        <v>2496</v>
      </c>
      <c r="I626">
        <v>86</v>
      </c>
      <c r="J626">
        <v>98</v>
      </c>
      <c r="K626">
        <v>299</v>
      </c>
      <c r="L626">
        <v>1</v>
      </c>
      <c r="M626" t="s">
        <v>51</v>
      </c>
      <c r="N626" t="s">
        <v>52</v>
      </c>
      <c r="O626" s="2">
        <v>659.18216337999991</v>
      </c>
      <c r="P626" s="15">
        <v>45775</v>
      </c>
      <c r="Q626" s="15">
        <v>45768</v>
      </c>
      <c r="R626" s="15">
        <v>45804</v>
      </c>
      <c r="S626" t="s">
        <v>21</v>
      </c>
      <c r="T626">
        <v>7</v>
      </c>
      <c r="U626" s="2">
        <v>471.78924067999998</v>
      </c>
      <c r="V626" s="2">
        <v>6613.8678599999994</v>
      </c>
      <c r="W626" s="2">
        <v>9.0551183999999996</v>
      </c>
      <c r="X626" s="2">
        <v>1.5091863999999999</v>
      </c>
      <c r="Y626" s="2">
        <v>7.7427824000000003</v>
      </c>
      <c r="Z626" s="6">
        <f>Crate_BOMs[[#This Row],[glass weight (lb)]]+Crate_BOMs[[#This Row],[Crate Weight (lb)]]/COUNTIF(Crate_BOMs[crate no.],Crate_BOMs[[#This Row],[crate no.]])</f>
        <v>718.15581846499992</v>
      </c>
      <c r="AA626" s="6" t="str">
        <f>IF(LEFT(Crate_BOMs[[#This Row],[glass code]],4)&lt;&gt;"1116","",IFERROR(MID(Crate_BOMs[[#This Row],[no]],FIND("ECN",Crate_BOMs[[#This Row],[no]]),200),MID(Crate_BOMs[[#This Row],[no]],39,200)))</f>
        <v>2.03 GLZ02</v>
      </c>
      <c r="AB626" s="6" t="str">
        <f>SUBSTITUTE(IF(RIGHT(Crate_BOMs[[#This Row],[PO Sublot-GL]],6)="curved",RIGHT(Crate_BOMs[[#This Row],[PO Sublot-GL]],12),RIGHT(Crate_BOMs[[#This Row],[PO Sublot-GL]],5))," ","")</f>
        <v>GLZ02</v>
      </c>
      <c r="AC626" s="6" t="str">
        <f>SUBSTITUTE(LEFT(Crate_BOMs[[#This Row],[PO Sublot-GL]],LEN(Crate_BOMs[[#This Row],[PO Sublot-GL]])-LEN(Crate_BOMs[[#This Row],[Glass Type]]))," ","")</f>
        <v>2.03</v>
      </c>
      <c r="AD626" s="6" t="str">
        <f>LEFT(Crate_BOMs[[#This Row],[no]],FIND(" ",Crate_BOMs[[#This Row],[no]],5)-1)</f>
        <v>PO 40540</v>
      </c>
      <c r="AE626" s="6" cm="1">
        <f t="array" ref="AE626">COUNTA(_xlfn.UNIQUE(_xlfn._xlws.FILTER(Crate_BOMs[PO],Crate_BOMs[crate no.]=Crate_BOMs[[#This Row],[crate no.]])))</f>
        <v>1</v>
      </c>
      <c r="AF626" s="10" t="str">
        <f>IF(Crate_BOMs[[#This Row],['# POs in Crate]]=1,"",IF(VLOOKUP(Crate_BOMs[[#This Row],[crate no.]],Crates_[[crate no.]:[New Sublot]],3,FALSE)="","",VLOOKUP(Crate_BOMs[[#This Row],[crate no.]],Crates_[[crate no.]:[New Sublot]],3,FALSE)))</f>
        <v/>
      </c>
      <c r="AG626" s="6" t="str">
        <f>IF(VLOOKUP(Crate_BOMs[[#This Row],[crate no.]],Crates_[[crate no.]:[New Sublot]],3,FALSE)="",VLOOKUP(Crate_BOMs[[#This Row],[crate no.]],Crates_[[crate no.]:[New Sublot]],2,FALSE),VLOOKUP(Crate_BOMs[[#This Row],[crate no.]],Crates_[[crate no.]:[New Sublot]],3,FALSE))</f>
        <v>2.03</v>
      </c>
    </row>
    <row r="627" spans="1:33" x14ac:dyDescent="0.25">
      <c r="A627">
        <v>12</v>
      </c>
      <c r="B627">
        <v>300522132</v>
      </c>
      <c r="C627">
        <v>2394740</v>
      </c>
      <c r="D627">
        <v>1</v>
      </c>
      <c r="E627" t="s">
        <v>64</v>
      </c>
      <c r="F627" t="s">
        <v>191</v>
      </c>
      <c r="G627">
        <v>2181</v>
      </c>
      <c r="H627">
        <v>2496</v>
      </c>
      <c r="I627">
        <v>86</v>
      </c>
      <c r="J627">
        <v>98</v>
      </c>
      <c r="K627">
        <v>299</v>
      </c>
      <c r="L627">
        <v>1</v>
      </c>
      <c r="M627" t="s">
        <v>51</v>
      </c>
      <c r="N627" t="s">
        <v>52</v>
      </c>
      <c r="O627" s="2">
        <v>659.18216337999991</v>
      </c>
      <c r="P627" s="15">
        <v>45775</v>
      </c>
      <c r="Q627" s="15">
        <v>45768</v>
      </c>
      <c r="R627" s="15">
        <v>45804</v>
      </c>
      <c r="S627" t="s">
        <v>21</v>
      </c>
      <c r="T627">
        <v>7</v>
      </c>
      <c r="U627" s="2">
        <v>471.78924067999998</v>
      </c>
      <c r="V627" s="2">
        <v>6613.8678599999994</v>
      </c>
      <c r="W627" s="2">
        <v>9.0551183999999996</v>
      </c>
      <c r="X627" s="2">
        <v>1.5091863999999999</v>
      </c>
      <c r="Y627" s="2">
        <v>7.7427824000000003</v>
      </c>
      <c r="Z627" s="6">
        <f>Crate_BOMs[[#This Row],[glass weight (lb)]]+Crate_BOMs[[#This Row],[Crate Weight (lb)]]/COUNTIF(Crate_BOMs[crate no.],Crate_BOMs[[#This Row],[crate no.]])</f>
        <v>718.15581846499992</v>
      </c>
      <c r="AA627" s="6" t="str">
        <f>IF(LEFT(Crate_BOMs[[#This Row],[glass code]],4)&lt;&gt;"1116","",IFERROR(MID(Crate_BOMs[[#This Row],[no]],FIND("ECN",Crate_BOMs[[#This Row],[no]]),200),MID(Crate_BOMs[[#This Row],[no]],39,200)))</f>
        <v>2.03 GLZ02</v>
      </c>
      <c r="AB627" s="6" t="str">
        <f>SUBSTITUTE(IF(RIGHT(Crate_BOMs[[#This Row],[PO Sublot-GL]],6)="curved",RIGHT(Crate_BOMs[[#This Row],[PO Sublot-GL]],12),RIGHT(Crate_BOMs[[#This Row],[PO Sublot-GL]],5))," ","")</f>
        <v>GLZ02</v>
      </c>
      <c r="AC627" s="6" t="str">
        <f>SUBSTITUTE(LEFT(Crate_BOMs[[#This Row],[PO Sublot-GL]],LEN(Crate_BOMs[[#This Row],[PO Sublot-GL]])-LEN(Crate_BOMs[[#This Row],[Glass Type]]))," ","")</f>
        <v>2.03</v>
      </c>
      <c r="AD627" s="6" t="str">
        <f>LEFT(Crate_BOMs[[#This Row],[no]],FIND(" ",Crate_BOMs[[#This Row],[no]],5)-1)</f>
        <v>PO 40540</v>
      </c>
      <c r="AE627" s="6" cm="1">
        <f t="array" ref="AE627">COUNTA(_xlfn.UNIQUE(_xlfn._xlws.FILTER(Crate_BOMs[PO],Crate_BOMs[crate no.]=Crate_BOMs[[#This Row],[crate no.]])))</f>
        <v>1</v>
      </c>
      <c r="AF627" s="10" t="str">
        <f>IF(Crate_BOMs[[#This Row],['# POs in Crate]]=1,"",IF(VLOOKUP(Crate_BOMs[[#This Row],[crate no.]],Crates_[[crate no.]:[New Sublot]],3,FALSE)="","",VLOOKUP(Crate_BOMs[[#This Row],[crate no.]],Crates_[[crate no.]:[New Sublot]],3,FALSE)))</f>
        <v/>
      </c>
      <c r="AG627" s="6" t="str">
        <f>IF(VLOOKUP(Crate_BOMs[[#This Row],[crate no.]],Crates_[[crate no.]:[New Sublot]],3,FALSE)="",VLOOKUP(Crate_BOMs[[#This Row],[crate no.]],Crates_[[crate no.]:[New Sublot]],2,FALSE),VLOOKUP(Crate_BOMs[[#This Row],[crate no.]],Crates_[[crate no.]:[New Sublot]],3,FALSE))</f>
        <v>2.03</v>
      </c>
    </row>
    <row r="628" spans="1:33" x14ac:dyDescent="0.25">
      <c r="A628">
        <v>12</v>
      </c>
      <c r="B628">
        <v>300522132</v>
      </c>
      <c r="C628">
        <v>2394740</v>
      </c>
      <c r="D628">
        <v>1</v>
      </c>
      <c r="E628" t="s">
        <v>64</v>
      </c>
      <c r="F628" t="s">
        <v>191</v>
      </c>
      <c r="G628">
        <v>2181</v>
      </c>
      <c r="H628">
        <v>2496</v>
      </c>
      <c r="I628">
        <v>86</v>
      </c>
      <c r="J628">
        <v>98</v>
      </c>
      <c r="K628">
        <v>299</v>
      </c>
      <c r="L628">
        <v>1</v>
      </c>
      <c r="M628" t="s">
        <v>51</v>
      </c>
      <c r="N628" t="s">
        <v>52</v>
      </c>
      <c r="O628" s="2">
        <v>659.18216337999991</v>
      </c>
      <c r="P628" s="15">
        <v>45775</v>
      </c>
      <c r="Q628" s="15">
        <v>45768</v>
      </c>
      <c r="R628" s="15">
        <v>45804</v>
      </c>
      <c r="S628" t="s">
        <v>21</v>
      </c>
      <c r="T628">
        <v>7</v>
      </c>
      <c r="U628" s="2">
        <v>471.78924067999998</v>
      </c>
      <c r="V628" s="2">
        <v>6613.8678599999994</v>
      </c>
      <c r="W628" s="2">
        <v>9.0551183999999996</v>
      </c>
      <c r="X628" s="2">
        <v>1.5091863999999999</v>
      </c>
      <c r="Y628" s="2">
        <v>7.7427824000000003</v>
      </c>
      <c r="Z628" s="6">
        <f>Crate_BOMs[[#This Row],[glass weight (lb)]]+Crate_BOMs[[#This Row],[Crate Weight (lb)]]/COUNTIF(Crate_BOMs[crate no.],Crate_BOMs[[#This Row],[crate no.]])</f>
        <v>718.15581846499992</v>
      </c>
      <c r="AA628" s="6" t="str">
        <f>IF(LEFT(Crate_BOMs[[#This Row],[glass code]],4)&lt;&gt;"1116","",IFERROR(MID(Crate_BOMs[[#This Row],[no]],FIND("ECN",Crate_BOMs[[#This Row],[no]]),200),MID(Crate_BOMs[[#This Row],[no]],39,200)))</f>
        <v>2.03 GLZ02</v>
      </c>
      <c r="AB628" s="6" t="str">
        <f>SUBSTITUTE(IF(RIGHT(Crate_BOMs[[#This Row],[PO Sublot-GL]],6)="curved",RIGHT(Crate_BOMs[[#This Row],[PO Sublot-GL]],12),RIGHT(Crate_BOMs[[#This Row],[PO Sublot-GL]],5))," ","")</f>
        <v>GLZ02</v>
      </c>
      <c r="AC628" s="6" t="str">
        <f>SUBSTITUTE(LEFT(Crate_BOMs[[#This Row],[PO Sublot-GL]],LEN(Crate_BOMs[[#This Row],[PO Sublot-GL]])-LEN(Crate_BOMs[[#This Row],[Glass Type]]))," ","")</f>
        <v>2.03</v>
      </c>
      <c r="AD628" s="6" t="str">
        <f>LEFT(Crate_BOMs[[#This Row],[no]],FIND(" ",Crate_BOMs[[#This Row],[no]],5)-1)</f>
        <v>PO 40540</v>
      </c>
      <c r="AE628" s="6" cm="1">
        <f t="array" ref="AE628">COUNTA(_xlfn.UNIQUE(_xlfn._xlws.FILTER(Crate_BOMs[PO],Crate_BOMs[crate no.]=Crate_BOMs[[#This Row],[crate no.]])))</f>
        <v>1</v>
      </c>
      <c r="AF628" s="10" t="str">
        <f>IF(Crate_BOMs[[#This Row],['# POs in Crate]]=1,"",IF(VLOOKUP(Crate_BOMs[[#This Row],[crate no.]],Crates_[[crate no.]:[New Sublot]],3,FALSE)="","",VLOOKUP(Crate_BOMs[[#This Row],[crate no.]],Crates_[[crate no.]:[New Sublot]],3,FALSE)))</f>
        <v/>
      </c>
      <c r="AG628" s="6" t="str">
        <f>IF(VLOOKUP(Crate_BOMs[[#This Row],[crate no.]],Crates_[[crate no.]:[New Sublot]],3,FALSE)="",VLOOKUP(Crate_BOMs[[#This Row],[crate no.]],Crates_[[crate no.]:[New Sublot]],2,FALSE),VLOOKUP(Crate_BOMs[[#This Row],[crate no.]],Crates_[[crate no.]:[New Sublot]],3,FALSE))</f>
        <v>2.03</v>
      </c>
    </row>
    <row r="629" spans="1:33" x14ac:dyDescent="0.25">
      <c r="A629">
        <v>12</v>
      </c>
      <c r="B629">
        <v>300522132</v>
      </c>
      <c r="C629">
        <v>2394740</v>
      </c>
      <c r="D629">
        <v>1</v>
      </c>
      <c r="E629" t="s">
        <v>64</v>
      </c>
      <c r="F629" t="s">
        <v>191</v>
      </c>
      <c r="G629">
        <v>2181</v>
      </c>
      <c r="H629">
        <v>2496</v>
      </c>
      <c r="I629">
        <v>86</v>
      </c>
      <c r="J629">
        <v>98</v>
      </c>
      <c r="K629">
        <v>299</v>
      </c>
      <c r="L629">
        <v>1</v>
      </c>
      <c r="M629" t="s">
        <v>51</v>
      </c>
      <c r="N629" t="s">
        <v>52</v>
      </c>
      <c r="O629" s="2">
        <v>659.18216337999991</v>
      </c>
      <c r="P629" s="15">
        <v>45775</v>
      </c>
      <c r="Q629" s="15">
        <v>45768</v>
      </c>
      <c r="R629" s="15">
        <v>45804</v>
      </c>
      <c r="S629" t="s">
        <v>21</v>
      </c>
      <c r="T629">
        <v>7</v>
      </c>
      <c r="U629" s="2">
        <v>471.78924067999998</v>
      </c>
      <c r="V629" s="2">
        <v>6613.8678599999994</v>
      </c>
      <c r="W629" s="2">
        <v>9.0551183999999996</v>
      </c>
      <c r="X629" s="2">
        <v>1.5091863999999999</v>
      </c>
      <c r="Y629" s="2">
        <v>7.7427824000000003</v>
      </c>
      <c r="Z629" s="6">
        <f>Crate_BOMs[[#This Row],[glass weight (lb)]]+Crate_BOMs[[#This Row],[Crate Weight (lb)]]/COUNTIF(Crate_BOMs[crate no.],Crate_BOMs[[#This Row],[crate no.]])</f>
        <v>718.15581846499992</v>
      </c>
      <c r="AA629" s="6" t="str">
        <f>IF(LEFT(Crate_BOMs[[#This Row],[glass code]],4)&lt;&gt;"1116","",IFERROR(MID(Crate_BOMs[[#This Row],[no]],FIND("ECN",Crate_BOMs[[#This Row],[no]]),200),MID(Crate_BOMs[[#This Row],[no]],39,200)))</f>
        <v>2.03 GLZ02</v>
      </c>
      <c r="AB629" s="6" t="str">
        <f>SUBSTITUTE(IF(RIGHT(Crate_BOMs[[#This Row],[PO Sublot-GL]],6)="curved",RIGHT(Crate_BOMs[[#This Row],[PO Sublot-GL]],12),RIGHT(Crate_BOMs[[#This Row],[PO Sublot-GL]],5))," ","")</f>
        <v>GLZ02</v>
      </c>
      <c r="AC629" s="6" t="str">
        <f>SUBSTITUTE(LEFT(Crate_BOMs[[#This Row],[PO Sublot-GL]],LEN(Crate_BOMs[[#This Row],[PO Sublot-GL]])-LEN(Crate_BOMs[[#This Row],[Glass Type]]))," ","")</f>
        <v>2.03</v>
      </c>
      <c r="AD629" s="6" t="str">
        <f>LEFT(Crate_BOMs[[#This Row],[no]],FIND(" ",Crate_BOMs[[#This Row],[no]],5)-1)</f>
        <v>PO 40540</v>
      </c>
      <c r="AE629" s="6" cm="1">
        <f t="array" ref="AE629">COUNTA(_xlfn.UNIQUE(_xlfn._xlws.FILTER(Crate_BOMs[PO],Crate_BOMs[crate no.]=Crate_BOMs[[#This Row],[crate no.]])))</f>
        <v>1</v>
      </c>
      <c r="AF629" s="10" t="str">
        <f>IF(Crate_BOMs[[#This Row],['# POs in Crate]]=1,"",IF(VLOOKUP(Crate_BOMs[[#This Row],[crate no.]],Crates_[[crate no.]:[New Sublot]],3,FALSE)="","",VLOOKUP(Crate_BOMs[[#This Row],[crate no.]],Crates_[[crate no.]:[New Sublot]],3,FALSE)))</f>
        <v/>
      </c>
      <c r="AG629" s="6" t="str">
        <f>IF(VLOOKUP(Crate_BOMs[[#This Row],[crate no.]],Crates_[[crate no.]:[New Sublot]],3,FALSE)="",VLOOKUP(Crate_BOMs[[#This Row],[crate no.]],Crates_[[crate no.]:[New Sublot]],2,FALSE),VLOOKUP(Crate_BOMs[[#This Row],[crate no.]],Crates_[[crate no.]:[New Sublot]],3,FALSE))</f>
        <v>2.03</v>
      </c>
    </row>
    <row r="630" spans="1:33" x14ac:dyDescent="0.25">
      <c r="A630">
        <v>12</v>
      </c>
      <c r="B630">
        <v>300522132</v>
      </c>
      <c r="C630">
        <v>2394740</v>
      </c>
      <c r="D630">
        <v>1</v>
      </c>
      <c r="E630" t="s">
        <v>64</v>
      </c>
      <c r="F630" t="s">
        <v>191</v>
      </c>
      <c r="G630">
        <v>2181</v>
      </c>
      <c r="H630">
        <v>2496</v>
      </c>
      <c r="I630">
        <v>86</v>
      </c>
      <c r="J630">
        <v>98</v>
      </c>
      <c r="K630">
        <v>299</v>
      </c>
      <c r="L630">
        <v>1</v>
      </c>
      <c r="M630" t="s">
        <v>51</v>
      </c>
      <c r="N630" t="s">
        <v>52</v>
      </c>
      <c r="O630" s="2">
        <v>659.18216337999991</v>
      </c>
      <c r="P630" s="15">
        <v>45775</v>
      </c>
      <c r="Q630" s="15">
        <v>45768</v>
      </c>
      <c r="R630" s="15">
        <v>45804</v>
      </c>
      <c r="S630" t="s">
        <v>21</v>
      </c>
      <c r="T630">
        <v>7</v>
      </c>
      <c r="U630" s="2">
        <v>471.78924067999998</v>
      </c>
      <c r="V630" s="2">
        <v>6613.8678599999994</v>
      </c>
      <c r="W630" s="2">
        <v>9.0551183999999996</v>
      </c>
      <c r="X630" s="2">
        <v>1.5091863999999999</v>
      </c>
      <c r="Y630" s="2">
        <v>7.7427824000000003</v>
      </c>
      <c r="Z630" s="6">
        <f>Crate_BOMs[[#This Row],[glass weight (lb)]]+Crate_BOMs[[#This Row],[Crate Weight (lb)]]/COUNTIF(Crate_BOMs[crate no.],Crate_BOMs[[#This Row],[crate no.]])</f>
        <v>718.15581846499992</v>
      </c>
      <c r="AA630" s="6" t="str">
        <f>IF(LEFT(Crate_BOMs[[#This Row],[glass code]],4)&lt;&gt;"1116","",IFERROR(MID(Crate_BOMs[[#This Row],[no]],FIND("ECN",Crate_BOMs[[#This Row],[no]]),200),MID(Crate_BOMs[[#This Row],[no]],39,200)))</f>
        <v>2.03 GLZ02</v>
      </c>
      <c r="AB630" s="6" t="str">
        <f>SUBSTITUTE(IF(RIGHT(Crate_BOMs[[#This Row],[PO Sublot-GL]],6)="curved",RIGHT(Crate_BOMs[[#This Row],[PO Sublot-GL]],12),RIGHT(Crate_BOMs[[#This Row],[PO Sublot-GL]],5))," ","")</f>
        <v>GLZ02</v>
      </c>
      <c r="AC630" s="6" t="str">
        <f>SUBSTITUTE(LEFT(Crate_BOMs[[#This Row],[PO Sublot-GL]],LEN(Crate_BOMs[[#This Row],[PO Sublot-GL]])-LEN(Crate_BOMs[[#This Row],[Glass Type]]))," ","")</f>
        <v>2.03</v>
      </c>
      <c r="AD630" s="6" t="str">
        <f>LEFT(Crate_BOMs[[#This Row],[no]],FIND(" ",Crate_BOMs[[#This Row],[no]],5)-1)</f>
        <v>PO 40540</v>
      </c>
      <c r="AE630" s="6" cm="1">
        <f t="array" ref="AE630">COUNTA(_xlfn.UNIQUE(_xlfn._xlws.FILTER(Crate_BOMs[PO],Crate_BOMs[crate no.]=Crate_BOMs[[#This Row],[crate no.]])))</f>
        <v>1</v>
      </c>
      <c r="AF630" s="10" t="str">
        <f>IF(Crate_BOMs[[#This Row],['# POs in Crate]]=1,"",IF(VLOOKUP(Crate_BOMs[[#This Row],[crate no.]],Crates_[[crate no.]:[New Sublot]],3,FALSE)="","",VLOOKUP(Crate_BOMs[[#This Row],[crate no.]],Crates_[[crate no.]:[New Sublot]],3,FALSE)))</f>
        <v/>
      </c>
      <c r="AG630" s="6" t="str">
        <f>IF(VLOOKUP(Crate_BOMs[[#This Row],[crate no.]],Crates_[[crate no.]:[New Sublot]],3,FALSE)="",VLOOKUP(Crate_BOMs[[#This Row],[crate no.]],Crates_[[crate no.]:[New Sublot]],2,FALSE),VLOOKUP(Crate_BOMs[[#This Row],[crate no.]],Crates_[[crate no.]:[New Sublot]],3,FALSE))</f>
        <v>2.03</v>
      </c>
    </row>
    <row r="631" spans="1:33" x14ac:dyDescent="0.25">
      <c r="A631">
        <v>12</v>
      </c>
      <c r="B631">
        <v>300522132</v>
      </c>
      <c r="C631">
        <v>2394740</v>
      </c>
      <c r="D631">
        <v>1</v>
      </c>
      <c r="E631" t="s">
        <v>64</v>
      </c>
      <c r="F631" t="s">
        <v>191</v>
      </c>
      <c r="G631">
        <v>2181</v>
      </c>
      <c r="H631">
        <v>2496</v>
      </c>
      <c r="I631">
        <v>86</v>
      </c>
      <c r="J631">
        <v>98</v>
      </c>
      <c r="K631">
        <v>299</v>
      </c>
      <c r="L631">
        <v>1</v>
      </c>
      <c r="M631" t="s">
        <v>51</v>
      </c>
      <c r="N631" t="s">
        <v>52</v>
      </c>
      <c r="O631" s="2">
        <v>659.18216337999991</v>
      </c>
      <c r="P631" s="15">
        <v>45775</v>
      </c>
      <c r="Q631" s="15">
        <v>45768</v>
      </c>
      <c r="R631" s="15">
        <v>45804</v>
      </c>
      <c r="S631" t="s">
        <v>21</v>
      </c>
      <c r="T631">
        <v>7</v>
      </c>
      <c r="U631" s="2">
        <v>471.78924067999998</v>
      </c>
      <c r="V631" s="2">
        <v>6613.8678599999994</v>
      </c>
      <c r="W631" s="2">
        <v>9.0551183999999996</v>
      </c>
      <c r="X631" s="2">
        <v>1.5091863999999999</v>
      </c>
      <c r="Y631" s="2">
        <v>7.7427824000000003</v>
      </c>
      <c r="Z631" s="6">
        <f>Crate_BOMs[[#This Row],[glass weight (lb)]]+Crate_BOMs[[#This Row],[Crate Weight (lb)]]/COUNTIF(Crate_BOMs[crate no.],Crate_BOMs[[#This Row],[crate no.]])</f>
        <v>718.15581846499992</v>
      </c>
      <c r="AA631" s="6" t="str">
        <f>IF(LEFT(Crate_BOMs[[#This Row],[glass code]],4)&lt;&gt;"1116","",IFERROR(MID(Crate_BOMs[[#This Row],[no]],FIND("ECN",Crate_BOMs[[#This Row],[no]]),200),MID(Crate_BOMs[[#This Row],[no]],39,200)))</f>
        <v>2.03 GLZ02</v>
      </c>
      <c r="AB631" s="6" t="str">
        <f>SUBSTITUTE(IF(RIGHT(Crate_BOMs[[#This Row],[PO Sublot-GL]],6)="curved",RIGHT(Crate_BOMs[[#This Row],[PO Sublot-GL]],12),RIGHT(Crate_BOMs[[#This Row],[PO Sublot-GL]],5))," ","")</f>
        <v>GLZ02</v>
      </c>
      <c r="AC631" s="6" t="str">
        <f>SUBSTITUTE(LEFT(Crate_BOMs[[#This Row],[PO Sublot-GL]],LEN(Crate_BOMs[[#This Row],[PO Sublot-GL]])-LEN(Crate_BOMs[[#This Row],[Glass Type]]))," ","")</f>
        <v>2.03</v>
      </c>
      <c r="AD631" s="6" t="str">
        <f>LEFT(Crate_BOMs[[#This Row],[no]],FIND(" ",Crate_BOMs[[#This Row],[no]],5)-1)</f>
        <v>PO 40540</v>
      </c>
      <c r="AE631" s="6" cm="1">
        <f t="array" ref="AE631">COUNTA(_xlfn.UNIQUE(_xlfn._xlws.FILTER(Crate_BOMs[PO],Crate_BOMs[crate no.]=Crate_BOMs[[#This Row],[crate no.]])))</f>
        <v>1</v>
      </c>
      <c r="AF631" s="10" t="str">
        <f>IF(Crate_BOMs[[#This Row],['# POs in Crate]]=1,"",IF(VLOOKUP(Crate_BOMs[[#This Row],[crate no.]],Crates_[[crate no.]:[New Sublot]],3,FALSE)="","",VLOOKUP(Crate_BOMs[[#This Row],[crate no.]],Crates_[[crate no.]:[New Sublot]],3,FALSE)))</f>
        <v/>
      </c>
      <c r="AG631" s="6" t="str">
        <f>IF(VLOOKUP(Crate_BOMs[[#This Row],[crate no.]],Crates_[[crate no.]:[New Sublot]],3,FALSE)="",VLOOKUP(Crate_BOMs[[#This Row],[crate no.]],Crates_[[crate no.]:[New Sublot]],2,FALSE),VLOOKUP(Crate_BOMs[[#This Row],[crate no.]],Crates_[[crate no.]:[New Sublot]],3,FALSE))</f>
        <v>2.03</v>
      </c>
    </row>
    <row r="632" spans="1:33" x14ac:dyDescent="0.25">
      <c r="A632">
        <v>12</v>
      </c>
      <c r="B632">
        <v>300522452</v>
      </c>
      <c r="C632">
        <v>2394740</v>
      </c>
      <c r="D632">
        <v>1</v>
      </c>
      <c r="E632" t="s">
        <v>64</v>
      </c>
      <c r="F632" t="s">
        <v>191</v>
      </c>
      <c r="G632">
        <v>2181</v>
      </c>
      <c r="H632">
        <v>2496</v>
      </c>
      <c r="I632">
        <v>86</v>
      </c>
      <c r="J632">
        <v>98</v>
      </c>
      <c r="K632">
        <v>299</v>
      </c>
      <c r="L632">
        <v>1</v>
      </c>
      <c r="M632" t="s">
        <v>51</v>
      </c>
      <c r="N632" t="s">
        <v>52</v>
      </c>
      <c r="O632" s="2">
        <v>659.18216337999991</v>
      </c>
      <c r="P632" s="15">
        <v>45775</v>
      </c>
      <c r="Q632" s="15">
        <v>45768</v>
      </c>
      <c r="R632" s="15">
        <v>45804</v>
      </c>
      <c r="S632" t="s">
        <v>21</v>
      </c>
      <c r="T632">
        <v>7</v>
      </c>
      <c r="U632" s="2">
        <v>471.78924067999998</v>
      </c>
      <c r="V632" s="2">
        <v>6613.8678599999994</v>
      </c>
      <c r="W632" s="2">
        <v>9.0551183999999996</v>
      </c>
      <c r="X632" s="2">
        <v>1.5091863999999999</v>
      </c>
      <c r="Y632" s="2">
        <v>7.7427824000000003</v>
      </c>
      <c r="Z632" s="6">
        <f>Crate_BOMs[[#This Row],[glass weight (lb)]]+Crate_BOMs[[#This Row],[Crate Weight (lb)]]/COUNTIF(Crate_BOMs[crate no.],Crate_BOMs[[#This Row],[crate no.]])</f>
        <v>718.15581846499992</v>
      </c>
      <c r="AA632" s="6" t="str">
        <f>IF(LEFT(Crate_BOMs[[#This Row],[glass code]],4)&lt;&gt;"1116","",IFERROR(MID(Crate_BOMs[[#This Row],[no]],FIND("ECN",Crate_BOMs[[#This Row],[no]]),200),MID(Crate_BOMs[[#This Row],[no]],39,200)))</f>
        <v>2.03 GLZ02</v>
      </c>
      <c r="AB632" s="6" t="str">
        <f>SUBSTITUTE(IF(RIGHT(Crate_BOMs[[#This Row],[PO Sublot-GL]],6)="curved",RIGHT(Crate_BOMs[[#This Row],[PO Sublot-GL]],12),RIGHT(Crate_BOMs[[#This Row],[PO Sublot-GL]],5))," ","")</f>
        <v>GLZ02</v>
      </c>
      <c r="AC632" s="6" t="str">
        <f>SUBSTITUTE(LEFT(Crate_BOMs[[#This Row],[PO Sublot-GL]],LEN(Crate_BOMs[[#This Row],[PO Sublot-GL]])-LEN(Crate_BOMs[[#This Row],[Glass Type]]))," ","")</f>
        <v>2.03</v>
      </c>
      <c r="AD632" s="6" t="str">
        <f>LEFT(Crate_BOMs[[#This Row],[no]],FIND(" ",Crate_BOMs[[#This Row],[no]],5)-1)</f>
        <v>PO 40540</v>
      </c>
      <c r="AE632" s="6" cm="1">
        <f t="array" ref="AE632">COUNTA(_xlfn.UNIQUE(_xlfn._xlws.FILTER(Crate_BOMs[PO],Crate_BOMs[crate no.]=Crate_BOMs[[#This Row],[crate no.]])))</f>
        <v>1</v>
      </c>
      <c r="AF632" s="10" t="str">
        <f>IF(Crate_BOMs[[#This Row],['# POs in Crate]]=1,"",IF(VLOOKUP(Crate_BOMs[[#This Row],[crate no.]],Crates_[[crate no.]:[New Sublot]],3,FALSE)="","",VLOOKUP(Crate_BOMs[[#This Row],[crate no.]],Crates_[[crate no.]:[New Sublot]],3,FALSE)))</f>
        <v/>
      </c>
      <c r="AG632" s="6" t="str">
        <f>IF(VLOOKUP(Crate_BOMs[[#This Row],[crate no.]],Crates_[[crate no.]:[New Sublot]],3,FALSE)="",VLOOKUP(Crate_BOMs[[#This Row],[crate no.]],Crates_[[crate no.]:[New Sublot]],2,FALSE),VLOOKUP(Crate_BOMs[[#This Row],[crate no.]],Crates_[[crate no.]:[New Sublot]],3,FALSE))</f>
        <v>2.03</v>
      </c>
    </row>
    <row r="633" spans="1:33" x14ac:dyDescent="0.25">
      <c r="A633">
        <v>12</v>
      </c>
      <c r="B633">
        <v>300522452</v>
      </c>
      <c r="C633">
        <v>2394740</v>
      </c>
      <c r="D633">
        <v>1</v>
      </c>
      <c r="E633" t="s">
        <v>64</v>
      </c>
      <c r="F633" t="s">
        <v>191</v>
      </c>
      <c r="G633">
        <v>2181</v>
      </c>
      <c r="H633">
        <v>2496</v>
      </c>
      <c r="I633">
        <v>86</v>
      </c>
      <c r="J633">
        <v>98</v>
      </c>
      <c r="K633">
        <v>299</v>
      </c>
      <c r="L633">
        <v>1</v>
      </c>
      <c r="M633" t="s">
        <v>51</v>
      </c>
      <c r="N633" t="s">
        <v>52</v>
      </c>
      <c r="O633" s="2">
        <v>659.18216337999991</v>
      </c>
      <c r="P633" s="15">
        <v>45775</v>
      </c>
      <c r="Q633" s="15">
        <v>45768</v>
      </c>
      <c r="R633" s="15">
        <v>45804</v>
      </c>
      <c r="S633" t="s">
        <v>21</v>
      </c>
      <c r="T633">
        <v>7</v>
      </c>
      <c r="U633" s="2">
        <v>471.78924067999998</v>
      </c>
      <c r="V633" s="2">
        <v>6613.8678599999994</v>
      </c>
      <c r="W633" s="2">
        <v>9.0551183999999996</v>
      </c>
      <c r="X633" s="2">
        <v>1.5091863999999999</v>
      </c>
      <c r="Y633" s="2">
        <v>7.7427824000000003</v>
      </c>
      <c r="Z633" s="6">
        <f>Crate_BOMs[[#This Row],[glass weight (lb)]]+Crate_BOMs[[#This Row],[Crate Weight (lb)]]/COUNTIF(Crate_BOMs[crate no.],Crate_BOMs[[#This Row],[crate no.]])</f>
        <v>718.15581846499992</v>
      </c>
      <c r="AA633" s="6" t="str">
        <f>IF(LEFT(Crate_BOMs[[#This Row],[glass code]],4)&lt;&gt;"1116","",IFERROR(MID(Crate_BOMs[[#This Row],[no]],FIND("ECN",Crate_BOMs[[#This Row],[no]]),200),MID(Crate_BOMs[[#This Row],[no]],39,200)))</f>
        <v>2.03 GLZ02</v>
      </c>
      <c r="AB633" s="6" t="str">
        <f>SUBSTITUTE(IF(RIGHT(Crate_BOMs[[#This Row],[PO Sublot-GL]],6)="curved",RIGHT(Crate_BOMs[[#This Row],[PO Sublot-GL]],12),RIGHT(Crate_BOMs[[#This Row],[PO Sublot-GL]],5))," ","")</f>
        <v>GLZ02</v>
      </c>
      <c r="AC633" s="6" t="str">
        <f>SUBSTITUTE(LEFT(Crate_BOMs[[#This Row],[PO Sublot-GL]],LEN(Crate_BOMs[[#This Row],[PO Sublot-GL]])-LEN(Crate_BOMs[[#This Row],[Glass Type]]))," ","")</f>
        <v>2.03</v>
      </c>
      <c r="AD633" s="6" t="str">
        <f>LEFT(Crate_BOMs[[#This Row],[no]],FIND(" ",Crate_BOMs[[#This Row],[no]],5)-1)</f>
        <v>PO 40540</v>
      </c>
      <c r="AE633" s="6" cm="1">
        <f t="array" ref="AE633">COUNTA(_xlfn.UNIQUE(_xlfn._xlws.FILTER(Crate_BOMs[PO],Crate_BOMs[crate no.]=Crate_BOMs[[#This Row],[crate no.]])))</f>
        <v>1</v>
      </c>
      <c r="AF633" s="10" t="str">
        <f>IF(Crate_BOMs[[#This Row],['# POs in Crate]]=1,"",IF(VLOOKUP(Crate_BOMs[[#This Row],[crate no.]],Crates_[[crate no.]:[New Sublot]],3,FALSE)="","",VLOOKUP(Crate_BOMs[[#This Row],[crate no.]],Crates_[[crate no.]:[New Sublot]],3,FALSE)))</f>
        <v/>
      </c>
      <c r="AG633" s="6" t="str">
        <f>IF(VLOOKUP(Crate_BOMs[[#This Row],[crate no.]],Crates_[[crate no.]:[New Sublot]],3,FALSE)="",VLOOKUP(Crate_BOMs[[#This Row],[crate no.]],Crates_[[crate no.]:[New Sublot]],2,FALSE),VLOOKUP(Crate_BOMs[[#This Row],[crate no.]],Crates_[[crate no.]:[New Sublot]],3,FALSE))</f>
        <v>2.03</v>
      </c>
    </row>
    <row r="634" spans="1:33" x14ac:dyDescent="0.25">
      <c r="A634">
        <v>12</v>
      </c>
      <c r="B634">
        <v>300522452</v>
      </c>
      <c r="C634">
        <v>2394740</v>
      </c>
      <c r="D634">
        <v>1</v>
      </c>
      <c r="E634" t="s">
        <v>64</v>
      </c>
      <c r="F634" t="s">
        <v>191</v>
      </c>
      <c r="G634">
        <v>2181</v>
      </c>
      <c r="H634">
        <v>2496</v>
      </c>
      <c r="I634">
        <v>86</v>
      </c>
      <c r="J634">
        <v>98</v>
      </c>
      <c r="K634">
        <v>299</v>
      </c>
      <c r="L634">
        <v>1</v>
      </c>
      <c r="M634" t="s">
        <v>51</v>
      </c>
      <c r="N634" t="s">
        <v>52</v>
      </c>
      <c r="O634" s="2">
        <v>659.18216337999991</v>
      </c>
      <c r="P634" s="15">
        <v>45775</v>
      </c>
      <c r="Q634" s="15">
        <v>45768</v>
      </c>
      <c r="R634" s="15">
        <v>45804</v>
      </c>
      <c r="S634" t="s">
        <v>21</v>
      </c>
      <c r="T634">
        <v>7</v>
      </c>
      <c r="U634" s="2">
        <v>471.78924067999998</v>
      </c>
      <c r="V634" s="2">
        <v>6613.8678599999994</v>
      </c>
      <c r="W634" s="2">
        <v>9.0551183999999996</v>
      </c>
      <c r="X634" s="2">
        <v>1.5091863999999999</v>
      </c>
      <c r="Y634" s="2">
        <v>7.7427824000000003</v>
      </c>
      <c r="Z634" s="6">
        <f>Crate_BOMs[[#This Row],[glass weight (lb)]]+Crate_BOMs[[#This Row],[Crate Weight (lb)]]/COUNTIF(Crate_BOMs[crate no.],Crate_BOMs[[#This Row],[crate no.]])</f>
        <v>718.15581846499992</v>
      </c>
      <c r="AA634" s="6" t="str">
        <f>IF(LEFT(Crate_BOMs[[#This Row],[glass code]],4)&lt;&gt;"1116","",IFERROR(MID(Crate_BOMs[[#This Row],[no]],FIND("ECN",Crate_BOMs[[#This Row],[no]]),200),MID(Crate_BOMs[[#This Row],[no]],39,200)))</f>
        <v>2.03 GLZ02</v>
      </c>
      <c r="AB634" s="6" t="str">
        <f>SUBSTITUTE(IF(RIGHT(Crate_BOMs[[#This Row],[PO Sublot-GL]],6)="curved",RIGHT(Crate_BOMs[[#This Row],[PO Sublot-GL]],12),RIGHT(Crate_BOMs[[#This Row],[PO Sublot-GL]],5))," ","")</f>
        <v>GLZ02</v>
      </c>
      <c r="AC634" s="6" t="str">
        <f>SUBSTITUTE(LEFT(Crate_BOMs[[#This Row],[PO Sublot-GL]],LEN(Crate_BOMs[[#This Row],[PO Sublot-GL]])-LEN(Crate_BOMs[[#This Row],[Glass Type]]))," ","")</f>
        <v>2.03</v>
      </c>
      <c r="AD634" s="6" t="str">
        <f>LEFT(Crate_BOMs[[#This Row],[no]],FIND(" ",Crate_BOMs[[#This Row],[no]],5)-1)</f>
        <v>PO 40540</v>
      </c>
      <c r="AE634" s="6" cm="1">
        <f t="array" ref="AE634">COUNTA(_xlfn.UNIQUE(_xlfn._xlws.FILTER(Crate_BOMs[PO],Crate_BOMs[crate no.]=Crate_BOMs[[#This Row],[crate no.]])))</f>
        <v>1</v>
      </c>
      <c r="AF634" s="10" t="str">
        <f>IF(Crate_BOMs[[#This Row],['# POs in Crate]]=1,"",IF(VLOOKUP(Crate_BOMs[[#This Row],[crate no.]],Crates_[[crate no.]:[New Sublot]],3,FALSE)="","",VLOOKUP(Crate_BOMs[[#This Row],[crate no.]],Crates_[[crate no.]:[New Sublot]],3,FALSE)))</f>
        <v/>
      </c>
      <c r="AG634" s="6" t="str">
        <f>IF(VLOOKUP(Crate_BOMs[[#This Row],[crate no.]],Crates_[[crate no.]:[New Sublot]],3,FALSE)="",VLOOKUP(Crate_BOMs[[#This Row],[crate no.]],Crates_[[crate no.]:[New Sublot]],2,FALSE),VLOOKUP(Crate_BOMs[[#This Row],[crate no.]],Crates_[[crate no.]:[New Sublot]],3,FALSE))</f>
        <v>2.03</v>
      </c>
    </row>
    <row r="635" spans="1:33" x14ac:dyDescent="0.25">
      <c r="A635">
        <v>12</v>
      </c>
      <c r="B635">
        <v>300522452</v>
      </c>
      <c r="C635">
        <v>2394740</v>
      </c>
      <c r="D635">
        <v>1</v>
      </c>
      <c r="E635" t="s">
        <v>64</v>
      </c>
      <c r="F635" t="s">
        <v>191</v>
      </c>
      <c r="G635">
        <v>2181</v>
      </c>
      <c r="H635">
        <v>2496</v>
      </c>
      <c r="I635">
        <v>86</v>
      </c>
      <c r="J635">
        <v>98</v>
      </c>
      <c r="K635">
        <v>299</v>
      </c>
      <c r="L635">
        <v>1</v>
      </c>
      <c r="M635" t="s">
        <v>51</v>
      </c>
      <c r="N635" t="s">
        <v>52</v>
      </c>
      <c r="O635" s="2">
        <v>659.18216337999991</v>
      </c>
      <c r="P635" s="15">
        <v>45775</v>
      </c>
      <c r="Q635" s="15">
        <v>45768</v>
      </c>
      <c r="R635" s="15">
        <v>45804</v>
      </c>
      <c r="S635" t="s">
        <v>21</v>
      </c>
      <c r="T635">
        <v>7</v>
      </c>
      <c r="U635" s="2">
        <v>471.78924067999998</v>
      </c>
      <c r="V635" s="2">
        <v>6613.8678599999994</v>
      </c>
      <c r="W635" s="2">
        <v>9.0551183999999996</v>
      </c>
      <c r="X635" s="2">
        <v>1.5091863999999999</v>
      </c>
      <c r="Y635" s="2">
        <v>7.7427824000000003</v>
      </c>
      <c r="Z635" s="6">
        <f>Crate_BOMs[[#This Row],[glass weight (lb)]]+Crate_BOMs[[#This Row],[Crate Weight (lb)]]/COUNTIF(Crate_BOMs[crate no.],Crate_BOMs[[#This Row],[crate no.]])</f>
        <v>718.15581846499992</v>
      </c>
      <c r="AA635" s="6" t="str">
        <f>IF(LEFT(Crate_BOMs[[#This Row],[glass code]],4)&lt;&gt;"1116","",IFERROR(MID(Crate_BOMs[[#This Row],[no]],FIND("ECN",Crate_BOMs[[#This Row],[no]]),200),MID(Crate_BOMs[[#This Row],[no]],39,200)))</f>
        <v>2.03 GLZ02</v>
      </c>
      <c r="AB635" s="6" t="str">
        <f>SUBSTITUTE(IF(RIGHT(Crate_BOMs[[#This Row],[PO Sublot-GL]],6)="curved",RIGHT(Crate_BOMs[[#This Row],[PO Sublot-GL]],12),RIGHT(Crate_BOMs[[#This Row],[PO Sublot-GL]],5))," ","")</f>
        <v>GLZ02</v>
      </c>
      <c r="AC635" s="6" t="str">
        <f>SUBSTITUTE(LEFT(Crate_BOMs[[#This Row],[PO Sublot-GL]],LEN(Crate_BOMs[[#This Row],[PO Sublot-GL]])-LEN(Crate_BOMs[[#This Row],[Glass Type]]))," ","")</f>
        <v>2.03</v>
      </c>
      <c r="AD635" s="6" t="str">
        <f>LEFT(Crate_BOMs[[#This Row],[no]],FIND(" ",Crate_BOMs[[#This Row],[no]],5)-1)</f>
        <v>PO 40540</v>
      </c>
      <c r="AE635" s="6" cm="1">
        <f t="array" ref="AE635">COUNTA(_xlfn.UNIQUE(_xlfn._xlws.FILTER(Crate_BOMs[PO],Crate_BOMs[crate no.]=Crate_BOMs[[#This Row],[crate no.]])))</f>
        <v>1</v>
      </c>
      <c r="AF635" s="10" t="str">
        <f>IF(Crate_BOMs[[#This Row],['# POs in Crate]]=1,"",IF(VLOOKUP(Crate_BOMs[[#This Row],[crate no.]],Crates_[[crate no.]:[New Sublot]],3,FALSE)="","",VLOOKUP(Crate_BOMs[[#This Row],[crate no.]],Crates_[[crate no.]:[New Sublot]],3,FALSE)))</f>
        <v/>
      </c>
      <c r="AG635" s="6" t="str">
        <f>IF(VLOOKUP(Crate_BOMs[[#This Row],[crate no.]],Crates_[[crate no.]:[New Sublot]],3,FALSE)="",VLOOKUP(Crate_BOMs[[#This Row],[crate no.]],Crates_[[crate no.]:[New Sublot]],2,FALSE),VLOOKUP(Crate_BOMs[[#This Row],[crate no.]],Crates_[[crate no.]:[New Sublot]],3,FALSE))</f>
        <v>2.03</v>
      </c>
    </row>
    <row r="636" spans="1:33" x14ac:dyDescent="0.25">
      <c r="A636">
        <v>12</v>
      </c>
      <c r="B636">
        <v>300522452</v>
      </c>
      <c r="C636">
        <v>2394740</v>
      </c>
      <c r="D636">
        <v>1</v>
      </c>
      <c r="E636" t="s">
        <v>64</v>
      </c>
      <c r="F636" t="s">
        <v>191</v>
      </c>
      <c r="G636">
        <v>2181</v>
      </c>
      <c r="H636">
        <v>2496</v>
      </c>
      <c r="I636">
        <v>86</v>
      </c>
      <c r="J636">
        <v>98</v>
      </c>
      <c r="K636">
        <v>299</v>
      </c>
      <c r="L636">
        <v>1</v>
      </c>
      <c r="M636" t="s">
        <v>51</v>
      </c>
      <c r="N636" t="s">
        <v>52</v>
      </c>
      <c r="O636" s="2">
        <v>659.18216337999991</v>
      </c>
      <c r="P636" s="15">
        <v>45775</v>
      </c>
      <c r="Q636" s="15">
        <v>45768</v>
      </c>
      <c r="R636" s="15">
        <v>45804</v>
      </c>
      <c r="S636" t="s">
        <v>21</v>
      </c>
      <c r="T636">
        <v>7</v>
      </c>
      <c r="U636" s="2">
        <v>471.78924067999998</v>
      </c>
      <c r="V636" s="2">
        <v>6613.8678599999994</v>
      </c>
      <c r="W636" s="2">
        <v>9.0551183999999996</v>
      </c>
      <c r="X636" s="2">
        <v>1.5091863999999999</v>
      </c>
      <c r="Y636" s="2">
        <v>7.7427824000000003</v>
      </c>
      <c r="Z636" s="6">
        <f>Crate_BOMs[[#This Row],[glass weight (lb)]]+Crate_BOMs[[#This Row],[Crate Weight (lb)]]/COUNTIF(Crate_BOMs[crate no.],Crate_BOMs[[#This Row],[crate no.]])</f>
        <v>718.15581846499992</v>
      </c>
      <c r="AA636" s="6" t="str">
        <f>IF(LEFT(Crate_BOMs[[#This Row],[glass code]],4)&lt;&gt;"1116","",IFERROR(MID(Crate_BOMs[[#This Row],[no]],FIND("ECN",Crate_BOMs[[#This Row],[no]]),200),MID(Crate_BOMs[[#This Row],[no]],39,200)))</f>
        <v>2.03 GLZ02</v>
      </c>
      <c r="AB636" s="6" t="str">
        <f>SUBSTITUTE(IF(RIGHT(Crate_BOMs[[#This Row],[PO Sublot-GL]],6)="curved",RIGHT(Crate_BOMs[[#This Row],[PO Sublot-GL]],12),RIGHT(Crate_BOMs[[#This Row],[PO Sublot-GL]],5))," ","")</f>
        <v>GLZ02</v>
      </c>
      <c r="AC636" s="6" t="str">
        <f>SUBSTITUTE(LEFT(Crate_BOMs[[#This Row],[PO Sublot-GL]],LEN(Crate_BOMs[[#This Row],[PO Sublot-GL]])-LEN(Crate_BOMs[[#This Row],[Glass Type]]))," ","")</f>
        <v>2.03</v>
      </c>
      <c r="AD636" s="6" t="str">
        <f>LEFT(Crate_BOMs[[#This Row],[no]],FIND(" ",Crate_BOMs[[#This Row],[no]],5)-1)</f>
        <v>PO 40540</v>
      </c>
      <c r="AE636" s="6" cm="1">
        <f t="array" ref="AE636">COUNTA(_xlfn.UNIQUE(_xlfn._xlws.FILTER(Crate_BOMs[PO],Crate_BOMs[crate no.]=Crate_BOMs[[#This Row],[crate no.]])))</f>
        <v>1</v>
      </c>
      <c r="AF636" s="10" t="str">
        <f>IF(Crate_BOMs[[#This Row],['# POs in Crate]]=1,"",IF(VLOOKUP(Crate_BOMs[[#This Row],[crate no.]],Crates_[[crate no.]:[New Sublot]],3,FALSE)="","",VLOOKUP(Crate_BOMs[[#This Row],[crate no.]],Crates_[[crate no.]:[New Sublot]],3,FALSE)))</f>
        <v/>
      </c>
      <c r="AG636" s="6" t="str">
        <f>IF(VLOOKUP(Crate_BOMs[[#This Row],[crate no.]],Crates_[[crate no.]:[New Sublot]],3,FALSE)="",VLOOKUP(Crate_BOMs[[#This Row],[crate no.]],Crates_[[crate no.]:[New Sublot]],2,FALSE),VLOOKUP(Crate_BOMs[[#This Row],[crate no.]],Crates_[[crate no.]:[New Sublot]],3,FALSE))</f>
        <v>2.03</v>
      </c>
    </row>
    <row r="637" spans="1:33" x14ac:dyDescent="0.25">
      <c r="A637">
        <v>12</v>
      </c>
      <c r="B637">
        <v>300522452</v>
      </c>
      <c r="C637">
        <v>2394740</v>
      </c>
      <c r="D637">
        <v>1</v>
      </c>
      <c r="E637" t="s">
        <v>64</v>
      </c>
      <c r="F637" t="s">
        <v>191</v>
      </c>
      <c r="G637">
        <v>2181</v>
      </c>
      <c r="H637">
        <v>2496</v>
      </c>
      <c r="I637">
        <v>86</v>
      </c>
      <c r="J637">
        <v>98</v>
      </c>
      <c r="K637">
        <v>299</v>
      </c>
      <c r="L637">
        <v>1</v>
      </c>
      <c r="M637" t="s">
        <v>51</v>
      </c>
      <c r="N637" t="s">
        <v>52</v>
      </c>
      <c r="O637" s="2">
        <v>659.18216337999991</v>
      </c>
      <c r="P637" s="15">
        <v>45775</v>
      </c>
      <c r="Q637" s="15">
        <v>45768</v>
      </c>
      <c r="R637" s="15">
        <v>45804</v>
      </c>
      <c r="S637" t="s">
        <v>21</v>
      </c>
      <c r="T637">
        <v>7</v>
      </c>
      <c r="U637" s="2">
        <v>471.78924067999998</v>
      </c>
      <c r="V637" s="2">
        <v>6613.8678599999994</v>
      </c>
      <c r="W637" s="2">
        <v>9.0551183999999996</v>
      </c>
      <c r="X637" s="2">
        <v>1.5091863999999999</v>
      </c>
      <c r="Y637" s="2">
        <v>7.7427824000000003</v>
      </c>
      <c r="Z637" s="6">
        <f>Crate_BOMs[[#This Row],[glass weight (lb)]]+Crate_BOMs[[#This Row],[Crate Weight (lb)]]/COUNTIF(Crate_BOMs[crate no.],Crate_BOMs[[#This Row],[crate no.]])</f>
        <v>718.15581846499992</v>
      </c>
      <c r="AA637" s="6" t="str">
        <f>IF(LEFT(Crate_BOMs[[#This Row],[glass code]],4)&lt;&gt;"1116","",IFERROR(MID(Crate_BOMs[[#This Row],[no]],FIND("ECN",Crate_BOMs[[#This Row],[no]]),200),MID(Crate_BOMs[[#This Row],[no]],39,200)))</f>
        <v>2.03 GLZ02</v>
      </c>
      <c r="AB637" s="6" t="str">
        <f>SUBSTITUTE(IF(RIGHT(Crate_BOMs[[#This Row],[PO Sublot-GL]],6)="curved",RIGHT(Crate_BOMs[[#This Row],[PO Sublot-GL]],12),RIGHT(Crate_BOMs[[#This Row],[PO Sublot-GL]],5))," ","")</f>
        <v>GLZ02</v>
      </c>
      <c r="AC637" s="6" t="str">
        <f>SUBSTITUTE(LEFT(Crate_BOMs[[#This Row],[PO Sublot-GL]],LEN(Crate_BOMs[[#This Row],[PO Sublot-GL]])-LEN(Crate_BOMs[[#This Row],[Glass Type]]))," ","")</f>
        <v>2.03</v>
      </c>
      <c r="AD637" s="6" t="str">
        <f>LEFT(Crate_BOMs[[#This Row],[no]],FIND(" ",Crate_BOMs[[#This Row],[no]],5)-1)</f>
        <v>PO 40540</v>
      </c>
      <c r="AE637" s="6" cm="1">
        <f t="array" ref="AE637">COUNTA(_xlfn.UNIQUE(_xlfn._xlws.FILTER(Crate_BOMs[PO],Crate_BOMs[crate no.]=Crate_BOMs[[#This Row],[crate no.]])))</f>
        <v>1</v>
      </c>
      <c r="AF637" s="10" t="str">
        <f>IF(Crate_BOMs[[#This Row],['# POs in Crate]]=1,"",IF(VLOOKUP(Crate_BOMs[[#This Row],[crate no.]],Crates_[[crate no.]:[New Sublot]],3,FALSE)="","",VLOOKUP(Crate_BOMs[[#This Row],[crate no.]],Crates_[[crate no.]:[New Sublot]],3,FALSE)))</f>
        <v/>
      </c>
      <c r="AG637" s="6" t="str">
        <f>IF(VLOOKUP(Crate_BOMs[[#This Row],[crate no.]],Crates_[[crate no.]:[New Sublot]],3,FALSE)="",VLOOKUP(Crate_BOMs[[#This Row],[crate no.]],Crates_[[crate no.]:[New Sublot]],2,FALSE),VLOOKUP(Crate_BOMs[[#This Row],[crate no.]],Crates_[[crate no.]:[New Sublot]],3,FALSE))</f>
        <v>2.03</v>
      </c>
    </row>
    <row r="638" spans="1:33" x14ac:dyDescent="0.25">
      <c r="A638">
        <v>12</v>
      </c>
      <c r="B638">
        <v>300522452</v>
      </c>
      <c r="C638">
        <v>2394740</v>
      </c>
      <c r="D638">
        <v>1</v>
      </c>
      <c r="E638" t="s">
        <v>64</v>
      </c>
      <c r="F638" t="s">
        <v>191</v>
      </c>
      <c r="G638">
        <v>2181</v>
      </c>
      <c r="H638">
        <v>2496</v>
      </c>
      <c r="I638">
        <v>86</v>
      </c>
      <c r="J638">
        <v>98</v>
      </c>
      <c r="K638">
        <v>299</v>
      </c>
      <c r="L638">
        <v>1</v>
      </c>
      <c r="M638" t="s">
        <v>51</v>
      </c>
      <c r="N638" t="s">
        <v>52</v>
      </c>
      <c r="O638" s="2">
        <v>659.18216337999991</v>
      </c>
      <c r="P638" s="15">
        <v>45775</v>
      </c>
      <c r="Q638" s="15">
        <v>45768</v>
      </c>
      <c r="R638" s="15">
        <v>45804</v>
      </c>
      <c r="S638" t="s">
        <v>21</v>
      </c>
      <c r="T638">
        <v>7</v>
      </c>
      <c r="U638" s="2">
        <v>471.78924067999998</v>
      </c>
      <c r="V638" s="2">
        <v>6613.8678599999994</v>
      </c>
      <c r="W638" s="2">
        <v>9.0551183999999996</v>
      </c>
      <c r="X638" s="2">
        <v>1.5091863999999999</v>
      </c>
      <c r="Y638" s="2">
        <v>7.7427824000000003</v>
      </c>
      <c r="Z638" s="6">
        <f>Crate_BOMs[[#This Row],[glass weight (lb)]]+Crate_BOMs[[#This Row],[Crate Weight (lb)]]/COUNTIF(Crate_BOMs[crate no.],Crate_BOMs[[#This Row],[crate no.]])</f>
        <v>718.15581846499992</v>
      </c>
      <c r="AA638" s="6" t="str">
        <f>IF(LEFT(Crate_BOMs[[#This Row],[glass code]],4)&lt;&gt;"1116","",IFERROR(MID(Crate_BOMs[[#This Row],[no]],FIND("ECN",Crate_BOMs[[#This Row],[no]]),200),MID(Crate_BOMs[[#This Row],[no]],39,200)))</f>
        <v>2.03 GLZ02</v>
      </c>
      <c r="AB638" s="6" t="str">
        <f>SUBSTITUTE(IF(RIGHT(Crate_BOMs[[#This Row],[PO Sublot-GL]],6)="curved",RIGHT(Crate_BOMs[[#This Row],[PO Sublot-GL]],12),RIGHT(Crate_BOMs[[#This Row],[PO Sublot-GL]],5))," ","")</f>
        <v>GLZ02</v>
      </c>
      <c r="AC638" s="6" t="str">
        <f>SUBSTITUTE(LEFT(Crate_BOMs[[#This Row],[PO Sublot-GL]],LEN(Crate_BOMs[[#This Row],[PO Sublot-GL]])-LEN(Crate_BOMs[[#This Row],[Glass Type]]))," ","")</f>
        <v>2.03</v>
      </c>
      <c r="AD638" s="6" t="str">
        <f>LEFT(Crate_BOMs[[#This Row],[no]],FIND(" ",Crate_BOMs[[#This Row],[no]],5)-1)</f>
        <v>PO 40540</v>
      </c>
      <c r="AE638" s="6" cm="1">
        <f t="array" ref="AE638">COUNTA(_xlfn.UNIQUE(_xlfn._xlws.FILTER(Crate_BOMs[PO],Crate_BOMs[crate no.]=Crate_BOMs[[#This Row],[crate no.]])))</f>
        <v>1</v>
      </c>
      <c r="AF638" s="10" t="str">
        <f>IF(Crate_BOMs[[#This Row],['# POs in Crate]]=1,"",IF(VLOOKUP(Crate_BOMs[[#This Row],[crate no.]],Crates_[[crate no.]:[New Sublot]],3,FALSE)="","",VLOOKUP(Crate_BOMs[[#This Row],[crate no.]],Crates_[[crate no.]:[New Sublot]],3,FALSE)))</f>
        <v/>
      </c>
      <c r="AG638" s="6" t="str">
        <f>IF(VLOOKUP(Crate_BOMs[[#This Row],[crate no.]],Crates_[[crate no.]:[New Sublot]],3,FALSE)="",VLOOKUP(Crate_BOMs[[#This Row],[crate no.]],Crates_[[crate no.]:[New Sublot]],2,FALSE),VLOOKUP(Crate_BOMs[[#This Row],[crate no.]],Crates_[[crate no.]:[New Sublot]],3,FALSE))</f>
        <v>2.03</v>
      </c>
    </row>
    <row r="639" spans="1:33" x14ac:dyDescent="0.25">
      <c r="A639">
        <v>12</v>
      </c>
      <c r="B639">
        <v>300522452</v>
      </c>
      <c r="C639">
        <v>2394740</v>
      </c>
      <c r="D639">
        <v>1</v>
      </c>
      <c r="E639" t="s">
        <v>64</v>
      </c>
      <c r="F639" t="s">
        <v>191</v>
      </c>
      <c r="G639">
        <v>2181</v>
      </c>
      <c r="H639">
        <v>2496</v>
      </c>
      <c r="I639">
        <v>86</v>
      </c>
      <c r="J639">
        <v>98</v>
      </c>
      <c r="K639">
        <v>299</v>
      </c>
      <c r="L639">
        <v>1</v>
      </c>
      <c r="M639" t="s">
        <v>51</v>
      </c>
      <c r="N639" t="s">
        <v>52</v>
      </c>
      <c r="O639" s="2">
        <v>659.18216337999991</v>
      </c>
      <c r="P639" s="15">
        <v>45775</v>
      </c>
      <c r="Q639" s="15">
        <v>45768</v>
      </c>
      <c r="R639" s="15">
        <v>45804</v>
      </c>
      <c r="S639" t="s">
        <v>21</v>
      </c>
      <c r="T639">
        <v>7</v>
      </c>
      <c r="U639" s="2">
        <v>471.78924067999998</v>
      </c>
      <c r="V639" s="2">
        <v>6613.8678599999994</v>
      </c>
      <c r="W639" s="2">
        <v>9.0551183999999996</v>
      </c>
      <c r="X639" s="2">
        <v>1.5091863999999999</v>
      </c>
      <c r="Y639" s="2">
        <v>7.7427824000000003</v>
      </c>
      <c r="Z639" s="6">
        <f>Crate_BOMs[[#This Row],[glass weight (lb)]]+Crate_BOMs[[#This Row],[Crate Weight (lb)]]/COUNTIF(Crate_BOMs[crate no.],Crate_BOMs[[#This Row],[crate no.]])</f>
        <v>718.15581846499992</v>
      </c>
      <c r="AA639" s="6" t="str">
        <f>IF(LEFT(Crate_BOMs[[#This Row],[glass code]],4)&lt;&gt;"1116","",IFERROR(MID(Crate_BOMs[[#This Row],[no]],FIND("ECN",Crate_BOMs[[#This Row],[no]]),200),MID(Crate_BOMs[[#This Row],[no]],39,200)))</f>
        <v>2.03 GLZ02</v>
      </c>
      <c r="AB639" s="6" t="str">
        <f>SUBSTITUTE(IF(RIGHT(Crate_BOMs[[#This Row],[PO Sublot-GL]],6)="curved",RIGHT(Crate_BOMs[[#This Row],[PO Sublot-GL]],12),RIGHT(Crate_BOMs[[#This Row],[PO Sublot-GL]],5))," ","")</f>
        <v>GLZ02</v>
      </c>
      <c r="AC639" s="6" t="str">
        <f>SUBSTITUTE(LEFT(Crate_BOMs[[#This Row],[PO Sublot-GL]],LEN(Crate_BOMs[[#This Row],[PO Sublot-GL]])-LEN(Crate_BOMs[[#This Row],[Glass Type]]))," ","")</f>
        <v>2.03</v>
      </c>
      <c r="AD639" s="6" t="str">
        <f>LEFT(Crate_BOMs[[#This Row],[no]],FIND(" ",Crate_BOMs[[#This Row],[no]],5)-1)</f>
        <v>PO 40540</v>
      </c>
      <c r="AE639" s="6" cm="1">
        <f t="array" ref="AE639">COUNTA(_xlfn.UNIQUE(_xlfn._xlws.FILTER(Crate_BOMs[PO],Crate_BOMs[crate no.]=Crate_BOMs[[#This Row],[crate no.]])))</f>
        <v>1</v>
      </c>
      <c r="AF639" s="10" t="str">
        <f>IF(Crate_BOMs[[#This Row],['# POs in Crate]]=1,"",IF(VLOOKUP(Crate_BOMs[[#This Row],[crate no.]],Crates_[[crate no.]:[New Sublot]],3,FALSE)="","",VLOOKUP(Crate_BOMs[[#This Row],[crate no.]],Crates_[[crate no.]:[New Sublot]],3,FALSE)))</f>
        <v/>
      </c>
      <c r="AG639" s="6" t="str">
        <f>IF(VLOOKUP(Crate_BOMs[[#This Row],[crate no.]],Crates_[[crate no.]:[New Sublot]],3,FALSE)="",VLOOKUP(Crate_BOMs[[#This Row],[crate no.]],Crates_[[crate no.]:[New Sublot]],2,FALSE),VLOOKUP(Crate_BOMs[[#This Row],[crate no.]],Crates_[[crate no.]:[New Sublot]],3,FALSE))</f>
        <v>2.03</v>
      </c>
    </row>
    <row r="640" spans="1:33" x14ac:dyDescent="0.25">
      <c r="A640">
        <v>12</v>
      </c>
      <c r="B640">
        <v>300522458</v>
      </c>
      <c r="C640">
        <v>2394740</v>
      </c>
      <c r="D640">
        <v>1</v>
      </c>
      <c r="E640" t="s">
        <v>64</v>
      </c>
      <c r="F640" t="s">
        <v>191</v>
      </c>
      <c r="G640">
        <v>2181</v>
      </c>
      <c r="H640">
        <v>2496</v>
      </c>
      <c r="I640">
        <v>86</v>
      </c>
      <c r="J640">
        <v>98</v>
      </c>
      <c r="K640">
        <v>299</v>
      </c>
      <c r="L640">
        <v>1</v>
      </c>
      <c r="M640" t="s">
        <v>51</v>
      </c>
      <c r="N640" t="s">
        <v>52</v>
      </c>
      <c r="O640" s="2">
        <v>659.18216337999991</v>
      </c>
      <c r="P640" s="15">
        <v>45775</v>
      </c>
      <c r="Q640" s="15">
        <v>45768</v>
      </c>
      <c r="R640" s="15">
        <v>45804</v>
      </c>
      <c r="S640" t="s">
        <v>21</v>
      </c>
      <c r="T640">
        <v>7</v>
      </c>
      <c r="U640" s="2">
        <v>471.78924067999998</v>
      </c>
      <c r="V640" s="2">
        <v>6613.8678599999994</v>
      </c>
      <c r="W640" s="2">
        <v>9.0551183999999996</v>
      </c>
      <c r="X640" s="2">
        <v>1.5091863999999999</v>
      </c>
      <c r="Y640" s="2">
        <v>7.7427824000000003</v>
      </c>
      <c r="Z640" s="6">
        <f>Crate_BOMs[[#This Row],[glass weight (lb)]]+Crate_BOMs[[#This Row],[Crate Weight (lb)]]/COUNTIF(Crate_BOMs[crate no.],Crate_BOMs[[#This Row],[crate no.]])</f>
        <v>718.15581846499992</v>
      </c>
      <c r="AA640" s="6" t="str">
        <f>IF(LEFT(Crate_BOMs[[#This Row],[glass code]],4)&lt;&gt;"1116","",IFERROR(MID(Crate_BOMs[[#This Row],[no]],FIND("ECN",Crate_BOMs[[#This Row],[no]]),200),MID(Crate_BOMs[[#This Row],[no]],39,200)))</f>
        <v>2.03 GLZ02</v>
      </c>
      <c r="AB640" s="6" t="str">
        <f>SUBSTITUTE(IF(RIGHT(Crate_BOMs[[#This Row],[PO Sublot-GL]],6)="curved",RIGHT(Crate_BOMs[[#This Row],[PO Sublot-GL]],12),RIGHT(Crate_BOMs[[#This Row],[PO Sublot-GL]],5))," ","")</f>
        <v>GLZ02</v>
      </c>
      <c r="AC640" s="6" t="str">
        <f>SUBSTITUTE(LEFT(Crate_BOMs[[#This Row],[PO Sublot-GL]],LEN(Crate_BOMs[[#This Row],[PO Sublot-GL]])-LEN(Crate_BOMs[[#This Row],[Glass Type]]))," ","")</f>
        <v>2.03</v>
      </c>
      <c r="AD640" s="6" t="str">
        <f>LEFT(Crate_BOMs[[#This Row],[no]],FIND(" ",Crate_BOMs[[#This Row],[no]],5)-1)</f>
        <v>PO 40540</v>
      </c>
      <c r="AE640" s="6" cm="1">
        <f t="array" ref="AE640">COUNTA(_xlfn.UNIQUE(_xlfn._xlws.FILTER(Crate_BOMs[PO],Crate_BOMs[crate no.]=Crate_BOMs[[#This Row],[crate no.]])))</f>
        <v>1</v>
      </c>
      <c r="AF640" s="10" t="str">
        <f>IF(Crate_BOMs[[#This Row],['# POs in Crate]]=1,"",IF(VLOOKUP(Crate_BOMs[[#This Row],[crate no.]],Crates_[[crate no.]:[New Sublot]],3,FALSE)="","",VLOOKUP(Crate_BOMs[[#This Row],[crate no.]],Crates_[[crate no.]:[New Sublot]],3,FALSE)))</f>
        <v/>
      </c>
      <c r="AG640" s="6" t="str">
        <f>IF(VLOOKUP(Crate_BOMs[[#This Row],[crate no.]],Crates_[[crate no.]:[New Sublot]],3,FALSE)="",VLOOKUP(Crate_BOMs[[#This Row],[crate no.]],Crates_[[crate no.]:[New Sublot]],2,FALSE),VLOOKUP(Crate_BOMs[[#This Row],[crate no.]],Crates_[[crate no.]:[New Sublot]],3,FALSE))</f>
        <v>2.03</v>
      </c>
    </row>
    <row r="641" spans="1:33" x14ac:dyDescent="0.25">
      <c r="A641">
        <v>12</v>
      </c>
      <c r="B641">
        <v>300522458</v>
      </c>
      <c r="C641">
        <v>2394740</v>
      </c>
      <c r="D641">
        <v>1</v>
      </c>
      <c r="E641" t="s">
        <v>64</v>
      </c>
      <c r="F641" t="s">
        <v>191</v>
      </c>
      <c r="G641">
        <v>2181</v>
      </c>
      <c r="H641">
        <v>2496</v>
      </c>
      <c r="I641">
        <v>86</v>
      </c>
      <c r="J641">
        <v>98</v>
      </c>
      <c r="K641">
        <v>299</v>
      </c>
      <c r="L641">
        <v>1</v>
      </c>
      <c r="M641" t="s">
        <v>51</v>
      </c>
      <c r="N641" t="s">
        <v>52</v>
      </c>
      <c r="O641" s="2">
        <v>659.18216337999991</v>
      </c>
      <c r="P641" s="15">
        <v>45775</v>
      </c>
      <c r="Q641" s="15">
        <v>45768</v>
      </c>
      <c r="R641" s="15">
        <v>45804</v>
      </c>
      <c r="S641" t="s">
        <v>21</v>
      </c>
      <c r="T641">
        <v>7</v>
      </c>
      <c r="U641" s="2">
        <v>471.78924067999998</v>
      </c>
      <c r="V641" s="2">
        <v>6613.8678599999994</v>
      </c>
      <c r="W641" s="2">
        <v>9.0551183999999996</v>
      </c>
      <c r="X641" s="2">
        <v>1.5091863999999999</v>
      </c>
      <c r="Y641" s="2">
        <v>7.7427824000000003</v>
      </c>
      <c r="Z641" s="6">
        <f>Crate_BOMs[[#This Row],[glass weight (lb)]]+Crate_BOMs[[#This Row],[Crate Weight (lb)]]/COUNTIF(Crate_BOMs[crate no.],Crate_BOMs[[#This Row],[crate no.]])</f>
        <v>718.15581846499992</v>
      </c>
      <c r="AA641" s="6" t="str">
        <f>IF(LEFT(Crate_BOMs[[#This Row],[glass code]],4)&lt;&gt;"1116","",IFERROR(MID(Crate_BOMs[[#This Row],[no]],FIND("ECN",Crate_BOMs[[#This Row],[no]]),200),MID(Crate_BOMs[[#This Row],[no]],39,200)))</f>
        <v>2.03 GLZ02</v>
      </c>
      <c r="AB641" s="6" t="str">
        <f>SUBSTITUTE(IF(RIGHT(Crate_BOMs[[#This Row],[PO Sublot-GL]],6)="curved",RIGHT(Crate_BOMs[[#This Row],[PO Sublot-GL]],12),RIGHT(Crate_BOMs[[#This Row],[PO Sublot-GL]],5))," ","")</f>
        <v>GLZ02</v>
      </c>
      <c r="AC641" s="6" t="str">
        <f>SUBSTITUTE(LEFT(Crate_BOMs[[#This Row],[PO Sublot-GL]],LEN(Crate_BOMs[[#This Row],[PO Sublot-GL]])-LEN(Crate_BOMs[[#This Row],[Glass Type]]))," ","")</f>
        <v>2.03</v>
      </c>
      <c r="AD641" s="6" t="str">
        <f>LEFT(Crate_BOMs[[#This Row],[no]],FIND(" ",Crate_BOMs[[#This Row],[no]],5)-1)</f>
        <v>PO 40540</v>
      </c>
      <c r="AE641" s="6" cm="1">
        <f t="array" ref="AE641">COUNTA(_xlfn.UNIQUE(_xlfn._xlws.FILTER(Crate_BOMs[PO],Crate_BOMs[crate no.]=Crate_BOMs[[#This Row],[crate no.]])))</f>
        <v>1</v>
      </c>
      <c r="AF641" s="10" t="str">
        <f>IF(Crate_BOMs[[#This Row],['# POs in Crate]]=1,"",IF(VLOOKUP(Crate_BOMs[[#This Row],[crate no.]],Crates_[[crate no.]:[New Sublot]],3,FALSE)="","",VLOOKUP(Crate_BOMs[[#This Row],[crate no.]],Crates_[[crate no.]:[New Sublot]],3,FALSE)))</f>
        <v/>
      </c>
      <c r="AG641" s="6" t="str">
        <f>IF(VLOOKUP(Crate_BOMs[[#This Row],[crate no.]],Crates_[[crate no.]:[New Sublot]],3,FALSE)="",VLOOKUP(Crate_BOMs[[#This Row],[crate no.]],Crates_[[crate no.]:[New Sublot]],2,FALSE),VLOOKUP(Crate_BOMs[[#This Row],[crate no.]],Crates_[[crate no.]:[New Sublot]],3,FALSE))</f>
        <v>2.03</v>
      </c>
    </row>
    <row r="642" spans="1:33" x14ac:dyDescent="0.25">
      <c r="A642">
        <v>12</v>
      </c>
      <c r="B642">
        <v>300522458</v>
      </c>
      <c r="C642">
        <v>2394740</v>
      </c>
      <c r="D642">
        <v>1</v>
      </c>
      <c r="E642" t="s">
        <v>64</v>
      </c>
      <c r="F642" t="s">
        <v>191</v>
      </c>
      <c r="G642">
        <v>2181</v>
      </c>
      <c r="H642">
        <v>2496</v>
      </c>
      <c r="I642">
        <v>86</v>
      </c>
      <c r="J642">
        <v>98</v>
      </c>
      <c r="K642">
        <v>299</v>
      </c>
      <c r="L642">
        <v>1</v>
      </c>
      <c r="M642" t="s">
        <v>51</v>
      </c>
      <c r="N642" t="s">
        <v>52</v>
      </c>
      <c r="O642" s="2">
        <v>659.18216337999991</v>
      </c>
      <c r="P642" s="15">
        <v>45775</v>
      </c>
      <c r="Q642" s="15">
        <v>45768</v>
      </c>
      <c r="R642" s="15">
        <v>45804</v>
      </c>
      <c r="S642" t="s">
        <v>21</v>
      </c>
      <c r="T642">
        <v>7</v>
      </c>
      <c r="U642" s="2">
        <v>471.78924067999998</v>
      </c>
      <c r="V642" s="2">
        <v>6613.8678599999994</v>
      </c>
      <c r="W642" s="2">
        <v>9.0551183999999996</v>
      </c>
      <c r="X642" s="2">
        <v>1.5091863999999999</v>
      </c>
      <c r="Y642" s="2">
        <v>7.7427824000000003</v>
      </c>
      <c r="Z642" s="6">
        <f>Crate_BOMs[[#This Row],[glass weight (lb)]]+Crate_BOMs[[#This Row],[Crate Weight (lb)]]/COUNTIF(Crate_BOMs[crate no.],Crate_BOMs[[#This Row],[crate no.]])</f>
        <v>718.15581846499992</v>
      </c>
      <c r="AA642" s="6" t="str">
        <f>IF(LEFT(Crate_BOMs[[#This Row],[glass code]],4)&lt;&gt;"1116","",IFERROR(MID(Crate_BOMs[[#This Row],[no]],FIND("ECN",Crate_BOMs[[#This Row],[no]]),200),MID(Crate_BOMs[[#This Row],[no]],39,200)))</f>
        <v>2.03 GLZ02</v>
      </c>
      <c r="AB642" s="6" t="str">
        <f>SUBSTITUTE(IF(RIGHT(Crate_BOMs[[#This Row],[PO Sublot-GL]],6)="curved",RIGHT(Crate_BOMs[[#This Row],[PO Sublot-GL]],12),RIGHT(Crate_BOMs[[#This Row],[PO Sublot-GL]],5))," ","")</f>
        <v>GLZ02</v>
      </c>
      <c r="AC642" s="6" t="str">
        <f>SUBSTITUTE(LEFT(Crate_BOMs[[#This Row],[PO Sublot-GL]],LEN(Crate_BOMs[[#This Row],[PO Sublot-GL]])-LEN(Crate_BOMs[[#This Row],[Glass Type]]))," ","")</f>
        <v>2.03</v>
      </c>
      <c r="AD642" s="6" t="str">
        <f>LEFT(Crate_BOMs[[#This Row],[no]],FIND(" ",Crate_BOMs[[#This Row],[no]],5)-1)</f>
        <v>PO 40540</v>
      </c>
      <c r="AE642" s="6" cm="1">
        <f t="array" ref="AE642">COUNTA(_xlfn.UNIQUE(_xlfn._xlws.FILTER(Crate_BOMs[PO],Crate_BOMs[crate no.]=Crate_BOMs[[#This Row],[crate no.]])))</f>
        <v>1</v>
      </c>
      <c r="AF642" s="10" t="str">
        <f>IF(Crate_BOMs[[#This Row],['# POs in Crate]]=1,"",IF(VLOOKUP(Crate_BOMs[[#This Row],[crate no.]],Crates_[[crate no.]:[New Sublot]],3,FALSE)="","",VLOOKUP(Crate_BOMs[[#This Row],[crate no.]],Crates_[[crate no.]:[New Sublot]],3,FALSE)))</f>
        <v/>
      </c>
      <c r="AG642" s="6" t="str">
        <f>IF(VLOOKUP(Crate_BOMs[[#This Row],[crate no.]],Crates_[[crate no.]:[New Sublot]],3,FALSE)="",VLOOKUP(Crate_BOMs[[#This Row],[crate no.]],Crates_[[crate no.]:[New Sublot]],2,FALSE),VLOOKUP(Crate_BOMs[[#This Row],[crate no.]],Crates_[[crate no.]:[New Sublot]],3,FALSE))</f>
        <v>2.03</v>
      </c>
    </row>
    <row r="643" spans="1:33" x14ac:dyDescent="0.25">
      <c r="A643">
        <v>12</v>
      </c>
      <c r="B643">
        <v>300522458</v>
      </c>
      <c r="C643">
        <v>2394740</v>
      </c>
      <c r="D643">
        <v>1</v>
      </c>
      <c r="E643" t="s">
        <v>64</v>
      </c>
      <c r="F643" t="s">
        <v>191</v>
      </c>
      <c r="G643">
        <v>2181</v>
      </c>
      <c r="H643">
        <v>2496</v>
      </c>
      <c r="I643">
        <v>86</v>
      </c>
      <c r="J643">
        <v>98</v>
      </c>
      <c r="K643">
        <v>299</v>
      </c>
      <c r="L643">
        <v>1</v>
      </c>
      <c r="M643" t="s">
        <v>51</v>
      </c>
      <c r="N643" t="s">
        <v>52</v>
      </c>
      <c r="O643" s="2">
        <v>659.18216337999991</v>
      </c>
      <c r="P643" s="15">
        <v>45775</v>
      </c>
      <c r="Q643" s="15">
        <v>45768</v>
      </c>
      <c r="R643" s="15">
        <v>45804</v>
      </c>
      <c r="S643" t="s">
        <v>21</v>
      </c>
      <c r="T643">
        <v>7</v>
      </c>
      <c r="U643" s="2">
        <v>471.78924067999998</v>
      </c>
      <c r="V643" s="2">
        <v>6613.8678599999994</v>
      </c>
      <c r="W643" s="2">
        <v>9.0551183999999996</v>
      </c>
      <c r="X643" s="2">
        <v>1.5091863999999999</v>
      </c>
      <c r="Y643" s="2">
        <v>7.7427824000000003</v>
      </c>
      <c r="Z643" s="6">
        <f>Crate_BOMs[[#This Row],[glass weight (lb)]]+Crate_BOMs[[#This Row],[Crate Weight (lb)]]/COUNTIF(Crate_BOMs[crate no.],Crate_BOMs[[#This Row],[crate no.]])</f>
        <v>718.15581846499992</v>
      </c>
      <c r="AA643" s="6" t="str">
        <f>IF(LEFT(Crate_BOMs[[#This Row],[glass code]],4)&lt;&gt;"1116","",IFERROR(MID(Crate_BOMs[[#This Row],[no]],FIND("ECN",Crate_BOMs[[#This Row],[no]]),200),MID(Crate_BOMs[[#This Row],[no]],39,200)))</f>
        <v>2.03 GLZ02</v>
      </c>
      <c r="AB643" s="6" t="str">
        <f>SUBSTITUTE(IF(RIGHT(Crate_BOMs[[#This Row],[PO Sublot-GL]],6)="curved",RIGHT(Crate_BOMs[[#This Row],[PO Sublot-GL]],12),RIGHT(Crate_BOMs[[#This Row],[PO Sublot-GL]],5))," ","")</f>
        <v>GLZ02</v>
      </c>
      <c r="AC643" s="6" t="str">
        <f>SUBSTITUTE(LEFT(Crate_BOMs[[#This Row],[PO Sublot-GL]],LEN(Crate_BOMs[[#This Row],[PO Sublot-GL]])-LEN(Crate_BOMs[[#This Row],[Glass Type]]))," ","")</f>
        <v>2.03</v>
      </c>
      <c r="AD643" s="6" t="str">
        <f>LEFT(Crate_BOMs[[#This Row],[no]],FIND(" ",Crate_BOMs[[#This Row],[no]],5)-1)</f>
        <v>PO 40540</v>
      </c>
      <c r="AE643" s="6" cm="1">
        <f t="array" ref="AE643">COUNTA(_xlfn.UNIQUE(_xlfn._xlws.FILTER(Crate_BOMs[PO],Crate_BOMs[crate no.]=Crate_BOMs[[#This Row],[crate no.]])))</f>
        <v>1</v>
      </c>
      <c r="AF643" s="10" t="str">
        <f>IF(Crate_BOMs[[#This Row],['# POs in Crate]]=1,"",IF(VLOOKUP(Crate_BOMs[[#This Row],[crate no.]],Crates_[[crate no.]:[New Sublot]],3,FALSE)="","",VLOOKUP(Crate_BOMs[[#This Row],[crate no.]],Crates_[[crate no.]:[New Sublot]],3,FALSE)))</f>
        <v/>
      </c>
      <c r="AG643" s="6" t="str">
        <f>IF(VLOOKUP(Crate_BOMs[[#This Row],[crate no.]],Crates_[[crate no.]:[New Sublot]],3,FALSE)="",VLOOKUP(Crate_BOMs[[#This Row],[crate no.]],Crates_[[crate no.]:[New Sublot]],2,FALSE),VLOOKUP(Crate_BOMs[[#This Row],[crate no.]],Crates_[[crate no.]:[New Sublot]],3,FALSE))</f>
        <v>2.03</v>
      </c>
    </row>
    <row r="644" spans="1:33" x14ac:dyDescent="0.25">
      <c r="A644">
        <v>12</v>
      </c>
      <c r="B644">
        <v>300522458</v>
      </c>
      <c r="C644">
        <v>2394740</v>
      </c>
      <c r="D644">
        <v>1</v>
      </c>
      <c r="E644" t="s">
        <v>64</v>
      </c>
      <c r="F644" t="s">
        <v>191</v>
      </c>
      <c r="G644">
        <v>2181</v>
      </c>
      <c r="H644">
        <v>2496</v>
      </c>
      <c r="I644">
        <v>86</v>
      </c>
      <c r="J644">
        <v>98</v>
      </c>
      <c r="K644">
        <v>299</v>
      </c>
      <c r="L644">
        <v>1</v>
      </c>
      <c r="M644" t="s">
        <v>51</v>
      </c>
      <c r="N644" t="s">
        <v>52</v>
      </c>
      <c r="O644" s="2">
        <v>659.18216337999991</v>
      </c>
      <c r="P644" s="15">
        <v>45775</v>
      </c>
      <c r="Q644" s="15">
        <v>45768</v>
      </c>
      <c r="R644" s="15">
        <v>45804</v>
      </c>
      <c r="S644" t="s">
        <v>21</v>
      </c>
      <c r="T644">
        <v>7</v>
      </c>
      <c r="U644" s="2">
        <v>471.78924067999998</v>
      </c>
      <c r="V644" s="2">
        <v>6613.8678599999994</v>
      </c>
      <c r="W644" s="2">
        <v>9.0551183999999996</v>
      </c>
      <c r="X644" s="2">
        <v>1.5091863999999999</v>
      </c>
      <c r="Y644" s="2">
        <v>7.7427824000000003</v>
      </c>
      <c r="Z644" s="6">
        <f>Crate_BOMs[[#This Row],[glass weight (lb)]]+Crate_BOMs[[#This Row],[Crate Weight (lb)]]/COUNTIF(Crate_BOMs[crate no.],Crate_BOMs[[#This Row],[crate no.]])</f>
        <v>718.15581846499992</v>
      </c>
      <c r="AA644" s="6" t="str">
        <f>IF(LEFT(Crate_BOMs[[#This Row],[glass code]],4)&lt;&gt;"1116","",IFERROR(MID(Crate_BOMs[[#This Row],[no]],FIND("ECN",Crate_BOMs[[#This Row],[no]]),200),MID(Crate_BOMs[[#This Row],[no]],39,200)))</f>
        <v>2.03 GLZ02</v>
      </c>
      <c r="AB644" s="6" t="str">
        <f>SUBSTITUTE(IF(RIGHT(Crate_BOMs[[#This Row],[PO Sublot-GL]],6)="curved",RIGHT(Crate_BOMs[[#This Row],[PO Sublot-GL]],12),RIGHT(Crate_BOMs[[#This Row],[PO Sublot-GL]],5))," ","")</f>
        <v>GLZ02</v>
      </c>
      <c r="AC644" s="6" t="str">
        <f>SUBSTITUTE(LEFT(Crate_BOMs[[#This Row],[PO Sublot-GL]],LEN(Crate_BOMs[[#This Row],[PO Sublot-GL]])-LEN(Crate_BOMs[[#This Row],[Glass Type]]))," ","")</f>
        <v>2.03</v>
      </c>
      <c r="AD644" s="6" t="str">
        <f>LEFT(Crate_BOMs[[#This Row],[no]],FIND(" ",Crate_BOMs[[#This Row],[no]],5)-1)</f>
        <v>PO 40540</v>
      </c>
      <c r="AE644" s="6" cm="1">
        <f t="array" ref="AE644">COUNTA(_xlfn.UNIQUE(_xlfn._xlws.FILTER(Crate_BOMs[PO],Crate_BOMs[crate no.]=Crate_BOMs[[#This Row],[crate no.]])))</f>
        <v>1</v>
      </c>
      <c r="AF644" s="10" t="str">
        <f>IF(Crate_BOMs[[#This Row],['# POs in Crate]]=1,"",IF(VLOOKUP(Crate_BOMs[[#This Row],[crate no.]],Crates_[[crate no.]:[New Sublot]],3,FALSE)="","",VLOOKUP(Crate_BOMs[[#This Row],[crate no.]],Crates_[[crate no.]:[New Sublot]],3,FALSE)))</f>
        <v/>
      </c>
      <c r="AG644" s="6" t="str">
        <f>IF(VLOOKUP(Crate_BOMs[[#This Row],[crate no.]],Crates_[[crate no.]:[New Sublot]],3,FALSE)="",VLOOKUP(Crate_BOMs[[#This Row],[crate no.]],Crates_[[crate no.]:[New Sublot]],2,FALSE),VLOOKUP(Crate_BOMs[[#This Row],[crate no.]],Crates_[[crate no.]:[New Sublot]],3,FALSE))</f>
        <v>2.03</v>
      </c>
    </row>
    <row r="645" spans="1:33" x14ac:dyDescent="0.25">
      <c r="A645">
        <v>12</v>
      </c>
      <c r="B645">
        <v>300522458</v>
      </c>
      <c r="C645">
        <v>2394740</v>
      </c>
      <c r="D645">
        <v>1</v>
      </c>
      <c r="E645" t="s">
        <v>64</v>
      </c>
      <c r="F645" t="s">
        <v>191</v>
      </c>
      <c r="G645">
        <v>2181</v>
      </c>
      <c r="H645">
        <v>2496</v>
      </c>
      <c r="I645">
        <v>86</v>
      </c>
      <c r="J645">
        <v>98</v>
      </c>
      <c r="K645">
        <v>299</v>
      </c>
      <c r="L645">
        <v>1</v>
      </c>
      <c r="M645" t="s">
        <v>51</v>
      </c>
      <c r="N645" t="s">
        <v>52</v>
      </c>
      <c r="O645" s="2">
        <v>659.18216337999991</v>
      </c>
      <c r="P645" s="15">
        <v>45775</v>
      </c>
      <c r="Q645" s="15">
        <v>45768</v>
      </c>
      <c r="R645" s="15">
        <v>45804</v>
      </c>
      <c r="S645" t="s">
        <v>21</v>
      </c>
      <c r="T645">
        <v>7</v>
      </c>
      <c r="U645" s="2">
        <v>471.78924067999998</v>
      </c>
      <c r="V645" s="2">
        <v>6613.8678599999994</v>
      </c>
      <c r="W645" s="2">
        <v>9.0551183999999996</v>
      </c>
      <c r="X645" s="2">
        <v>1.5091863999999999</v>
      </c>
      <c r="Y645" s="2">
        <v>7.7427824000000003</v>
      </c>
      <c r="Z645" s="6">
        <f>Crate_BOMs[[#This Row],[glass weight (lb)]]+Crate_BOMs[[#This Row],[Crate Weight (lb)]]/COUNTIF(Crate_BOMs[crate no.],Crate_BOMs[[#This Row],[crate no.]])</f>
        <v>718.15581846499992</v>
      </c>
      <c r="AA645" s="6" t="str">
        <f>IF(LEFT(Crate_BOMs[[#This Row],[glass code]],4)&lt;&gt;"1116","",IFERROR(MID(Crate_BOMs[[#This Row],[no]],FIND("ECN",Crate_BOMs[[#This Row],[no]]),200),MID(Crate_BOMs[[#This Row],[no]],39,200)))</f>
        <v>2.03 GLZ02</v>
      </c>
      <c r="AB645" s="6" t="str">
        <f>SUBSTITUTE(IF(RIGHT(Crate_BOMs[[#This Row],[PO Sublot-GL]],6)="curved",RIGHT(Crate_BOMs[[#This Row],[PO Sublot-GL]],12),RIGHT(Crate_BOMs[[#This Row],[PO Sublot-GL]],5))," ","")</f>
        <v>GLZ02</v>
      </c>
      <c r="AC645" s="6" t="str">
        <f>SUBSTITUTE(LEFT(Crate_BOMs[[#This Row],[PO Sublot-GL]],LEN(Crate_BOMs[[#This Row],[PO Sublot-GL]])-LEN(Crate_BOMs[[#This Row],[Glass Type]]))," ","")</f>
        <v>2.03</v>
      </c>
      <c r="AD645" s="6" t="str">
        <f>LEFT(Crate_BOMs[[#This Row],[no]],FIND(" ",Crate_BOMs[[#This Row],[no]],5)-1)</f>
        <v>PO 40540</v>
      </c>
      <c r="AE645" s="6" cm="1">
        <f t="array" ref="AE645">COUNTA(_xlfn.UNIQUE(_xlfn._xlws.FILTER(Crate_BOMs[PO],Crate_BOMs[crate no.]=Crate_BOMs[[#This Row],[crate no.]])))</f>
        <v>1</v>
      </c>
      <c r="AF645" s="10" t="str">
        <f>IF(Crate_BOMs[[#This Row],['# POs in Crate]]=1,"",IF(VLOOKUP(Crate_BOMs[[#This Row],[crate no.]],Crates_[[crate no.]:[New Sublot]],3,FALSE)="","",VLOOKUP(Crate_BOMs[[#This Row],[crate no.]],Crates_[[crate no.]:[New Sublot]],3,FALSE)))</f>
        <v/>
      </c>
      <c r="AG645" s="6" t="str">
        <f>IF(VLOOKUP(Crate_BOMs[[#This Row],[crate no.]],Crates_[[crate no.]:[New Sublot]],3,FALSE)="",VLOOKUP(Crate_BOMs[[#This Row],[crate no.]],Crates_[[crate no.]:[New Sublot]],2,FALSE),VLOOKUP(Crate_BOMs[[#This Row],[crate no.]],Crates_[[crate no.]:[New Sublot]],3,FALSE))</f>
        <v>2.03</v>
      </c>
    </row>
    <row r="646" spans="1:33" x14ac:dyDescent="0.25">
      <c r="A646">
        <v>12</v>
      </c>
      <c r="B646">
        <v>300522458</v>
      </c>
      <c r="C646">
        <v>2394740</v>
      </c>
      <c r="D646">
        <v>1</v>
      </c>
      <c r="E646" t="s">
        <v>64</v>
      </c>
      <c r="F646" t="s">
        <v>191</v>
      </c>
      <c r="G646">
        <v>2181</v>
      </c>
      <c r="H646">
        <v>2496</v>
      </c>
      <c r="I646">
        <v>86</v>
      </c>
      <c r="J646">
        <v>98</v>
      </c>
      <c r="K646">
        <v>299</v>
      </c>
      <c r="L646">
        <v>1</v>
      </c>
      <c r="M646" t="s">
        <v>51</v>
      </c>
      <c r="N646" t="s">
        <v>52</v>
      </c>
      <c r="O646" s="2">
        <v>659.18216337999991</v>
      </c>
      <c r="P646" s="15">
        <v>45775</v>
      </c>
      <c r="Q646" s="15">
        <v>45768</v>
      </c>
      <c r="R646" s="15">
        <v>45804</v>
      </c>
      <c r="S646" t="s">
        <v>21</v>
      </c>
      <c r="T646">
        <v>7</v>
      </c>
      <c r="U646" s="2">
        <v>471.78924067999998</v>
      </c>
      <c r="V646" s="2">
        <v>6613.8678599999994</v>
      </c>
      <c r="W646" s="2">
        <v>9.0551183999999996</v>
      </c>
      <c r="X646" s="2">
        <v>1.5091863999999999</v>
      </c>
      <c r="Y646" s="2">
        <v>7.7427824000000003</v>
      </c>
      <c r="Z646" s="6">
        <f>Crate_BOMs[[#This Row],[glass weight (lb)]]+Crate_BOMs[[#This Row],[Crate Weight (lb)]]/COUNTIF(Crate_BOMs[crate no.],Crate_BOMs[[#This Row],[crate no.]])</f>
        <v>718.15581846499992</v>
      </c>
      <c r="AA646" s="6" t="str">
        <f>IF(LEFT(Crate_BOMs[[#This Row],[glass code]],4)&lt;&gt;"1116","",IFERROR(MID(Crate_BOMs[[#This Row],[no]],FIND("ECN",Crate_BOMs[[#This Row],[no]]),200),MID(Crate_BOMs[[#This Row],[no]],39,200)))</f>
        <v>2.03 GLZ02</v>
      </c>
      <c r="AB646" s="6" t="str">
        <f>SUBSTITUTE(IF(RIGHT(Crate_BOMs[[#This Row],[PO Sublot-GL]],6)="curved",RIGHT(Crate_BOMs[[#This Row],[PO Sublot-GL]],12),RIGHT(Crate_BOMs[[#This Row],[PO Sublot-GL]],5))," ","")</f>
        <v>GLZ02</v>
      </c>
      <c r="AC646" s="6" t="str">
        <f>SUBSTITUTE(LEFT(Crate_BOMs[[#This Row],[PO Sublot-GL]],LEN(Crate_BOMs[[#This Row],[PO Sublot-GL]])-LEN(Crate_BOMs[[#This Row],[Glass Type]]))," ","")</f>
        <v>2.03</v>
      </c>
      <c r="AD646" s="6" t="str">
        <f>LEFT(Crate_BOMs[[#This Row],[no]],FIND(" ",Crate_BOMs[[#This Row],[no]],5)-1)</f>
        <v>PO 40540</v>
      </c>
      <c r="AE646" s="6" cm="1">
        <f t="array" ref="AE646">COUNTA(_xlfn.UNIQUE(_xlfn._xlws.FILTER(Crate_BOMs[PO],Crate_BOMs[crate no.]=Crate_BOMs[[#This Row],[crate no.]])))</f>
        <v>1</v>
      </c>
      <c r="AF646" s="10" t="str">
        <f>IF(Crate_BOMs[[#This Row],['# POs in Crate]]=1,"",IF(VLOOKUP(Crate_BOMs[[#This Row],[crate no.]],Crates_[[crate no.]:[New Sublot]],3,FALSE)="","",VLOOKUP(Crate_BOMs[[#This Row],[crate no.]],Crates_[[crate no.]:[New Sublot]],3,FALSE)))</f>
        <v/>
      </c>
      <c r="AG646" s="6" t="str">
        <f>IF(VLOOKUP(Crate_BOMs[[#This Row],[crate no.]],Crates_[[crate no.]:[New Sublot]],3,FALSE)="",VLOOKUP(Crate_BOMs[[#This Row],[crate no.]],Crates_[[crate no.]:[New Sublot]],2,FALSE),VLOOKUP(Crate_BOMs[[#This Row],[crate no.]],Crates_[[crate no.]:[New Sublot]],3,FALSE))</f>
        <v>2.03</v>
      </c>
    </row>
    <row r="647" spans="1:33" x14ac:dyDescent="0.25">
      <c r="A647">
        <v>12</v>
      </c>
      <c r="B647">
        <v>300522458</v>
      </c>
      <c r="C647">
        <v>2394740</v>
      </c>
      <c r="D647">
        <v>1</v>
      </c>
      <c r="E647" t="s">
        <v>64</v>
      </c>
      <c r="F647" t="s">
        <v>191</v>
      </c>
      <c r="G647">
        <v>2181</v>
      </c>
      <c r="H647">
        <v>2496</v>
      </c>
      <c r="I647">
        <v>86</v>
      </c>
      <c r="J647">
        <v>98</v>
      </c>
      <c r="K647">
        <v>299</v>
      </c>
      <c r="L647">
        <v>1</v>
      </c>
      <c r="M647" t="s">
        <v>51</v>
      </c>
      <c r="N647" t="s">
        <v>52</v>
      </c>
      <c r="O647" s="2">
        <v>659.18216337999991</v>
      </c>
      <c r="P647" s="15">
        <v>45775</v>
      </c>
      <c r="Q647" s="15">
        <v>45768</v>
      </c>
      <c r="R647" s="15">
        <v>45804</v>
      </c>
      <c r="S647" t="s">
        <v>21</v>
      </c>
      <c r="T647">
        <v>7</v>
      </c>
      <c r="U647" s="2">
        <v>471.78924067999998</v>
      </c>
      <c r="V647" s="2">
        <v>6613.8678599999994</v>
      </c>
      <c r="W647" s="2">
        <v>9.0551183999999996</v>
      </c>
      <c r="X647" s="2">
        <v>1.5091863999999999</v>
      </c>
      <c r="Y647" s="2">
        <v>7.7427824000000003</v>
      </c>
      <c r="Z647" s="6">
        <f>Crate_BOMs[[#This Row],[glass weight (lb)]]+Crate_BOMs[[#This Row],[Crate Weight (lb)]]/COUNTIF(Crate_BOMs[crate no.],Crate_BOMs[[#This Row],[crate no.]])</f>
        <v>718.15581846499992</v>
      </c>
      <c r="AA647" s="6" t="str">
        <f>IF(LEFT(Crate_BOMs[[#This Row],[glass code]],4)&lt;&gt;"1116","",IFERROR(MID(Crate_BOMs[[#This Row],[no]],FIND("ECN",Crate_BOMs[[#This Row],[no]]),200),MID(Crate_BOMs[[#This Row],[no]],39,200)))</f>
        <v>2.03 GLZ02</v>
      </c>
      <c r="AB647" s="6" t="str">
        <f>SUBSTITUTE(IF(RIGHT(Crate_BOMs[[#This Row],[PO Sublot-GL]],6)="curved",RIGHT(Crate_BOMs[[#This Row],[PO Sublot-GL]],12),RIGHT(Crate_BOMs[[#This Row],[PO Sublot-GL]],5))," ","")</f>
        <v>GLZ02</v>
      </c>
      <c r="AC647" s="6" t="str">
        <f>SUBSTITUTE(LEFT(Crate_BOMs[[#This Row],[PO Sublot-GL]],LEN(Crate_BOMs[[#This Row],[PO Sublot-GL]])-LEN(Crate_BOMs[[#This Row],[Glass Type]]))," ","")</f>
        <v>2.03</v>
      </c>
      <c r="AD647" s="6" t="str">
        <f>LEFT(Crate_BOMs[[#This Row],[no]],FIND(" ",Crate_BOMs[[#This Row],[no]],5)-1)</f>
        <v>PO 40540</v>
      </c>
      <c r="AE647" s="6" cm="1">
        <f t="array" ref="AE647">COUNTA(_xlfn.UNIQUE(_xlfn._xlws.FILTER(Crate_BOMs[PO],Crate_BOMs[crate no.]=Crate_BOMs[[#This Row],[crate no.]])))</f>
        <v>1</v>
      </c>
      <c r="AF647" s="10" t="str">
        <f>IF(Crate_BOMs[[#This Row],['# POs in Crate]]=1,"",IF(VLOOKUP(Crate_BOMs[[#This Row],[crate no.]],Crates_[[crate no.]:[New Sublot]],3,FALSE)="","",VLOOKUP(Crate_BOMs[[#This Row],[crate no.]],Crates_[[crate no.]:[New Sublot]],3,FALSE)))</f>
        <v/>
      </c>
      <c r="AG647" s="6" t="str">
        <f>IF(VLOOKUP(Crate_BOMs[[#This Row],[crate no.]],Crates_[[crate no.]:[New Sublot]],3,FALSE)="",VLOOKUP(Crate_BOMs[[#This Row],[crate no.]],Crates_[[crate no.]:[New Sublot]],2,FALSE),VLOOKUP(Crate_BOMs[[#This Row],[crate no.]],Crates_[[crate no.]:[New Sublot]],3,FALSE))</f>
        <v>2.03</v>
      </c>
    </row>
    <row r="648" spans="1:33" x14ac:dyDescent="0.25">
      <c r="A648">
        <v>13</v>
      </c>
      <c r="B648">
        <v>300522311</v>
      </c>
      <c r="C648">
        <v>2394810</v>
      </c>
      <c r="D648">
        <v>1</v>
      </c>
      <c r="E648" t="s">
        <v>125</v>
      </c>
      <c r="F648" t="s">
        <v>224</v>
      </c>
      <c r="G648">
        <v>2892</v>
      </c>
      <c r="H648">
        <v>2496</v>
      </c>
      <c r="I648">
        <v>114</v>
      </c>
      <c r="J648">
        <v>98</v>
      </c>
      <c r="K648">
        <v>397</v>
      </c>
      <c r="L648">
        <v>1</v>
      </c>
      <c r="M648" t="s">
        <v>55</v>
      </c>
      <c r="N648" t="s">
        <v>56</v>
      </c>
      <c r="O648" s="2">
        <v>875.2351801399999</v>
      </c>
      <c r="P648" s="15">
        <v>45782</v>
      </c>
      <c r="Q648" s="15">
        <v>45797</v>
      </c>
      <c r="R648" s="15">
        <v>45804</v>
      </c>
      <c r="S648" t="s">
        <v>21</v>
      </c>
      <c r="T648">
        <v>5</v>
      </c>
      <c r="U648" s="2">
        <v>500.44933473999998</v>
      </c>
      <c r="V648" s="2">
        <v>6613.8678599999994</v>
      </c>
      <c r="W648" s="2">
        <v>10.367454400000002</v>
      </c>
      <c r="X648" s="2">
        <v>1.2139108000000001</v>
      </c>
      <c r="Y648" s="2">
        <v>8.7926511999999999</v>
      </c>
      <c r="Z648" s="6">
        <f>Crate_BOMs[[#This Row],[glass weight (lb)]]+Crate_BOMs[[#This Row],[Crate Weight (lb)]]/COUNTIF(Crate_BOMs[crate no.],Crate_BOMs[[#This Row],[crate no.]])</f>
        <v>958.64340259666653</v>
      </c>
      <c r="AA648" s="6" t="str">
        <f>IF(LEFT(Crate_BOMs[[#This Row],[glass code]],4)&lt;&gt;"1116","",IFERROR(MID(Crate_BOMs[[#This Row],[no]],FIND("ECN",Crate_BOMs[[#This Row],[no]]),200),MID(Crate_BOMs[[#This Row],[no]],39,200)))</f>
        <v>2.04 GLT01</v>
      </c>
      <c r="AB648" s="6" t="str">
        <f>SUBSTITUTE(IF(RIGHT(Crate_BOMs[[#This Row],[PO Sublot-GL]],6)="curved",RIGHT(Crate_BOMs[[#This Row],[PO Sublot-GL]],12),RIGHT(Crate_BOMs[[#This Row],[PO Sublot-GL]],5))," ","")</f>
        <v>GLT01</v>
      </c>
      <c r="AC648" s="6" t="str">
        <f>SUBSTITUTE(LEFT(Crate_BOMs[[#This Row],[PO Sublot-GL]],LEN(Crate_BOMs[[#This Row],[PO Sublot-GL]])-LEN(Crate_BOMs[[#This Row],[Glass Type]]))," ","")</f>
        <v>2.04</v>
      </c>
      <c r="AD648" s="6" t="str">
        <f>LEFT(Crate_BOMs[[#This Row],[no]],FIND(" ",Crate_BOMs[[#This Row],[no]],5)-1)</f>
        <v>PO 40542</v>
      </c>
      <c r="AE648" s="6" cm="1">
        <f t="array" ref="AE648">COUNTA(_xlfn.UNIQUE(_xlfn._xlws.FILTER(Crate_BOMs[PO],Crate_BOMs[crate no.]=Crate_BOMs[[#This Row],[crate no.]])))</f>
        <v>1</v>
      </c>
      <c r="AF648" s="10" t="str">
        <f>IF(Crate_BOMs[[#This Row],['# POs in Crate]]=1,"",IF(VLOOKUP(Crate_BOMs[[#This Row],[crate no.]],Crates_[[crate no.]:[New Sublot]],3,FALSE)="","",VLOOKUP(Crate_BOMs[[#This Row],[crate no.]],Crates_[[crate no.]:[New Sublot]],3,FALSE)))</f>
        <v/>
      </c>
      <c r="AG648" s="6" t="str">
        <f>IF(VLOOKUP(Crate_BOMs[[#This Row],[crate no.]],Crates_[[crate no.]:[New Sublot]],3,FALSE)="",VLOOKUP(Crate_BOMs[[#This Row],[crate no.]],Crates_[[crate no.]:[New Sublot]],2,FALSE),VLOOKUP(Crate_BOMs[[#This Row],[crate no.]],Crates_[[crate no.]:[New Sublot]],3,FALSE))</f>
        <v>2.04</v>
      </c>
    </row>
    <row r="649" spans="1:33" x14ac:dyDescent="0.25">
      <c r="A649">
        <v>13</v>
      </c>
      <c r="B649">
        <v>300522311</v>
      </c>
      <c r="C649">
        <v>2394810</v>
      </c>
      <c r="D649">
        <v>1</v>
      </c>
      <c r="E649" t="s">
        <v>125</v>
      </c>
      <c r="F649" t="s">
        <v>224</v>
      </c>
      <c r="G649">
        <v>2892</v>
      </c>
      <c r="H649">
        <v>2496</v>
      </c>
      <c r="I649">
        <v>114</v>
      </c>
      <c r="J649">
        <v>98</v>
      </c>
      <c r="K649">
        <v>397</v>
      </c>
      <c r="L649">
        <v>1</v>
      </c>
      <c r="M649" t="s">
        <v>55</v>
      </c>
      <c r="N649" t="s">
        <v>56</v>
      </c>
      <c r="O649" s="2">
        <v>875.2351801399999</v>
      </c>
      <c r="P649" s="15">
        <v>45782</v>
      </c>
      <c r="Q649" s="15">
        <v>45797</v>
      </c>
      <c r="R649" s="15">
        <v>45804</v>
      </c>
      <c r="S649" t="s">
        <v>21</v>
      </c>
      <c r="T649">
        <v>5</v>
      </c>
      <c r="U649" s="2">
        <v>500.44933473999998</v>
      </c>
      <c r="V649" s="2">
        <v>6613.8678599999994</v>
      </c>
      <c r="W649" s="2">
        <v>10.367454400000002</v>
      </c>
      <c r="X649" s="2">
        <v>1.2139108000000001</v>
      </c>
      <c r="Y649" s="2">
        <v>8.7926511999999999</v>
      </c>
      <c r="Z649" s="6">
        <f>Crate_BOMs[[#This Row],[glass weight (lb)]]+Crate_BOMs[[#This Row],[Crate Weight (lb)]]/COUNTIF(Crate_BOMs[crate no.],Crate_BOMs[[#This Row],[crate no.]])</f>
        <v>958.64340259666653</v>
      </c>
      <c r="AA649" s="6" t="str">
        <f>IF(LEFT(Crate_BOMs[[#This Row],[glass code]],4)&lt;&gt;"1116","",IFERROR(MID(Crate_BOMs[[#This Row],[no]],FIND("ECN",Crate_BOMs[[#This Row],[no]]),200),MID(Crate_BOMs[[#This Row],[no]],39,200)))</f>
        <v>2.04 GLT01</v>
      </c>
      <c r="AB649" s="6" t="str">
        <f>SUBSTITUTE(IF(RIGHT(Crate_BOMs[[#This Row],[PO Sublot-GL]],6)="curved",RIGHT(Crate_BOMs[[#This Row],[PO Sublot-GL]],12),RIGHT(Crate_BOMs[[#This Row],[PO Sublot-GL]],5))," ","")</f>
        <v>GLT01</v>
      </c>
      <c r="AC649" s="6" t="str">
        <f>SUBSTITUTE(LEFT(Crate_BOMs[[#This Row],[PO Sublot-GL]],LEN(Crate_BOMs[[#This Row],[PO Sublot-GL]])-LEN(Crate_BOMs[[#This Row],[Glass Type]]))," ","")</f>
        <v>2.04</v>
      </c>
      <c r="AD649" s="6" t="str">
        <f>LEFT(Crate_BOMs[[#This Row],[no]],FIND(" ",Crate_BOMs[[#This Row],[no]],5)-1)</f>
        <v>PO 40542</v>
      </c>
      <c r="AE649" s="6" cm="1">
        <f t="array" ref="AE649">COUNTA(_xlfn.UNIQUE(_xlfn._xlws.FILTER(Crate_BOMs[PO],Crate_BOMs[crate no.]=Crate_BOMs[[#This Row],[crate no.]])))</f>
        <v>1</v>
      </c>
      <c r="AF649" s="10" t="str">
        <f>IF(Crate_BOMs[[#This Row],['# POs in Crate]]=1,"",IF(VLOOKUP(Crate_BOMs[[#This Row],[crate no.]],Crates_[[crate no.]:[New Sublot]],3,FALSE)="","",VLOOKUP(Crate_BOMs[[#This Row],[crate no.]],Crates_[[crate no.]:[New Sublot]],3,FALSE)))</f>
        <v/>
      </c>
      <c r="AG649" s="6" t="str">
        <f>IF(VLOOKUP(Crate_BOMs[[#This Row],[crate no.]],Crates_[[crate no.]:[New Sublot]],3,FALSE)="",VLOOKUP(Crate_BOMs[[#This Row],[crate no.]],Crates_[[crate no.]:[New Sublot]],2,FALSE),VLOOKUP(Crate_BOMs[[#This Row],[crate no.]],Crates_[[crate no.]:[New Sublot]],3,FALSE))</f>
        <v>2.04</v>
      </c>
    </row>
    <row r="650" spans="1:33" x14ac:dyDescent="0.25">
      <c r="A650">
        <v>13</v>
      </c>
      <c r="B650">
        <v>300522311</v>
      </c>
      <c r="C650">
        <v>2394810</v>
      </c>
      <c r="D650">
        <v>1</v>
      </c>
      <c r="E650" t="s">
        <v>125</v>
      </c>
      <c r="F650" t="s">
        <v>224</v>
      </c>
      <c r="G650">
        <v>2892</v>
      </c>
      <c r="H650">
        <v>2496</v>
      </c>
      <c r="I650">
        <v>114</v>
      </c>
      <c r="J650">
        <v>98</v>
      </c>
      <c r="K650">
        <v>397</v>
      </c>
      <c r="L650">
        <v>1</v>
      </c>
      <c r="M650" t="s">
        <v>55</v>
      </c>
      <c r="N650" t="s">
        <v>56</v>
      </c>
      <c r="O650" s="2">
        <v>875.2351801399999</v>
      </c>
      <c r="P650" s="15">
        <v>45782</v>
      </c>
      <c r="Q650" s="15">
        <v>45797</v>
      </c>
      <c r="R650" s="15">
        <v>45804</v>
      </c>
      <c r="S650" t="s">
        <v>21</v>
      </c>
      <c r="T650">
        <v>5</v>
      </c>
      <c r="U650" s="2">
        <v>500.44933473999998</v>
      </c>
      <c r="V650" s="2">
        <v>6613.8678599999994</v>
      </c>
      <c r="W650" s="2">
        <v>10.367454400000002</v>
      </c>
      <c r="X650" s="2">
        <v>1.2139108000000001</v>
      </c>
      <c r="Y650" s="2">
        <v>8.7926511999999999</v>
      </c>
      <c r="Z650" s="6">
        <f>Crate_BOMs[[#This Row],[glass weight (lb)]]+Crate_BOMs[[#This Row],[Crate Weight (lb)]]/COUNTIF(Crate_BOMs[crate no.],Crate_BOMs[[#This Row],[crate no.]])</f>
        <v>958.64340259666653</v>
      </c>
      <c r="AA650" s="6" t="str">
        <f>IF(LEFT(Crate_BOMs[[#This Row],[glass code]],4)&lt;&gt;"1116","",IFERROR(MID(Crate_BOMs[[#This Row],[no]],FIND("ECN",Crate_BOMs[[#This Row],[no]]),200),MID(Crate_BOMs[[#This Row],[no]],39,200)))</f>
        <v>2.04 GLT01</v>
      </c>
      <c r="AB650" s="6" t="str">
        <f>SUBSTITUTE(IF(RIGHT(Crate_BOMs[[#This Row],[PO Sublot-GL]],6)="curved",RIGHT(Crate_BOMs[[#This Row],[PO Sublot-GL]],12),RIGHT(Crate_BOMs[[#This Row],[PO Sublot-GL]],5))," ","")</f>
        <v>GLT01</v>
      </c>
      <c r="AC650" s="6" t="str">
        <f>SUBSTITUTE(LEFT(Crate_BOMs[[#This Row],[PO Sublot-GL]],LEN(Crate_BOMs[[#This Row],[PO Sublot-GL]])-LEN(Crate_BOMs[[#This Row],[Glass Type]]))," ","")</f>
        <v>2.04</v>
      </c>
      <c r="AD650" s="6" t="str">
        <f>LEFT(Crate_BOMs[[#This Row],[no]],FIND(" ",Crate_BOMs[[#This Row],[no]],5)-1)</f>
        <v>PO 40542</v>
      </c>
      <c r="AE650" s="6" cm="1">
        <f t="array" ref="AE650">COUNTA(_xlfn.UNIQUE(_xlfn._xlws.FILTER(Crate_BOMs[PO],Crate_BOMs[crate no.]=Crate_BOMs[[#This Row],[crate no.]])))</f>
        <v>1</v>
      </c>
      <c r="AF650" s="10" t="str">
        <f>IF(Crate_BOMs[[#This Row],['# POs in Crate]]=1,"",IF(VLOOKUP(Crate_BOMs[[#This Row],[crate no.]],Crates_[[crate no.]:[New Sublot]],3,FALSE)="","",VLOOKUP(Crate_BOMs[[#This Row],[crate no.]],Crates_[[crate no.]:[New Sublot]],3,FALSE)))</f>
        <v/>
      </c>
      <c r="AG650" s="6" t="str">
        <f>IF(VLOOKUP(Crate_BOMs[[#This Row],[crate no.]],Crates_[[crate no.]:[New Sublot]],3,FALSE)="",VLOOKUP(Crate_BOMs[[#This Row],[crate no.]],Crates_[[crate no.]:[New Sublot]],2,FALSE),VLOOKUP(Crate_BOMs[[#This Row],[crate no.]],Crates_[[crate no.]:[New Sublot]],3,FALSE))</f>
        <v>2.04</v>
      </c>
    </row>
    <row r="651" spans="1:33" x14ac:dyDescent="0.25">
      <c r="A651">
        <v>13</v>
      </c>
      <c r="B651">
        <v>300522311</v>
      </c>
      <c r="C651">
        <v>2394810</v>
      </c>
      <c r="D651">
        <v>1</v>
      </c>
      <c r="E651" t="s">
        <v>125</v>
      </c>
      <c r="F651" t="s">
        <v>224</v>
      </c>
      <c r="G651">
        <v>2892</v>
      </c>
      <c r="H651">
        <v>2496</v>
      </c>
      <c r="I651">
        <v>114</v>
      </c>
      <c r="J651">
        <v>98</v>
      </c>
      <c r="K651">
        <v>397</v>
      </c>
      <c r="L651">
        <v>1</v>
      </c>
      <c r="M651" t="s">
        <v>55</v>
      </c>
      <c r="N651" t="s">
        <v>56</v>
      </c>
      <c r="O651" s="2">
        <v>875.2351801399999</v>
      </c>
      <c r="P651" s="15">
        <v>45782</v>
      </c>
      <c r="Q651" s="15">
        <v>45797</v>
      </c>
      <c r="R651" s="15">
        <v>45804</v>
      </c>
      <c r="S651" t="s">
        <v>21</v>
      </c>
      <c r="T651">
        <v>5</v>
      </c>
      <c r="U651" s="2">
        <v>500.44933473999998</v>
      </c>
      <c r="V651" s="2">
        <v>6613.8678599999994</v>
      </c>
      <c r="W651" s="2">
        <v>10.367454400000002</v>
      </c>
      <c r="X651" s="2">
        <v>1.2139108000000001</v>
      </c>
      <c r="Y651" s="2">
        <v>8.7926511999999999</v>
      </c>
      <c r="Z651" s="6">
        <f>Crate_BOMs[[#This Row],[glass weight (lb)]]+Crate_BOMs[[#This Row],[Crate Weight (lb)]]/COUNTIF(Crate_BOMs[crate no.],Crate_BOMs[[#This Row],[crate no.]])</f>
        <v>958.64340259666653</v>
      </c>
      <c r="AA651" s="6" t="str">
        <f>IF(LEFT(Crate_BOMs[[#This Row],[glass code]],4)&lt;&gt;"1116","",IFERROR(MID(Crate_BOMs[[#This Row],[no]],FIND("ECN",Crate_BOMs[[#This Row],[no]]),200),MID(Crate_BOMs[[#This Row],[no]],39,200)))</f>
        <v>2.04 GLT01</v>
      </c>
      <c r="AB651" s="6" t="str">
        <f>SUBSTITUTE(IF(RIGHT(Crate_BOMs[[#This Row],[PO Sublot-GL]],6)="curved",RIGHT(Crate_BOMs[[#This Row],[PO Sublot-GL]],12),RIGHT(Crate_BOMs[[#This Row],[PO Sublot-GL]],5))," ","")</f>
        <v>GLT01</v>
      </c>
      <c r="AC651" s="6" t="str">
        <f>SUBSTITUTE(LEFT(Crate_BOMs[[#This Row],[PO Sublot-GL]],LEN(Crate_BOMs[[#This Row],[PO Sublot-GL]])-LEN(Crate_BOMs[[#This Row],[Glass Type]]))," ","")</f>
        <v>2.04</v>
      </c>
      <c r="AD651" s="6" t="str">
        <f>LEFT(Crate_BOMs[[#This Row],[no]],FIND(" ",Crate_BOMs[[#This Row],[no]],5)-1)</f>
        <v>PO 40542</v>
      </c>
      <c r="AE651" s="6" cm="1">
        <f t="array" ref="AE651">COUNTA(_xlfn.UNIQUE(_xlfn._xlws.FILTER(Crate_BOMs[PO],Crate_BOMs[crate no.]=Crate_BOMs[[#This Row],[crate no.]])))</f>
        <v>1</v>
      </c>
      <c r="AF651" s="10" t="str">
        <f>IF(Crate_BOMs[[#This Row],['# POs in Crate]]=1,"",IF(VLOOKUP(Crate_BOMs[[#This Row],[crate no.]],Crates_[[crate no.]:[New Sublot]],3,FALSE)="","",VLOOKUP(Crate_BOMs[[#This Row],[crate no.]],Crates_[[crate no.]:[New Sublot]],3,FALSE)))</f>
        <v/>
      </c>
      <c r="AG651" s="6" t="str">
        <f>IF(VLOOKUP(Crate_BOMs[[#This Row],[crate no.]],Crates_[[crate no.]:[New Sublot]],3,FALSE)="",VLOOKUP(Crate_BOMs[[#This Row],[crate no.]],Crates_[[crate no.]:[New Sublot]],2,FALSE),VLOOKUP(Crate_BOMs[[#This Row],[crate no.]],Crates_[[crate no.]:[New Sublot]],3,FALSE))</f>
        <v>2.04</v>
      </c>
    </row>
    <row r="652" spans="1:33" x14ac:dyDescent="0.25">
      <c r="A652">
        <v>13</v>
      </c>
      <c r="B652">
        <v>300522311</v>
      </c>
      <c r="C652">
        <v>2394810</v>
      </c>
      <c r="D652">
        <v>1</v>
      </c>
      <c r="E652" t="s">
        <v>125</v>
      </c>
      <c r="F652" t="s">
        <v>224</v>
      </c>
      <c r="G652">
        <v>2892</v>
      </c>
      <c r="H652">
        <v>2496</v>
      </c>
      <c r="I652">
        <v>114</v>
      </c>
      <c r="J652">
        <v>98</v>
      </c>
      <c r="K652">
        <v>397</v>
      </c>
      <c r="L652">
        <v>1</v>
      </c>
      <c r="M652" t="s">
        <v>55</v>
      </c>
      <c r="N652" t="s">
        <v>56</v>
      </c>
      <c r="O652" s="2">
        <v>875.2351801399999</v>
      </c>
      <c r="P652" s="15">
        <v>45782</v>
      </c>
      <c r="Q652" s="15">
        <v>45797</v>
      </c>
      <c r="R652" s="15">
        <v>45804</v>
      </c>
      <c r="S652" t="s">
        <v>21</v>
      </c>
      <c r="T652">
        <v>5</v>
      </c>
      <c r="U652" s="2">
        <v>500.44933473999998</v>
      </c>
      <c r="V652" s="2">
        <v>6613.8678599999994</v>
      </c>
      <c r="W652" s="2">
        <v>10.367454400000002</v>
      </c>
      <c r="X652" s="2">
        <v>1.2139108000000001</v>
      </c>
      <c r="Y652" s="2">
        <v>8.7926511999999999</v>
      </c>
      <c r="Z652" s="6">
        <f>Crate_BOMs[[#This Row],[glass weight (lb)]]+Crate_BOMs[[#This Row],[Crate Weight (lb)]]/COUNTIF(Crate_BOMs[crate no.],Crate_BOMs[[#This Row],[crate no.]])</f>
        <v>958.64340259666653</v>
      </c>
      <c r="AA652" s="6" t="str">
        <f>IF(LEFT(Crate_BOMs[[#This Row],[glass code]],4)&lt;&gt;"1116","",IFERROR(MID(Crate_BOMs[[#This Row],[no]],FIND("ECN",Crate_BOMs[[#This Row],[no]]),200),MID(Crate_BOMs[[#This Row],[no]],39,200)))</f>
        <v>2.04 GLT01</v>
      </c>
      <c r="AB652" s="6" t="str">
        <f>SUBSTITUTE(IF(RIGHT(Crate_BOMs[[#This Row],[PO Sublot-GL]],6)="curved",RIGHT(Crate_BOMs[[#This Row],[PO Sublot-GL]],12),RIGHT(Crate_BOMs[[#This Row],[PO Sublot-GL]],5))," ","")</f>
        <v>GLT01</v>
      </c>
      <c r="AC652" s="6" t="str">
        <f>SUBSTITUTE(LEFT(Crate_BOMs[[#This Row],[PO Sublot-GL]],LEN(Crate_BOMs[[#This Row],[PO Sublot-GL]])-LEN(Crate_BOMs[[#This Row],[Glass Type]]))," ","")</f>
        <v>2.04</v>
      </c>
      <c r="AD652" s="6" t="str">
        <f>LEFT(Crate_BOMs[[#This Row],[no]],FIND(" ",Crate_BOMs[[#This Row],[no]],5)-1)</f>
        <v>PO 40542</v>
      </c>
      <c r="AE652" s="6" cm="1">
        <f t="array" ref="AE652">COUNTA(_xlfn.UNIQUE(_xlfn._xlws.FILTER(Crate_BOMs[PO],Crate_BOMs[crate no.]=Crate_BOMs[[#This Row],[crate no.]])))</f>
        <v>1</v>
      </c>
      <c r="AF652" s="10" t="str">
        <f>IF(Crate_BOMs[[#This Row],['# POs in Crate]]=1,"",IF(VLOOKUP(Crate_BOMs[[#This Row],[crate no.]],Crates_[[crate no.]:[New Sublot]],3,FALSE)="","",VLOOKUP(Crate_BOMs[[#This Row],[crate no.]],Crates_[[crate no.]:[New Sublot]],3,FALSE)))</f>
        <v/>
      </c>
      <c r="AG652" s="6" t="str">
        <f>IF(VLOOKUP(Crate_BOMs[[#This Row],[crate no.]],Crates_[[crate no.]:[New Sublot]],3,FALSE)="",VLOOKUP(Crate_BOMs[[#This Row],[crate no.]],Crates_[[crate no.]:[New Sublot]],2,FALSE),VLOOKUP(Crate_BOMs[[#This Row],[crate no.]],Crates_[[crate no.]:[New Sublot]],3,FALSE))</f>
        <v>2.04</v>
      </c>
    </row>
    <row r="653" spans="1:33" x14ac:dyDescent="0.25">
      <c r="A653">
        <v>13</v>
      </c>
      <c r="B653">
        <v>300522311</v>
      </c>
      <c r="C653">
        <v>2394810</v>
      </c>
      <c r="D653">
        <v>1</v>
      </c>
      <c r="E653" t="s">
        <v>125</v>
      </c>
      <c r="F653" t="s">
        <v>224</v>
      </c>
      <c r="G653">
        <v>2892</v>
      </c>
      <c r="H653">
        <v>2496</v>
      </c>
      <c r="I653">
        <v>114</v>
      </c>
      <c r="J653">
        <v>98</v>
      </c>
      <c r="K653">
        <v>397</v>
      </c>
      <c r="L653">
        <v>1</v>
      </c>
      <c r="M653" t="s">
        <v>55</v>
      </c>
      <c r="N653" t="s">
        <v>56</v>
      </c>
      <c r="O653" s="2">
        <v>875.2351801399999</v>
      </c>
      <c r="P653" s="15">
        <v>45782</v>
      </c>
      <c r="Q653" s="15">
        <v>45797</v>
      </c>
      <c r="R653" s="15">
        <v>45804</v>
      </c>
      <c r="S653" t="s">
        <v>21</v>
      </c>
      <c r="T653">
        <v>5</v>
      </c>
      <c r="U653" s="2">
        <v>500.44933473999998</v>
      </c>
      <c r="V653" s="2">
        <v>6613.8678599999994</v>
      </c>
      <c r="W653" s="2">
        <v>10.367454400000002</v>
      </c>
      <c r="X653" s="2">
        <v>1.2139108000000001</v>
      </c>
      <c r="Y653" s="2">
        <v>8.7926511999999999</v>
      </c>
      <c r="Z653" s="6">
        <f>Crate_BOMs[[#This Row],[glass weight (lb)]]+Crate_BOMs[[#This Row],[Crate Weight (lb)]]/COUNTIF(Crate_BOMs[crate no.],Crate_BOMs[[#This Row],[crate no.]])</f>
        <v>958.64340259666653</v>
      </c>
      <c r="AA653" s="6" t="str">
        <f>IF(LEFT(Crate_BOMs[[#This Row],[glass code]],4)&lt;&gt;"1116","",IFERROR(MID(Crate_BOMs[[#This Row],[no]],FIND("ECN",Crate_BOMs[[#This Row],[no]]),200),MID(Crate_BOMs[[#This Row],[no]],39,200)))</f>
        <v>2.04 GLT01</v>
      </c>
      <c r="AB653" s="6" t="str">
        <f>SUBSTITUTE(IF(RIGHT(Crate_BOMs[[#This Row],[PO Sublot-GL]],6)="curved",RIGHT(Crate_BOMs[[#This Row],[PO Sublot-GL]],12),RIGHT(Crate_BOMs[[#This Row],[PO Sublot-GL]],5))," ","")</f>
        <v>GLT01</v>
      </c>
      <c r="AC653" s="6" t="str">
        <f>SUBSTITUTE(LEFT(Crate_BOMs[[#This Row],[PO Sublot-GL]],LEN(Crate_BOMs[[#This Row],[PO Sublot-GL]])-LEN(Crate_BOMs[[#This Row],[Glass Type]]))," ","")</f>
        <v>2.04</v>
      </c>
      <c r="AD653" s="6" t="str">
        <f>LEFT(Crate_BOMs[[#This Row],[no]],FIND(" ",Crate_BOMs[[#This Row],[no]],5)-1)</f>
        <v>PO 40542</v>
      </c>
      <c r="AE653" s="6" cm="1">
        <f t="array" ref="AE653">COUNTA(_xlfn.UNIQUE(_xlfn._xlws.FILTER(Crate_BOMs[PO],Crate_BOMs[crate no.]=Crate_BOMs[[#This Row],[crate no.]])))</f>
        <v>1</v>
      </c>
      <c r="AF653" s="10" t="str">
        <f>IF(Crate_BOMs[[#This Row],['# POs in Crate]]=1,"",IF(VLOOKUP(Crate_BOMs[[#This Row],[crate no.]],Crates_[[crate no.]:[New Sublot]],3,FALSE)="","",VLOOKUP(Crate_BOMs[[#This Row],[crate no.]],Crates_[[crate no.]:[New Sublot]],3,FALSE)))</f>
        <v/>
      </c>
      <c r="AG653" s="6" t="str">
        <f>IF(VLOOKUP(Crate_BOMs[[#This Row],[crate no.]],Crates_[[crate no.]:[New Sublot]],3,FALSE)="",VLOOKUP(Crate_BOMs[[#This Row],[crate no.]],Crates_[[crate no.]:[New Sublot]],2,FALSE),VLOOKUP(Crate_BOMs[[#This Row],[crate no.]],Crates_[[crate no.]:[New Sublot]],3,FALSE))</f>
        <v>2.04</v>
      </c>
    </row>
    <row r="654" spans="1:33" x14ac:dyDescent="0.25">
      <c r="A654">
        <v>13</v>
      </c>
      <c r="B654">
        <v>300522576</v>
      </c>
      <c r="C654">
        <v>2394810</v>
      </c>
      <c r="D654">
        <v>1</v>
      </c>
      <c r="E654" t="s">
        <v>125</v>
      </c>
      <c r="F654" t="s">
        <v>224</v>
      </c>
      <c r="G654">
        <v>2892</v>
      </c>
      <c r="H654">
        <v>2496</v>
      </c>
      <c r="I654">
        <v>114</v>
      </c>
      <c r="J654">
        <v>98</v>
      </c>
      <c r="K654">
        <v>397</v>
      </c>
      <c r="L654">
        <v>1</v>
      </c>
      <c r="M654" t="s">
        <v>55</v>
      </c>
      <c r="N654" t="s">
        <v>56</v>
      </c>
      <c r="O654" s="2">
        <v>875.2351801399999</v>
      </c>
      <c r="P654" s="15">
        <v>45782</v>
      </c>
      <c r="Q654" s="15">
        <v>45797</v>
      </c>
      <c r="R654" s="15">
        <v>45804</v>
      </c>
      <c r="S654" t="s">
        <v>21</v>
      </c>
      <c r="T654">
        <v>5</v>
      </c>
      <c r="U654" s="2">
        <v>500.44933473999998</v>
      </c>
      <c r="V654" s="2">
        <v>6613.8678599999994</v>
      </c>
      <c r="W654" s="2">
        <v>10.367454400000002</v>
      </c>
      <c r="X654" s="2">
        <v>1.2139108000000001</v>
      </c>
      <c r="Y654" s="2">
        <v>8.7926511999999999</v>
      </c>
      <c r="Z654" s="6">
        <f>Crate_BOMs[[#This Row],[glass weight (lb)]]+Crate_BOMs[[#This Row],[Crate Weight (lb)]]/COUNTIF(Crate_BOMs[crate no.],Crate_BOMs[[#This Row],[crate no.]])</f>
        <v>958.64340259666653</v>
      </c>
      <c r="AA654" s="6" t="str">
        <f>IF(LEFT(Crate_BOMs[[#This Row],[glass code]],4)&lt;&gt;"1116","",IFERROR(MID(Crate_BOMs[[#This Row],[no]],FIND("ECN",Crate_BOMs[[#This Row],[no]]),200),MID(Crate_BOMs[[#This Row],[no]],39,200)))</f>
        <v>2.04 GLT01</v>
      </c>
      <c r="AB654" s="6" t="str">
        <f>SUBSTITUTE(IF(RIGHT(Crate_BOMs[[#This Row],[PO Sublot-GL]],6)="curved",RIGHT(Crate_BOMs[[#This Row],[PO Sublot-GL]],12),RIGHT(Crate_BOMs[[#This Row],[PO Sublot-GL]],5))," ","")</f>
        <v>GLT01</v>
      </c>
      <c r="AC654" s="6" t="str">
        <f>SUBSTITUTE(LEFT(Crate_BOMs[[#This Row],[PO Sublot-GL]],LEN(Crate_BOMs[[#This Row],[PO Sublot-GL]])-LEN(Crate_BOMs[[#This Row],[Glass Type]]))," ","")</f>
        <v>2.04</v>
      </c>
      <c r="AD654" s="6" t="str">
        <f>LEFT(Crate_BOMs[[#This Row],[no]],FIND(" ",Crate_BOMs[[#This Row],[no]],5)-1)</f>
        <v>PO 40542</v>
      </c>
      <c r="AE654" s="6" cm="1">
        <f t="array" ref="AE654">COUNTA(_xlfn.UNIQUE(_xlfn._xlws.FILTER(Crate_BOMs[PO],Crate_BOMs[crate no.]=Crate_BOMs[[#This Row],[crate no.]])))</f>
        <v>1</v>
      </c>
      <c r="AF654" s="10" t="str">
        <f>IF(Crate_BOMs[[#This Row],['# POs in Crate]]=1,"",IF(VLOOKUP(Crate_BOMs[[#This Row],[crate no.]],Crates_[[crate no.]:[New Sublot]],3,FALSE)="","",VLOOKUP(Crate_BOMs[[#This Row],[crate no.]],Crates_[[crate no.]:[New Sublot]],3,FALSE)))</f>
        <v/>
      </c>
      <c r="AG654" s="6" t="str">
        <f>IF(VLOOKUP(Crate_BOMs[[#This Row],[crate no.]],Crates_[[crate no.]:[New Sublot]],3,FALSE)="",VLOOKUP(Crate_BOMs[[#This Row],[crate no.]],Crates_[[crate no.]:[New Sublot]],2,FALSE),VLOOKUP(Crate_BOMs[[#This Row],[crate no.]],Crates_[[crate no.]:[New Sublot]],3,FALSE))</f>
        <v>2.04</v>
      </c>
    </row>
    <row r="655" spans="1:33" x14ac:dyDescent="0.25">
      <c r="A655">
        <v>13</v>
      </c>
      <c r="B655">
        <v>300522576</v>
      </c>
      <c r="C655">
        <v>2394810</v>
      </c>
      <c r="D655">
        <v>1</v>
      </c>
      <c r="E655" t="s">
        <v>125</v>
      </c>
      <c r="F655" t="s">
        <v>224</v>
      </c>
      <c r="G655">
        <v>2892</v>
      </c>
      <c r="H655">
        <v>2496</v>
      </c>
      <c r="I655">
        <v>114</v>
      </c>
      <c r="J655">
        <v>98</v>
      </c>
      <c r="K655">
        <v>397</v>
      </c>
      <c r="L655">
        <v>1</v>
      </c>
      <c r="M655" t="s">
        <v>55</v>
      </c>
      <c r="N655" t="s">
        <v>56</v>
      </c>
      <c r="O655" s="2">
        <v>875.2351801399999</v>
      </c>
      <c r="P655" s="15">
        <v>45782</v>
      </c>
      <c r="Q655" s="15">
        <v>45797</v>
      </c>
      <c r="R655" s="15">
        <v>45804</v>
      </c>
      <c r="S655" t="s">
        <v>21</v>
      </c>
      <c r="T655">
        <v>5</v>
      </c>
      <c r="U655" s="2">
        <v>500.44933473999998</v>
      </c>
      <c r="V655" s="2">
        <v>6613.8678599999994</v>
      </c>
      <c r="W655" s="2">
        <v>10.367454400000002</v>
      </c>
      <c r="X655" s="2">
        <v>1.2139108000000001</v>
      </c>
      <c r="Y655" s="2">
        <v>8.7926511999999999</v>
      </c>
      <c r="Z655" s="6">
        <f>Crate_BOMs[[#This Row],[glass weight (lb)]]+Crate_BOMs[[#This Row],[Crate Weight (lb)]]/COUNTIF(Crate_BOMs[crate no.],Crate_BOMs[[#This Row],[crate no.]])</f>
        <v>958.64340259666653</v>
      </c>
      <c r="AA655" s="6" t="str">
        <f>IF(LEFT(Crate_BOMs[[#This Row],[glass code]],4)&lt;&gt;"1116","",IFERROR(MID(Crate_BOMs[[#This Row],[no]],FIND("ECN",Crate_BOMs[[#This Row],[no]]),200),MID(Crate_BOMs[[#This Row],[no]],39,200)))</f>
        <v>2.04 GLT01</v>
      </c>
      <c r="AB655" s="6" t="str">
        <f>SUBSTITUTE(IF(RIGHT(Crate_BOMs[[#This Row],[PO Sublot-GL]],6)="curved",RIGHT(Crate_BOMs[[#This Row],[PO Sublot-GL]],12),RIGHT(Crate_BOMs[[#This Row],[PO Sublot-GL]],5))," ","")</f>
        <v>GLT01</v>
      </c>
      <c r="AC655" s="6" t="str">
        <f>SUBSTITUTE(LEFT(Crate_BOMs[[#This Row],[PO Sublot-GL]],LEN(Crate_BOMs[[#This Row],[PO Sublot-GL]])-LEN(Crate_BOMs[[#This Row],[Glass Type]]))," ","")</f>
        <v>2.04</v>
      </c>
      <c r="AD655" s="6" t="str">
        <f>LEFT(Crate_BOMs[[#This Row],[no]],FIND(" ",Crate_BOMs[[#This Row],[no]],5)-1)</f>
        <v>PO 40542</v>
      </c>
      <c r="AE655" s="6" cm="1">
        <f t="array" ref="AE655">COUNTA(_xlfn.UNIQUE(_xlfn._xlws.FILTER(Crate_BOMs[PO],Crate_BOMs[crate no.]=Crate_BOMs[[#This Row],[crate no.]])))</f>
        <v>1</v>
      </c>
      <c r="AF655" s="10" t="str">
        <f>IF(Crate_BOMs[[#This Row],['# POs in Crate]]=1,"",IF(VLOOKUP(Crate_BOMs[[#This Row],[crate no.]],Crates_[[crate no.]:[New Sublot]],3,FALSE)="","",VLOOKUP(Crate_BOMs[[#This Row],[crate no.]],Crates_[[crate no.]:[New Sublot]],3,FALSE)))</f>
        <v/>
      </c>
      <c r="AG655" s="6" t="str">
        <f>IF(VLOOKUP(Crate_BOMs[[#This Row],[crate no.]],Crates_[[crate no.]:[New Sublot]],3,FALSE)="",VLOOKUP(Crate_BOMs[[#This Row],[crate no.]],Crates_[[crate no.]:[New Sublot]],2,FALSE),VLOOKUP(Crate_BOMs[[#This Row],[crate no.]],Crates_[[crate no.]:[New Sublot]],3,FALSE))</f>
        <v>2.04</v>
      </c>
    </row>
    <row r="656" spans="1:33" x14ac:dyDescent="0.25">
      <c r="A656">
        <v>13</v>
      </c>
      <c r="B656">
        <v>300522576</v>
      </c>
      <c r="C656">
        <v>2394810</v>
      </c>
      <c r="D656">
        <v>1</v>
      </c>
      <c r="E656" t="s">
        <v>125</v>
      </c>
      <c r="F656" t="s">
        <v>224</v>
      </c>
      <c r="G656">
        <v>2892</v>
      </c>
      <c r="H656">
        <v>2496</v>
      </c>
      <c r="I656">
        <v>114</v>
      </c>
      <c r="J656">
        <v>98</v>
      </c>
      <c r="K656">
        <v>397</v>
      </c>
      <c r="L656">
        <v>1</v>
      </c>
      <c r="M656" t="s">
        <v>55</v>
      </c>
      <c r="N656" t="s">
        <v>56</v>
      </c>
      <c r="O656" s="2">
        <v>875.2351801399999</v>
      </c>
      <c r="P656" s="15">
        <v>45782</v>
      </c>
      <c r="Q656" s="15">
        <v>45797</v>
      </c>
      <c r="R656" s="15">
        <v>45804</v>
      </c>
      <c r="S656" t="s">
        <v>21</v>
      </c>
      <c r="T656">
        <v>5</v>
      </c>
      <c r="U656" s="2">
        <v>500.44933473999998</v>
      </c>
      <c r="V656" s="2">
        <v>6613.8678599999994</v>
      </c>
      <c r="W656" s="2">
        <v>10.367454400000002</v>
      </c>
      <c r="X656" s="2">
        <v>1.2139108000000001</v>
      </c>
      <c r="Y656" s="2">
        <v>8.7926511999999999</v>
      </c>
      <c r="Z656" s="6">
        <f>Crate_BOMs[[#This Row],[glass weight (lb)]]+Crate_BOMs[[#This Row],[Crate Weight (lb)]]/COUNTIF(Crate_BOMs[crate no.],Crate_BOMs[[#This Row],[crate no.]])</f>
        <v>958.64340259666653</v>
      </c>
      <c r="AA656" s="6" t="str">
        <f>IF(LEFT(Crate_BOMs[[#This Row],[glass code]],4)&lt;&gt;"1116","",IFERROR(MID(Crate_BOMs[[#This Row],[no]],FIND("ECN",Crate_BOMs[[#This Row],[no]]),200),MID(Crate_BOMs[[#This Row],[no]],39,200)))</f>
        <v>2.04 GLT01</v>
      </c>
      <c r="AB656" s="6" t="str">
        <f>SUBSTITUTE(IF(RIGHT(Crate_BOMs[[#This Row],[PO Sublot-GL]],6)="curved",RIGHT(Crate_BOMs[[#This Row],[PO Sublot-GL]],12),RIGHT(Crate_BOMs[[#This Row],[PO Sublot-GL]],5))," ","")</f>
        <v>GLT01</v>
      </c>
      <c r="AC656" s="6" t="str">
        <f>SUBSTITUTE(LEFT(Crate_BOMs[[#This Row],[PO Sublot-GL]],LEN(Crate_BOMs[[#This Row],[PO Sublot-GL]])-LEN(Crate_BOMs[[#This Row],[Glass Type]]))," ","")</f>
        <v>2.04</v>
      </c>
      <c r="AD656" s="6" t="str">
        <f>LEFT(Crate_BOMs[[#This Row],[no]],FIND(" ",Crate_BOMs[[#This Row],[no]],5)-1)</f>
        <v>PO 40542</v>
      </c>
      <c r="AE656" s="6" cm="1">
        <f t="array" ref="AE656">COUNTA(_xlfn.UNIQUE(_xlfn._xlws.FILTER(Crate_BOMs[PO],Crate_BOMs[crate no.]=Crate_BOMs[[#This Row],[crate no.]])))</f>
        <v>1</v>
      </c>
      <c r="AF656" s="10" t="str">
        <f>IF(Crate_BOMs[[#This Row],['# POs in Crate]]=1,"",IF(VLOOKUP(Crate_BOMs[[#This Row],[crate no.]],Crates_[[crate no.]:[New Sublot]],3,FALSE)="","",VLOOKUP(Crate_BOMs[[#This Row],[crate no.]],Crates_[[crate no.]:[New Sublot]],3,FALSE)))</f>
        <v/>
      </c>
      <c r="AG656" s="6" t="str">
        <f>IF(VLOOKUP(Crate_BOMs[[#This Row],[crate no.]],Crates_[[crate no.]:[New Sublot]],3,FALSE)="",VLOOKUP(Crate_BOMs[[#This Row],[crate no.]],Crates_[[crate no.]:[New Sublot]],2,FALSE),VLOOKUP(Crate_BOMs[[#This Row],[crate no.]],Crates_[[crate no.]:[New Sublot]],3,FALSE))</f>
        <v>2.04</v>
      </c>
    </row>
    <row r="657" spans="1:33" x14ac:dyDescent="0.25">
      <c r="A657">
        <v>13</v>
      </c>
      <c r="B657">
        <v>300522576</v>
      </c>
      <c r="C657">
        <v>2394810</v>
      </c>
      <c r="D657">
        <v>1</v>
      </c>
      <c r="E657" t="s">
        <v>125</v>
      </c>
      <c r="F657" t="s">
        <v>224</v>
      </c>
      <c r="G657">
        <v>2892</v>
      </c>
      <c r="H657">
        <v>2496</v>
      </c>
      <c r="I657">
        <v>114</v>
      </c>
      <c r="J657">
        <v>98</v>
      </c>
      <c r="K657">
        <v>397</v>
      </c>
      <c r="L657">
        <v>1</v>
      </c>
      <c r="M657" t="s">
        <v>55</v>
      </c>
      <c r="N657" t="s">
        <v>56</v>
      </c>
      <c r="O657" s="2">
        <v>875.2351801399999</v>
      </c>
      <c r="P657" s="15">
        <v>45782</v>
      </c>
      <c r="Q657" s="15">
        <v>45797</v>
      </c>
      <c r="R657" s="15">
        <v>45804</v>
      </c>
      <c r="S657" t="s">
        <v>21</v>
      </c>
      <c r="T657">
        <v>5</v>
      </c>
      <c r="U657" s="2">
        <v>500.44933473999998</v>
      </c>
      <c r="V657" s="2">
        <v>6613.8678599999994</v>
      </c>
      <c r="W657" s="2">
        <v>10.367454400000002</v>
      </c>
      <c r="X657" s="2">
        <v>1.2139108000000001</v>
      </c>
      <c r="Y657" s="2">
        <v>8.7926511999999999</v>
      </c>
      <c r="Z657" s="6">
        <f>Crate_BOMs[[#This Row],[glass weight (lb)]]+Crate_BOMs[[#This Row],[Crate Weight (lb)]]/COUNTIF(Crate_BOMs[crate no.],Crate_BOMs[[#This Row],[crate no.]])</f>
        <v>958.64340259666653</v>
      </c>
      <c r="AA657" s="6" t="str">
        <f>IF(LEFT(Crate_BOMs[[#This Row],[glass code]],4)&lt;&gt;"1116","",IFERROR(MID(Crate_BOMs[[#This Row],[no]],FIND("ECN",Crate_BOMs[[#This Row],[no]]),200),MID(Crate_BOMs[[#This Row],[no]],39,200)))</f>
        <v>2.04 GLT01</v>
      </c>
      <c r="AB657" s="6" t="str">
        <f>SUBSTITUTE(IF(RIGHT(Crate_BOMs[[#This Row],[PO Sublot-GL]],6)="curved",RIGHT(Crate_BOMs[[#This Row],[PO Sublot-GL]],12),RIGHT(Crate_BOMs[[#This Row],[PO Sublot-GL]],5))," ","")</f>
        <v>GLT01</v>
      </c>
      <c r="AC657" s="6" t="str">
        <f>SUBSTITUTE(LEFT(Crate_BOMs[[#This Row],[PO Sublot-GL]],LEN(Crate_BOMs[[#This Row],[PO Sublot-GL]])-LEN(Crate_BOMs[[#This Row],[Glass Type]]))," ","")</f>
        <v>2.04</v>
      </c>
      <c r="AD657" s="6" t="str">
        <f>LEFT(Crate_BOMs[[#This Row],[no]],FIND(" ",Crate_BOMs[[#This Row],[no]],5)-1)</f>
        <v>PO 40542</v>
      </c>
      <c r="AE657" s="6" cm="1">
        <f t="array" ref="AE657">COUNTA(_xlfn.UNIQUE(_xlfn._xlws.FILTER(Crate_BOMs[PO],Crate_BOMs[crate no.]=Crate_BOMs[[#This Row],[crate no.]])))</f>
        <v>1</v>
      </c>
      <c r="AF657" s="10" t="str">
        <f>IF(Crate_BOMs[[#This Row],['# POs in Crate]]=1,"",IF(VLOOKUP(Crate_BOMs[[#This Row],[crate no.]],Crates_[[crate no.]:[New Sublot]],3,FALSE)="","",VLOOKUP(Crate_BOMs[[#This Row],[crate no.]],Crates_[[crate no.]:[New Sublot]],3,FALSE)))</f>
        <v/>
      </c>
      <c r="AG657" s="6" t="str">
        <f>IF(VLOOKUP(Crate_BOMs[[#This Row],[crate no.]],Crates_[[crate no.]:[New Sublot]],3,FALSE)="",VLOOKUP(Crate_BOMs[[#This Row],[crate no.]],Crates_[[crate no.]:[New Sublot]],2,FALSE),VLOOKUP(Crate_BOMs[[#This Row],[crate no.]],Crates_[[crate no.]:[New Sublot]],3,FALSE))</f>
        <v>2.04</v>
      </c>
    </row>
    <row r="658" spans="1:33" x14ac:dyDescent="0.25">
      <c r="A658">
        <v>13</v>
      </c>
      <c r="B658">
        <v>300522576</v>
      </c>
      <c r="C658">
        <v>2394810</v>
      </c>
      <c r="D658">
        <v>1</v>
      </c>
      <c r="E658" t="s">
        <v>125</v>
      </c>
      <c r="F658" t="s">
        <v>224</v>
      </c>
      <c r="G658">
        <v>2892</v>
      </c>
      <c r="H658">
        <v>2496</v>
      </c>
      <c r="I658">
        <v>114</v>
      </c>
      <c r="J658">
        <v>98</v>
      </c>
      <c r="K658">
        <v>397</v>
      </c>
      <c r="L658">
        <v>1</v>
      </c>
      <c r="M658" t="s">
        <v>55</v>
      </c>
      <c r="N658" t="s">
        <v>56</v>
      </c>
      <c r="O658" s="2">
        <v>875.2351801399999</v>
      </c>
      <c r="P658" s="15">
        <v>45782</v>
      </c>
      <c r="Q658" s="15">
        <v>45797</v>
      </c>
      <c r="R658" s="15">
        <v>45804</v>
      </c>
      <c r="S658" t="s">
        <v>21</v>
      </c>
      <c r="T658">
        <v>5</v>
      </c>
      <c r="U658" s="2">
        <v>500.44933473999998</v>
      </c>
      <c r="V658" s="2">
        <v>6613.8678599999994</v>
      </c>
      <c r="W658" s="2">
        <v>10.367454400000002</v>
      </c>
      <c r="X658" s="2">
        <v>1.2139108000000001</v>
      </c>
      <c r="Y658" s="2">
        <v>8.7926511999999999</v>
      </c>
      <c r="Z658" s="6">
        <f>Crate_BOMs[[#This Row],[glass weight (lb)]]+Crate_BOMs[[#This Row],[Crate Weight (lb)]]/COUNTIF(Crate_BOMs[crate no.],Crate_BOMs[[#This Row],[crate no.]])</f>
        <v>958.64340259666653</v>
      </c>
      <c r="AA658" s="6" t="str">
        <f>IF(LEFT(Crate_BOMs[[#This Row],[glass code]],4)&lt;&gt;"1116","",IFERROR(MID(Crate_BOMs[[#This Row],[no]],FIND("ECN",Crate_BOMs[[#This Row],[no]]),200),MID(Crate_BOMs[[#This Row],[no]],39,200)))</f>
        <v>2.04 GLT01</v>
      </c>
      <c r="AB658" s="6" t="str">
        <f>SUBSTITUTE(IF(RIGHT(Crate_BOMs[[#This Row],[PO Sublot-GL]],6)="curved",RIGHT(Crate_BOMs[[#This Row],[PO Sublot-GL]],12),RIGHT(Crate_BOMs[[#This Row],[PO Sublot-GL]],5))," ","")</f>
        <v>GLT01</v>
      </c>
      <c r="AC658" s="6" t="str">
        <f>SUBSTITUTE(LEFT(Crate_BOMs[[#This Row],[PO Sublot-GL]],LEN(Crate_BOMs[[#This Row],[PO Sublot-GL]])-LEN(Crate_BOMs[[#This Row],[Glass Type]]))," ","")</f>
        <v>2.04</v>
      </c>
      <c r="AD658" s="6" t="str">
        <f>LEFT(Crate_BOMs[[#This Row],[no]],FIND(" ",Crate_BOMs[[#This Row],[no]],5)-1)</f>
        <v>PO 40542</v>
      </c>
      <c r="AE658" s="6" cm="1">
        <f t="array" ref="AE658">COUNTA(_xlfn.UNIQUE(_xlfn._xlws.FILTER(Crate_BOMs[PO],Crate_BOMs[crate no.]=Crate_BOMs[[#This Row],[crate no.]])))</f>
        <v>1</v>
      </c>
      <c r="AF658" s="10" t="str">
        <f>IF(Crate_BOMs[[#This Row],['# POs in Crate]]=1,"",IF(VLOOKUP(Crate_BOMs[[#This Row],[crate no.]],Crates_[[crate no.]:[New Sublot]],3,FALSE)="","",VLOOKUP(Crate_BOMs[[#This Row],[crate no.]],Crates_[[crate no.]:[New Sublot]],3,FALSE)))</f>
        <v/>
      </c>
      <c r="AG658" s="6" t="str">
        <f>IF(VLOOKUP(Crate_BOMs[[#This Row],[crate no.]],Crates_[[crate no.]:[New Sublot]],3,FALSE)="",VLOOKUP(Crate_BOMs[[#This Row],[crate no.]],Crates_[[crate no.]:[New Sublot]],2,FALSE),VLOOKUP(Crate_BOMs[[#This Row],[crate no.]],Crates_[[crate no.]:[New Sublot]],3,FALSE))</f>
        <v>2.04</v>
      </c>
    </row>
    <row r="659" spans="1:33" x14ac:dyDescent="0.25">
      <c r="A659">
        <v>13</v>
      </c>
      <c r="B659">
        <v>300522576</v>
      </c>
      <c r="C659">
        <v>2394810</v>
      </c>
      <c r="D659">
        <v>1</v>
      </c>
      <c r="E659" t="s">
        <v>125</v>
      </c>
      <c r="F659" t="s">
        <v>224</v>
      </c>
      <c r="G659">
        <v>2892</v>
      </c>
      <c r="H659">
        <v>2496</v>
      </c>
      <c r="I659">
        <v>114</v>
      </c>
      <c r="J659">
        <v>98</v>
      </c>
      <c r="K659">
        <v>397</v>
      </c>
      <c r="L659">
        <v>1</v>
      </c>
      <c r="M659" t="s">
        <v>55</v>
      </c>
      <c r="N659" t="s">
        <v>56</v>
      </c>
      <c r="O659" s="2">
        <v>875.2351801399999</v>
      </c>
      <c r="P659" s="15">
        <v>45782</v>
      </c>
      <c r="Q659" s="15">
        <v>45797</v>
      </c>
      <c r="R659" s="15">
        <v>45804</v>
      </c>
      <c r="S659" t="s">
        <v>21</v>
      </c>
      <c r="T659">
        <v>5</v>
      </c>
      <c r="U659" s="2">
        <v>500.44933473999998</v>
      </c>
      <c r="V659" s="2">
        <v>6613.8678599999994</v>
      </c>
      <c r="W659" s="2">
        <v>10.367454400000002</v>
      </c>
      <c r="X659" s="2">
        <v>1.2139108000000001</v>
      </c>
      <c r="Y659" s="2">
        <v>8.7926511999999999</v>
      </c>
      <c r="Z659" s="6">
        <f>Crate_BOMs[[#This Row],[glass weight (lb)]]+Crate_BOMs[[#This Row],[Crate Weight (lb)]]/COUNTIF(Crate_BOMs[crate no.],Crate_BOMs[[#This Row],[crate no.]])</f>
        <v>958.64340259666653</v>
      </c>
      <c r="AA659" s="6" t="str">
        <f>IF(LEFT(Crate_BOMs[[#This Row],[glass code]],4)&lt;&gt;"1116","",IFERROR(MID(Crate_BOMs[[#This Row],[no]],FIND("ECN",Crate_BOMs[[#This Row],[no]]),200),MID(Crate_BOMs[[#This Row],[no]],39,200)))</f>
        <v>2.04 GLT01</v>
      </c>
      <c r="AB659" s="6" t="str">
        <f>SUBSTITUTE(IF(RIGHT(Crate_BOMs[[#This Row],[PO Sublot-GL]],6)="curved",RIGHT(Crate_BOMs[[#This Row],[PO Sublot-GL]],12),RIGHT(Crate_BOMs[[#This Row],[PO Sublot-GL]],5))," ","")</f>
        <v>GLT01</v>
      </c>
      <c r="AC659" s="6" t="str">
        <f>SUBSTITUTE(LEFT(Crate_BOMs[[#This Row],[PO Sublot-GL]],LEN(Crate_BOMs[[#This Row],[PO Sublot-GL]])-LEN(Crate_BOMs[[#This Row],[Glass Type]]))," ","")</f>
        <v>2.04</v>
      </c>
      <c r="AD659" s="6" t="str">
        <f>LEFT(Crate_BOMs[[#This Row],[no]],FIND(" ",Crate_BOMs[[#This Row],[no]],5)-1)</f>
        <v>PO 40542</v>
      </c>
      <c r="AE659" s="6" cm="1">
        <f t="array" ref="AE659">COUNTA(_xlfn.UNIQUE(_xlfn._xlws.FILTER(Crate_BOMs[PO],Crate_BOMs[crate no.]=Crate_BOMs[[#This Row],[crate no.]])))</f>
        <v>1</v>
      </c>
      <c r="AF659" s="10" t="str">
        <f>IF(Crate_BOMs[[#This Row],['# POs in Crate]]=1,"",IF(VLOOKUP(Crate_BOMs[[#This Row],[crate no.]],Crates_[[crate no.]:[New Sublot]],3,FALSE)="","",VLOOKUP(Crate_BOMs[[#This Row],[crate no.]],Crates_[[crate no.]:[New Sublot]],3,FALSE)))</f>
        <v/>
      </c>
      <c r="AG659" s="6" t="str">
        <f>IF(VLOOKUP(Crate_BOMs[[#This Row],[crate no.]],Crates_[[crate no.]:[New Sublot]],3,FALSE)="",VLOOKUP(Crate_BOMs[[#This Row],[crate no.]],Crates_[[crate no.]:[New Sublot]],2,FALSE),VLOOKUP(Crate_BOMs[[#This Row],[crate no.]],Crates_[[crate no.]:[New Sublot]],3,FALSE))</f>
        <v>2.04</v>
      </c>
    </row>
    <row r="660" spans="1:33" x14ac:dyDescent="0.25">
      <c r="A660">
        <v>13</v>
      </c>
      <c r="B660">
        <v>300522055</v>
      </c>
      <c r="C660">
        <v>2394811</v>
      </c>
      <c r="D660">
        <v>1</v>
      </c>
      <c r="E660" t="s">
        <v>57</v>
      </c>
      <c r="F660" t="s">
        <v>223</v>
      </c>
      <c r="G660">
        <v>2892</v>
      </c>
      <c r="H660">
        <v>2496</v>
      </c>
      <c r="I660">
        <v>114</v>
      </c>
      <c r="J660">
        <v>98</v>
      </c>
      <c r="K660">
        <v>397</v>
      </c>
      <c r="L660">
        <v>1</v>
      </c>
      <c r="M660" t="s">
        <v>55</v>
      </c>
      <c r="N660" t="s">
        <v>56</v>
      </c>
      <c r="O660" s="2">
        <v>875.2351801399999</v>
      </c>
      <c r="P660" s="15">
        <v>45782</v>
      </c>
      <c r="Q660" s="15">
        <v>45797</v>
      </c>
      <c r="R660" s="15">
        <v>45804</v>
      </c>
      <c r="S660" t="s">
        <v>21</v>
      </c>
      <c r="T660">
        <v>5</v>
      </c>
      <c r="U660" s="2">
        <v>500.44933473999998</v>
      </c>
      <c r="V660" s="2">
        <v>6613.8678599999994</v>
      </c>
      <c r="W660" s="2">
        <v>10.367454400000002</v>
      </c>
      <c r="X660" s="2">
        <v>1.2139108000000001</v>
      </c>
      <c r="Y660" s="2">
        <v>8.7926511999999999</v>
      </c>
      <c r="Z660" s="6">
        <f>Crate_BOMs[[#This Row],[glass weight (lb)]]+Crate_BOMs[[#This Row],[Crate Weight (lb)]]/COUNTIF(Crate_BOMs[crate no.],Crate_BOMs[[#This Row],[crate no.]])</f>
        <v>958.64340259666653</v>
      </c>
      <c r="AA660" s="6" t="str">
        <f>IF(LEFT(Crate_BOMs[[#This Row],[glass code]],4)&lt;&gt;"1116","",IFERROR(MID(Crate_BOMs[[#This Row],[no]],FIND("ECN",Crate_BOMs[[#This Row],[no]]),200),MID(Crate_BOMs[[#This Row],[no]],39,200)))</f>
        <v>2.04 GLZ01</v>
      </c>
      <c r="AB660" s="6" t="str">
        <f>SUBSTITUTE(IF(RIGHT(Crate_BOMs[[#This Row],[PO Sublot-GL]],6)="curved",RIGHT(Crate_BOMs[[#This Row],[PO Sublot-GL]],12),RIGHT(Crate_BOMs[[#This Row],[PO Sublot-GL]],5))," ","")</f>
        <v>GLZ01</v>
      </c>
      <c r="AC660" s="6" t="str">
        <f>SUBSTITUTE(LEFT(Crate_BOMs[[#This Row],[PO Sublot-GL]],LEN(Crate_BOMs[[#This Row],[PO Sublot-GL]])-LEN(Crate_BOMs[[#This Row],[Glass Type]]))," ","")</f>
        <v>2.04</v>
      </c>
      <c r="AD660" s="6" t="str">
        <f>LEFT(Crate_BOMs[[#This Row],[no]],FIND(" ",Crate_BOMs[[#This Row],[no]],5)-1)</f>
        <v>PO 40542</v>
      </c>
      <c r="AE660" s="6" cm="1">
        <f t="array" ref="AE660">COUNTA(_xlfn.UNIQUE(_xlfn._xlws.FILTER(Crate_BOMs[PO],Crate_BOMs[crate no.]=Crate_BOMs[[#This Row],[crate no.]])))</f>
        <v>1</v>
      </c>
      <c r="AF660" s="10" t="str">
        <f>IF(Crate_BOMs[[#This Row],['# POs in Crate]]=1,"",IF(VLOOKUP(Crate_BOMs[[#This Row],[crate no.]],Crates_[[crate no.]:[New Sublot]],3,FALSE)="","",VLOOKUP(Crate_BOMs[[#This Row],[crate no.]],Crates_[[crate no.]:[New Sublot]],3,FALSE)))</f>
        <v/>
      </c>
      <c r="AG660" s="6" t="str">
        <f>IF(VLOOKUP(Crate_BOMs[[#This Row],[crate no.]],Crates_[[crate no.]:[New Sublot]],3,FALSE)="",VLOOKUP(Crate_BOMs[[#This Row],[crate no.]],Crates_[[crate no.]:[New Sublot]],2,FALSE),VLOOKUP(Crate_BOMs[[#This Row],[crate no.]],Crates_[[crate no.]:[New Sublot]],3,FALSE))</f>
        <v>2.04</v>
      </c>
    </row>
    <row r="661" spans="1:33" x14ac:dyDescent="0.25">
      <c r="A661">
        <v>13</v>
      </c>
      <c r="B661">
        <v>300522055</v>
      </c>
      <c r="C661">
        <v>2394811</v>
      </c>
      <c r="D661">
        <v>1</v>
      </c>
      <c r="E661" t="s">
        <v>57</v>
      </c>
      <c r="F661" t="s">
        <v>223</v>
      </c>
      <c r="G661">
        <v>2892</v>
      </c>
      <c r="H661">
        <v>2496</v>
      </c>
      <c r="I661">
        <v>114</v>
      </c>
      <c r="J661">
        <v>98</v>
      </c>
      <c r="K661">
        <v>397</v>
      </c>
      <c r="L661">
        <v>1</v>
      </c>
      <c r="M661" t="s">
        <v>55</v>
      </c>
      <c r="N661" t="s">
        <v>56</v>
      </c>
      <c r="O661" s="2">
        <v>875.2351801399999</v>
      </c>
      <c r="P661" s="15">
        <v>45782</v>
      </c>
      <c r="Q661" s="15">
        <v>45797</v>
      </c>
      <c r="R661" s="15">
        <v>45804</v>
      </c>
      <c r="S661" t="s">
        <v>21</v>
      </c>
      <c r="T661">
        <v>5</v>
      </c>
      <c r="U661" s="2">
        <v>500.44933473999998</v>
      </c>
      <c r="V661" s="2">
        <v>6613.8678599999994</v>
      </c>
      <c r="W661" s="2">
        <v>10.367454400000002</v>
      </c>
      <c r="X661" s="2">
        <v>1.2139108000000001</v>
      </c>
      <c r="Y661" s="2">
        <v>8.7926511999999999</v>
      </c>
      <c r="Z661" s="6">
        <f>Crate_BOMs[[#This Row],[glass weight (lb)]]+Crate_BOMs[[#This Row],[Crate Weight (lb)]]/COUNTIF(Crate_BOMs[crate no.],Crate_BOMs[[#This Row],[crate no.]])</f>
        <v>958.64340259666653</v>
      </c>
      <c r="AA661" s="6" t="str">
        <f>IF(LEFT(Crate_BOMs[[#This Row],[glass code]],4)&lt;&gt;"1116","",IFERROR(MID(Crate_BOMs[[#This Row],[no]],FIND("ECN",Crate_BOMs[[#This Row],[no]]),200),MID(Crate_BOMs[[#This Row],[no]],39,200)))</f>
        <v>2.04 GLZ01</v>
      </c>
      <c r="AB661" s="6" t="str">
        <f>SUBSTITUTE(IF(RIGHT(Crate_BOMs[[#This Row],[PO Sublot-GL]],6)="curved",RIGHT(Crate_BOMs[[#This Row],[PO Sublot-GL]],12),RIGHT(Crate_BOMs[[#This Row],[PO Sublot-GL]],5))," ","")</f>
        <v>GLZ01</v>
      </c>
      <c r="AC661" s="6" t="str">
        <f>SUBSTITUTE(LEFT(Crate_BOMs[[#This Row],[PO Sublot-GL]],LEN(Crate_BOMs[[#This Row],[PO Sublot-GL]])-LEN(Crate_BOMs[[#This Row],[Glass Type]]))," ","")</f>
        <v>2.04</v>
      </c>
      <c r="AD661" s="6" t="str">
        <f>LEFT(Crate_BOMs[[#This Row],[no]],FIND(" ",Crate_BOMs[[#This Row],[no]],5)-1)</f>
        <v>PO 40542</v>
      </c>
      <c r="AE661" s="6" cm="1">
        <f t="array" ref="AE661">COUNTA(_xlfn.UNIQUE(_xlfn._xlws.FILTER(Crate_BOMs[PO],Crate_BOMs[crate no.]=Crate_BOMs[[#This Row],[crate no.]])))</f>
        <v>1</v>
      </c>
      <c r="AF661" s="10" t="str">
        <f>IF(Crate_BOMs[[#This Row],['# POs in Crate]]=1,"",IF(VLOOKUP(Crate_BOMs[[#This Row],[crate no.]],Crates_[[crate no.]:[New Sublot]],3,FALSE)="","",VLOOKUP(Crate_BOMs[[#This Row],[crate no.]],Crates_[[crate no.]:[New Sublot]],3,FALSE)))</f>
        <v/>
      </c>
      <c r="AG661" s="6" t="str">
        <f>IF(VLOOKUP(Crate_BOMs[[#This Row],[crate no.]],Crates_[[crate no.]:[New Sublot]],3,FALSE)="",VLOOKUP(Crate_BOMs[[#This Row],[crate no.]],Crates_[[crate no.]:[New Sublot]],2,FALSE),VLOOKUP(Crate_BOMs[[#This Row],[crate no.]],Crates_[[crate no.]:[New Sublot]],3,FALSE))</f>
        <v>2.04</v>
      </c>
    </row>
    <row r="662" spans="1:33" x14ac:dyDescent="0.25">
      <c r="A662">
        <v>13</v>
      </c>
      <c r="B662">
        <v>300522055</v>
      </c>
      <c r="C662">
        <v>2394811</v>
      </c>
      <c r="D662">
        <v>1</v>
      </c>
      <c r="E662" t="s">
        <v>57</v>
      </c>
      <c r="F662" t="s">
        <v>223</v>
      </c>
      <c r="G662">
        <v>2892</v>
      </c>
      <c r="H662">
        <v>2496</v>
      </c>
      <c r="I662">
        <v>114</v>
      </c>
      <c r="J662">
        <v>98</v>
      </c>
      <c r="K662">
        <v>397</v>
      </c>
      <c r="L662">
        <v>1</v>
      </c>
      <c r="M662" t="s">
        <v>55</v>
      </c>
      <c r="N662" t="s">
        <v>56</v>
      </c>
      <c r="O662" s="2">
        <v>875.2351801399999</v>
      </c>
      <c r="P662" s="15">
        <v>45782</v>
      </c>
      <c r="Q662" s="15">
        <v>45797</v>
      </c>
      <c r="R662" s="15">
        <v>45804</v>
      </c>
      <c r="S662" t="s">
        <v>21</v>
      </c>
      <c r="T662">
        <v>5</v>
      </c>
      <c r="U662" s="2">
        <v>500.44933473999998</v>
      </c>
      <c r="V662" s="2">
        <v>6613.8678599999994</v>
      </c>
      <c r="W662" s="2">
        <v>10.367454400000002</v>
      </c>
      <c r="X662" s="2">
        <v>1.2139108000000001</v>
      </c>
      <c r="Y662" s="2">
        <v>8.7926511999999999</v>
      </c>
      <c r="Z662" s="6">
        <f>Crate_BOMs[[#This Row],[glass weight (lb)]]+Crate_BOMs[[#This Row],[Crate Weight (lb)]]/COUNTIF(Crate_BOMs[crate no.],Crate_BOMs[[#This Row],[crate no.]])</f>
        <v>958.64340259666653</v>
      </c>
      <c r="AA662" s="6" t="str">
        <f>IF(LEFT(Crate_BOMs[[#This Row],[glass code]],4)&lt;&gt;"1116","",IFERROR(MID(Crate_BOMs[[#This Row],[no]],FIND("ECN",Crate_BOMs[[#This Row],[no]]),200),MID(Crate_BOMs[[#This Row],[no]],39,200)))</f>
        <v>2.04 GLZ01</v>
      </c>
      <c r="AB662" s="6" t="str">
        <f>SUBSTITUTE(IF(RIGHT(Crate_BOMs[[#This Row],[PO Sublot-GL]],6)="curved",RIGHT(Crate_BOMs[[#This Row],[PO Sublot-GL]],12),RIGHT(Crate_BOMs[[#This Row],[PO Sublot-GL]],5))," ","")</f>
        <v>GLZ01</v>
      </c>
      <c r="AC662" s="6" t="str">
        <f>SUBSTITUTE(LEFT(Crate_BOMs[[#This Row],[PO Sublot-GL]],LEN(Crate_BOMs[[#This Row],[PO Sublot-GL]])-LEN(Crate_BOMs[[#This Row],[Glass Type]]))," ","")</f>
        <v>2.04</v>
      </c>
      <c r="AD662" s="6" t="str">
        <f>LEFT(Crate_BOMs[[#This Row],[no]],FIND(" ",Crate_BOMs[[#This Row],[no]],5)-1)</f>
        <v>PO 40542</v>
      </c>
      <c r="AE662" s="6" cm="1">
        <f t="array" ref="AE662">COUNTA(_xlfn.UNIQUE(_xlfn._xlws.FILTER(Crate_BOMs[PO],Crate_BOMs[crate no.]=Crate_BOMs[[#This Row],[crate no.]])))</f>
        <v>1</v>
      </c>
      <c r="AF662" s="10" t="str">
        <f>IF(Crate_BOMs[[#This Row],['# POs in Crate]]=1,"",IF(VLOOKUP(Crate_BOMs[[#This Row],[crate no.]],Crates_[[crate no.]:[New Sublot]],3,FALSE)="","",VLOOKUP(Crate_BOMs[[#This Row],[crate no.]],Crates_[[crate no.]:[New Sublot]],3,FALSE)))</f>
        <v/>
      </c>
      <c r="AG662" s="6" t="str">
        <f>IF(VLOOKUP(Crate_BOMs[[#This Row],[crate no.]],Crates_[[crate no.]:[New Sublot]],3,FALSE)="",VLOOKUP(Crate_BOMs[[#This Row],[crate no.]],Crates_[[crate no.]:[New Sublot]],2,FALSE),VLOOKUP(Crate_BOMs[[#This Row],[crate no.]],Crates_[[crate no.]:[New Sublot]],3,FALSE))</f>
        <v>2.04</v>
      </c>
    </row>
    <row r="663" spans="1:33" x14ac:dyDescent="0.25">
      <c r="A663">
        <v>13</v>
      </c>
      <c r="B663">
        <v>300522055</v>
      </c>
      <c r="C663">
        <v>2394811</v>
      </c>
      <c r="D663">
        <v>1</v>
      </c>
      <c r="E663" t="s">
        <v>57</v>
      </c>
      <c r="F663" t="s">
        <v>223</v>
      </c>
      <c r="G663">
        <v>2892</v>
      </c>
      <c r="H663">
        <v>2496</v>
      </c>
      <c r="I663">
        <v>114</v>
      </c>
      <c r="J663">
        <v>98</v>
      </c>
      <c r="K663">
        <v>397</v>
      </c>
      <c r="L663">
        <v>1</v>
      </c>
      <c r="M663" t="s">
        <v>55</v>
      </c>
      <c r="N663" t="s">
        <v>56</v>
      </c>
      <c r="O663" s="2">
        <v>875.2351801399999</v>
      </c>
      <c r="P663" s="15">
        <v>45782</v>
      </c>
      <c r="Q663" s="15">
        <v>45797</v>
      </c>
      <c r="R663" s="15">
        <v>45804</v>
      </c>
      <c r="S663" t="s">
        <v>21</v>
      </c>
      <c r="T663">
        <v>5</v>
      </c>
      <c r="U663" s="2">
        <v>500.44933473999998</v>
      </c>
      <c r="V663" s="2">
        <v>6613.8678599999994</v>
      </c>
      <c r="W663" s="2">
        <v>10.367454400000002</v>
      </c>
      <c r="X663" s="2">
        <v>1.2139108000000001</v>
      </c>
      <c r="Y663" s="2">
        <v>8.7926511999999999</v>
      </c>
      <c r="Z663" s="6">
        <f>Crate_BOMs[[#This Row],[glass weight (lb)]]+Crate_BOMs[[#This Row],[Crate Weight (lb)]]/COUNTIF(Crate_BOMs[crate no.],Crate_BOMs[[#This Row],[crate no.]])</f>
        <v>958.64340259666653</v>
      </c>
      <c r="AA663" s="6" t="str">
        <f>IF(LEFT(Crate_BOMs[[#This Row],[glass code]],4)&lt;&gt;"1116","",IFERROR(MID(Crate_BOMs[[#This Row],[no]],FIND("ECN",Crate_BOMs[[#This Row],[no]]),200),MID(Crate_BOMs[[#This Row],[no]],39,200)))</f>
        <v>2.04 GLZ01</v>
      </c>
      <c r="AB663" s="6" t="str">
        <f>SUBSTITUTE(IF(RIGHT(Crate_BOMs[[#This Row],[PO Sublot-GL]],6)="curved",RIGHT(Crate_BOMs[[#This Row],[PO Sublot-GL]],12),RIGHT(Crate_BOMs[[#This Row],[PO Sublot-GL]],5))," ","")</f>
        <v>GLZ01</v>
      </c>
      <c r="AC663" s="6" t="str">
        <f>SUBSTITUTE(LEFT(Crate_BOMs[[#This Row],[PO Sublot-GL]],LEN(Crate_BOMs[[#This Row],[PO Sublot-GL]])-LEN(Crate_BOMs[[#This Row],[Glass Type]]))," ","")</f>
        <v>2.04</v>
      </c>
      <c r="AD663" s="6" t="str">
        <f>LEFT(Crate_BOMs[[#This Row],[no]],FIND(" ",Crate_BOMs[[#This Row],[no]],5)-1)</f>
        <v>PO 40542</v>
      </c>
      <c r="AE663" s="6" cm="1">
        <f t="array" ref="AE663">COUNTA(_xlfn.UNIQUE(_xlfn._xlws.FILTER(Crate_BOMs[PO],Crate_BOMs[crate no.]=Crate_BOMs[[#This Row],[crate no.]])))</f>
        <v>1</v>
      </c>
      <c r="AF663" s="10" t="str">
        <f>IF(Crate_BOMs[[#This Row],['# POs in Crate]]=1,"",IF(VLOOKUP(Crate_BOMs[[#This Row],[crate no.]],Crates_[[crate no.]:[New Sublot]],3,FALSE)="","",VLOOKUP(Crate_BOMs[[#This Row],[crate no.]],Crates_[[crate no.]:[New Sublot]],3,FALSE)))</f>
        <v/>
      </c>
      <c r="AG663" s="6" t="str">
        <f>IF(VLOOKUP(Crate_BOMs[[#This Row],[crate no.]],Crates_[[crate no.]:[New Sublot]],3,FALSE)="",VLOOKUP(Crate_BOMs[[#This Row],[crate no.]],Crates_[[crate no.]:[New Sublot]],2,FALSE),VLOOKUP(Crate_BOMs[[#This Row],[crate no.]],Crates_[[crate no.]:[New Sublot]],3,FALSE))</f>
        <v>2.04</v>
      </c>
    </row>
    <row r="664" spans="1:33" x14ac:dyDescent="0.25">
      <c r="A664">
        <v>13</v>
      </c>
      <c r="B664">
        <v>300522055</v>
      </c>
      <c r="C664">
        <v>2394811</v>
      </c>
      <c r="D664">
        <v>1</v>
      </c>
      <c r="E664" t="s">
        <v>57</v>
      </c>
      <c r="F664" t="s">
        <v>223</v>
      </c>
      <c r="G664">
        <v>2892</v>
      </c>
      <c r="H664">
        <v>2496</v>
      </c>
      <c r="I664">
        <v>114</v>
      </c>
      <c r="J664">
        <v>98</v>
      </c>
      <c r="K664">
        <v>397</v>
      </c>
      <c r="L664">
        <v>1</v>
      </c>
      <c r="M664" t="s">
        <v>55</v>
      </c>
      <c r="N664" t="s">
        <v>56</v>
      </c>
      <c r="O664" s="2">
        <v>875.2351801399999</v>
      </c>
      <c r="P664" s="15">
        <v>45782</v>
      </c>
      <c r="Q664" s="15">
        <v>45797</v>
      </c>
      <c r="R664" s="15">
        <v>45804</v>
      </c>
      <c r="S664" t="s">
        <v>21</v>
      </c>
      <c r="T664">
        <v>5</v>
      </c>
      <c r="U664" s="2">
        <v>500.44933473999998</v>
      </c>
      <c r="V664" s="2">
        <v>6613.8678599999994</v>
      </c>
      <c r="W664" s="2">
        <v>10.367454400000002</v>
      </c>
      <c r="X664" s="2">
        <v>1.2139108000000001</v>
      </c>
      <c r="Y664" s="2">
        <v>8.7926511999999999</v>
      </c>
      <c r="Z664" s="6">
        <f>Crate_BOMs[[#This Row],[glass weight (lb)]]+Crate_BOMs[[#This Row],[Crate Weight (lb)]]/COUNTIF(Crate_BOMs[crate no.],Crate_BOMs[[#This Row],[crate no.]])</f>
        <v>958.64340259666653</v>
      </c>
      <c r="AA664" s="6" t="str">
        <f>IF(LEFT(Crate_BOMs[[#This Row],[glass code]],4)&lt;&gt;"1116","",IFERROR(MID(Crate_BOMs[[#This Row],[no]],FIND("ECN",Crate_BOMs[[#This Row],[no]]),200),MID(Crate_BOMs[[#This Row],[no]],39,200)))</f>
        <v>2.04 GLZ01</v>
      </c>
      <c r="AB664" s="6" t="str">
        <f>SUBSTITUTE(IF(RIGHT(Crate_BOMs[[#This Row],[PO Sublot-GL]],6)="curved",RIGHT(Crate_BOMs[[#This Row],[PO Sublot-GL]],12),RIGHT(Crate_BOMs[[#This Row],[PO Sublot-GL]],5))," ","")</f>
        <v>GLZ01</v>
      </c>
      <c r="AC664" s="6" t="str">
        <f>SUBSTITUTE(LEFT(Crate_BOMs[[#This Row],[PO Sublot-GL]],LEN(Crate_BOMs[[#This Row],[PO Sublot-GL]])-LEN(Crate_BOMs[[#This Row],[Glass Type]]))," ","")</f>
        <v>2.04</v>
      </c>
      <c r="AD664" s="6" t="str">
        <f>LEFT(Crate_BOMs[[#This Row],[no]],FIND(" ",Crate_BOMs[[#This Row],[no]],5)-1)</f>
        <v>PO 40542</v>
      </c>
      <c r="AE664" s="6" cm="1">
        <f t="array" ref="AE664">COUNTA(_xlfn.UNIQUE(_xlfn._xlws.FILTER(Crate_BOMs[PO],Crate_BOMs[crate no.]=Crate_BOMs[[#This Row],[crate no.]])))</f>
        <v>1</v>
      </c>
      <c r="AF664" s="10" t="str">
        <f>IF(Crate_BOMs[[#This Row],['# POs in Crate]]=1,"",IF(VLOOKUP(Crate_BOMs[[#This Row],[crate no.]],Crates_[[crate no.]:[New Sublot]],3,FALSE)="","",VLOOKUP(Crate_BOMs[[#This Row],[crate no.]],Crates_[[crate no.]:[New Sublot]],3,FALSE)))</f>
        <v/>
      </c>
      <c r="AG664" s="6" t="str">
        <f>IF(VLOOKUP(Crate_BOMs[[#This Row],[crate no.]],Crates_[[crate no.]:[New Sublot]],3,FALSE)="",VLOOKUP(Crate_BOMs[[#This Row],[crate no.]],Crates_[[crate no.]:[New Sublot]],2,FALSE),VLOOKUP(Crate_BOMs[[#This Row],[crate no.]],Crates_[[crate no.]:[New Sublot]],3,FALSE))</f>
        <v>2.04</v>
      </c>
    </row>
    <row r="665" spans="1:33" x14ac:dyDescent="0.25">
      <c r="A665">
        <v>13</v>
      </c>
      <c r="B665">
        <v>300522055</v>
      </c>
      <c r="C665">
        <v>2394811</v>
      </c>
      <c r="D665">
        <v>1</v>
      </c>
      <c r="E665" t="s">
        <v>57</v>
      </c>
      <c r="F665" t="s">
        <v>223</v>
      </c>
      <c r="G665">
        <v>2892</v>
      </c>
      <c r="H665">
        <v>2496</v>
      </c>
      <c r="I665">
        <v>114</v>
      </c>
      <c r="J665">
        <v>98</v>
      </c>
      <c r="K665">
        <v>397</v>
      </c>
      <c r="L665">
        <v>1</v>
      </c>
      <c r="M665" t="s">
        <v>55</v>
      </c>
      <c r="N665" t="s">
        <v>56</v>
      </c>
      <c r="O665" s="2">
        <v>875.2351801399999</v>
      </c>
      <c r="P665" s="15">
        <v>45782</v>
      </c>
      <c r="Q665" s="15">
        <v>45797</v>
      </c>
      <c r="R665" s="15">
        <v>45804</v>
      </c>
      <c r="S665" t="s">
        <v>21</v>
      </c>
      <c r="T665">
        <v>5</v>
      </c>
      <c r="U665" s="2">
        <v>500.44933473999998</v>
      </c>
      <c r="V665" s="2">
        <v>6613.8678599999994</v>
      </c>
      <c r="W665" s="2">
        <v>10.367454400000002</v>
      </c>
      <c r="X665" s="2">
        <v>1.2139108000000001</v>
      </c>
      <c r="Y665" s="2">
        <v>8.7926511999999999</v>
      </c>
      <c r="Z665" s="6">
        <f>Crate_BOMs[[#This Row],[glass weight (lb)]]+Crate_BOMs[[#This Row],[Crate Weight (lb)]]/COUNTIF(Crate_BOMs[crate no.],Crate_BOMs[[#This Row],[crate no.]])</f>
        <v>958.64340259666653</v>
      </c>
      <c r="AA665" s="6" t="str">
        <f>IF(LEFT(Crate_BOMs[[#This Row],[glass code]],4)&lt;&gt;"1116","",IFERROR(MID(Crate_BOMs[[#This Row],[no]],FIND("ECN",Crate_BOMs[[#This Row],[no]]),200),MID(Crate_BOMs[[#This Row],[no]],39,200)))</f>
        <v>2.04 GLZ01</v>
      </c>
      <c r="AB665" s="6" t="str">
        <f>SUBSTITUTE(IF(RIGHT(Crate_BOMs[[#This Row],[PO Sublot-GL]],6)="curved",RIGHT(Crate_BOMs[[#This Row],[PO Sublot-GL]],12),RIGHT(Crate_BOMs[[#This Row],[PO Sublot-GL]],5))," ","")</f>
        <v>GLZ01</v>
      </c>
      <c r="AC665" s="6" t="str">
        <f>SUBSTITUTE(LEFT(Crate_BOMs[[#This Row],[PO Sublot-GL]],LEN(Crate_BOMs[[#This Row],[PO Sublot-GL]])-LEN(Crate_BOMs[[#This Row],[Glass Type]]))," ","")</f>
        <v>2.04</v>
      </c>
      <c r="AD665" s="6" t="str">
        <f>LEFT(Crate_BOMs[[#This Row],[no]],FIND(" ",Crate_BOMs[[#This Row],[no]],5)-1)</f>
        <v>PO 40542</v>
      </c>
      <c r="AE665" s="6" cm="1">
        <f t="array" ref="AE665">COUNTA(_xlfn.UNIQUE(_xlfn._xlws.FILTER(Crate_BOMs[PO],Crate_BOMs[crate no.]=Crate_BOMs[[#This Row],[crate no.]])))</f>
        <v>1</v>
      </c>
      <c r="AF665" s="10" t="str">
        <f>IF(Crate_BOMs[[#This Row],['# POs in Crate]]=1,"",IF(VLOOKUP(Crate_BOMs[[#This Row],[crate no.]],Crates_[[crate no.]:[New Sublot]],3,FALSE)="","",VLOOKUP(Crate_BOMs[[#This Row],[crate no.]],Crates_[[crate no.]:[New Sublot]],3,FALSE)))</f>
        <v/>
      </c>
      <c r="AG665" s="6" t="str">
        <f>IF(VLOOKUP(Crate_BOMs[[#This Row],[crate no.]],Crates_[[crate no.]:[New Sublot]],3,FALSE)="",VLOOKUP(Crate_BOMs[[#This Row],[crate no.]],Crates_[[crate no.]:[New Sublot]],2,FALSE),VLOOKUP(Crate_BOMs[[#This Row],[crate no.]],Crates_[[crate no.]:[New Sublot]],3,FALSE))</f>
        <v>2.04</v>
      </c>
    </row>
    <row r="666" spans="1:33" x14ac:dyDescent="0.25">
      <c r="A666">
        <v>13</v>
      </c>
      <c r="B666">
        <v>300522077</v>
      </c>
      <c r="C666">
        <v>2394811</v>
      </c>
      <c r="D666">
        <v>1</v>
      </c>
      <c r="E666" t="s">
        <v>57</v>
      </c>
      <c r="F666" t="s">
        <v>223</v>
      </c>
      <c r="G666">
        <v>2892</v>
      </c>
      <c r="H666">
        <v>2496</v>
      </c>
      <c r="I666">
        <v>114</v>
      </c>
      <c r="J666">
        <v>98</v>
      </c>
      <c r="K666">
        <v>397</v>
      </c>
      <c r="L666">
        <v>1</v>
      </c>
      <c r="M666" t="s">
        <v>55</v>
      </c>
      <c r="N666" t="s">
        <v>56</v>
      </c>
      <c r="O666" s="2">
        <v>875.2351801399999</v>
      </c>
      <c r="P666" s="15">
        <v>45782</v>
      </c>
      <c r="Q666" s="15">
        <v>45797</v>
      </c>
      <c r="R666" s="15">
        <v>45804</v>
      </c>
      <c r="S666" t="s">
        <v>21</v>
      </c>
      <c r="T666">
        <v>5</v>
      </c>
      <c r="U666" s="2">
        <v>500.44933473999998</v>
      </c>
      <c r="V666" s="2">
        <v>6613.8678599999994</v>
      </c>
      <c r="W666" s="2">
        <v>10.367454400000002</v>
      </c>
      <c r="X666" s="2">
        <v>1.2139108000000001</v>
      </c>
      <c r="Y666" s="2">
        <v>8.7926511999999999</v>
      </c>
      <c r="Z666" s="6">
        <f>Crate_BOMs[[#This Row],[glass weight (lb)]]+Crate_BOMs[[#This Row],[Crate Weight (lb)]]/COUNTIF(Crate_BOMs[crate no.],Crate_BOMs[[#This Row],[crate no.]])</f>
        <v>958.64340259666653</v>
      </c>
      <c r="AA666" s="6" t="str">
        <f>IF(LEFT(Crate_BOMs[[#This Row],[glass code]],4)&lt;&gt;"1116","",IFERROR(MID(Crate_BOMs[[#This Row],[no]],FIND("ECN",Crate_BOMs[[#This Row],[no]]),200),MID(Crate_BOMs[[#This Row],[no]],39,200)))</f>
        <v>2.04 GLZ01</v>
      </c>
      <c r="AB666" s="6" t="str">
        <f>SUBSTITUTE(IF(RIGHT(Crate_BOMs[[#This Row],[PO Sublot-GL]],6)="curved",RIGHT(Crate_BOMs[[#This Row],[PO Sublot-GL]],12),RIGHT(Crate_BOMs[[#This Row],[PO Sublot-GL]],5))," ","")</f>
        <v>GLZ01</v>
      </c>
      <c r="AC666" s="6" t="str">
        <f>SUBSTITUTE(LEFT(Crate_BOMs[[#This Row],[PO Sublot-GL]],LEN(Crate_BOMs[[#This Row],[PO Sublot-GL]])-LEN(Crate_BOMs[[#This Row],[Glass Type]]))," ","")</f>
        <v>2.04</v>
      </c>
      <c r="AD666" s="6" t="str">
        <f>LEFT(Crate_BOMs[[#This Row],[no]],FIND(" ",Crate_BOMs[[#This Row],[no]],5)-1)</f>
        <v>PO 40542</v>
      </c>
      <c r="AE666" s="6" cm="1">
        <f t="array" ref="AE666">COUNTA(_xlfn.UNIQUE(_xlfn._xlws.FILTER(Crate_BOMs[PO],Crate_BOMs[crate no.]=Crate_BOMs[[#This Row],[crate no.]])))</f>
        <v>1</v>
      </c>
      <c r="AF666" s="10" t="str">
        <f>IF(Crate_BOMs[[#This Row],['# POs in Crate]]=1,"",IF(VLOOKUP(Crate_BOMs[[#This Row],[crate no.]],Crates_[[crate no.]:[New Sublot]],3,FALSE)="","",VLOOKUP(Crate_BOMs[[#This Row],[crate no.]],Crates_[[crate no.]:[New Sublot]],3,FALSE)))</f>
        <v/>
      </c>
      <c r="AG666" s="6" t="str">
        <f>IF(VLOOKUP(Crate_BOMs[[#This Row],[crate no.]],Crates_[[crate no.]:[New Sublot]],3,FALSE)="",VLOOKUP(Crate_BOMs[[#This Row],[crate no.]],Crates_[[crate no.]:[New Sublot]],2,FALSE),VLOOKUP(Crate_BOMs[[#This Row],[crate no.]],Crates_[[crate no.]:[New Sublot]],3,FALSE))</f>
        <v>2.04</v>
      </c>
    </row>
    <row r="667" spans="1:33" x14ac:dyDescent="0.25">
      <c r="A667">
        <v>13</v>
      </c>
      <c r="B667">
        <v>300522077</v>
      </c>
      <c r="C667">
        <v>2394811</v>
      </c>
      <c r="D667">
        <v>1</v>
      </c>
      <c r="E667" t="s">
        <v>57</v>
      </c>
      <c r="F667" t="s">
        <v>223</v>
      </c>
      <c r="G667">
        <v>2892</v>
      </c>
      <c r="H667">
        <v>2496</v>
      </c>
      <c r="I667">
        <v>114</v>
      </c>
      <c r="J667">
        <v>98</v>
      </c>
      <c r="K667">
        <v>397</v>
      </c>
      <c r="L667">
        <v>1</v>
      </c>
      <c r="M667" t="s">
        <v>55</v>
      </c>
      <c r="N667" t="s">
        <v>56</v>
      </c>
      <c r="O667" s="2">
        <v>875.2351801399999</v>
      </c>
      <c r="P667" s="15">
        <v>45782</v>
      </c>
      <c r="Q667" s="15">
        <v>45797</v>
      </c>
      <c r="R667" s="15">
        <v>45804</v>
      </c>
      <c r="S667" t="s">
        <v>21</v>
      </c>
      <c r="T667">
        <v>5</v>
      </c>
      <c r="U667" s="2">
        <v>500.44933473999998</v>
      </c>
      <c r="V667" s="2">
        <v>6613.8678599999994</v>
      </c>
      <c r="W667" s="2">
        <v>10.367454400000002</v>
      </c>
      <c r="X667" s="2">
        <v>1.2139108000000001</v>
      </c>
      <c r="Y667" s="2">
        <v>8.7926511999999999</v>
      </c>
      <c r="Z667" s="6">
        <f>Crate_BOMs[[#This Row],[glass weight (lb)]]+Crate_BOMs[[#This Row],[Crate Weight (lb)]]/COUNTIF(Crate_BOMs[crate no.],Crate_BOMs[[#This Row],[crate no.]])</f>
        <v>958.64340259666653</v>
      </c>
      <c r="AA667" s="6" t="str">
        <f>IF(LEFT(Crate_BOMs[[#This Row],[glass code]],4)&lt;&gt;"1116","",IFERROR(MID(Crate_BOMs[[#This Row],[no]],FIND("ECN",Crate_BOMs[[#This Row],[no]]),200),MID(Crate_BOMs[[#This Row],[no]],39,200)))</f>
        <v>2.04 GLZ01</v>
      </c>
      <c r="AB667" s="6" t="str">
        <f>SUBSTITUTE(IF(RIGHT(Crate_BOMs[[#This Row],[PO Sublot-GL]],6)="curved",RIGHT(Crate_BOMs[[#This Row],[PO Sublot-GL]],12),RIGHT(Crate_BOMs[[#This Row],[PO Sublot-GL]],5))," ","")</f>
        <v>GLZ01</v>
      </c>
      <c r="AC667" s="6" t="str">
        <f>SUBSTITUTE(LEFT(Crate_BOMs[[#This Row],[PO Sublot-GL]],LEN(Crate_BOMs[[#This Row],[PO Sublot-GL]])-LEN(Crate_BOMs[[#This Row],[Glass Type]]))," ","")</f>
        <v>2.04</v>
      </c>
      <c r="AD667" s="6" t="str">
        <f>LEFT(Crate_BOMs[[#This Row],[no]],FIND(" ",Crate_BOMs[[#This Row],[no]],5)-1)</f>
        <v>PO 40542</v>
      </c>
      <c r="AE667" s="6" cm="1">
        <f t="array" ref="AE667">COUNTA(_xlfn.UNIQUE(_xlfn._xlws.FILTER(Crate_BOMs[PO],Crate_BOMs[crate no.]=Crate_BOMs[[#This Row],[crate no.]])))</f>
        <v>1</v>
      </c>
      <c r="AF667" s="10" t="str">
        <f>IF(Crate_BOMs[[#This Row],['# POs in Crate]]=1,"",IF(VLOOKUP(Crate_BOMs[[#This Row],[crate no.]],Crates_[[crate no.]:[New Sublot]],3,FALSE)="","",VLOOKUP(Crate_BOMs[[#This Row],[crate no.]],Crates_[[crate no.]:[New Sublot]],3,FALSE)))</f>
        <v/>
      </c>
      <c r="AG667" s="6" t="str">
        <f>IF(VLOOKUP(Crate_BOMs[[#This Row],[crate no.]],Crates_[[crate no.]:[New Sublot]],3,FALSE)="",VLOOKUP(Crate_BOMs[[#This Row],[crate no.]],Crates_[[crate no.]:[New Sublot]],2,FALSE),VLOOKUP(Crate_BOMs[[#This Row],[crate no.]],Crates_[[crate no.]:[New Sublot]],3,FALSE))</f>
        <v>2.04</v>
      </c>
    </row>
    <row r="668" spans="1:33" x14ac:dyDescent="0.25">
      <c r="A668">
        <v>13</v>
      </c>
      <c r="B668">
        <v>300522077</v>
      </c>
      <c r="C668">
        <v>2394811</v>
      </c>
      <c r="D668">
        <v>1</v>
      </c>
      <c r="E668" t="s">
        <v>57</v>
      </c>
      <c r="F668" t="s">
        <v>223</v>
      </c>
      <c r="G668">
        <v>2892</v>
      </c>
      <c r="H668">
        <v>2496</v>
      </c>
      <c r="I668">
        <v>114</v>
      </c>
      <c r="J668">
        <v>98</v>
      </c>
      <c r="K668">
        <v>397</v>
      </c>
      <c r="L668">
        <v>1</v>
      </c>
      <c r="M668" t="s">
        <v>55</v>
      </c>
      <c r="N668" t="s">
        <v>56</v>
      </c>
      <c r="O668" s="2">
        <v>875.2351801399999</v>
      </c>
      <c r="P668" s="15">
        <v>45782</v>
      </c>
      <c r="Q668" s="15">
        <v>45797</v>
      </c>
      <c r="R668" s="15">
        <v>45804</v>
      </c>
      <c r="S668" t="s">
        <v>21</v>
      </c>
      <c r="T668">
        <v>5</v>
      </c>
      <c r="U668" s="2">
        <v>500.44933473999998</v>
      </c>
      <c r="V668" s="2">
        <v>6613.8678599999994</v>
      </c>
      <c r="W668" s="2">
        <v>10.367454400000002</v>
      </c>
      <c r="X668" s="2">
        <v>1.2139108000000001</v>
      </c>
      <c r="Y668" s="2">
        <v>8.7926511999999999</v>
      </c>
      <c r="Z668" s="6">
        <f>Crate_BOMs[[#This Row],[glass weight (lb)]]+Crate_BOMs[[#This Row],[Crate Weight (lb)]]/COUNTIF(Crate_BOMs[crate no.],Crate_BOMs[[#This Row],[crate no.]])</f>
        <v>958.64340259666653</v>
      </c>
      <c r="AA668" s="6" t="str">
        <f>IF(LEFT(Crate_BOMs[[#This Row],[glass code]],4)&lt;&gt;"1116","",IFERROR(MID(Crate_BOMs[[#This Row],[no]],FIND("ECN",Crate_BOMs[[#This Row],[no]]),200),MID(Crate_BOMs[[#This Row],[no]],39,200)))</f>
        <v>2.04 GLZ01</v>
      </c>
      <c r="AB668" s="6" t="str">
        <f>SUBSTITUTE(IF(RIGHT(Crate_BOMs[[#This Row],[PO Sublot-GL]],6)="curved",RIGHT(Crate_BOMs[[#This Row],[PO Sublot-GL]],12),RIGHT(Crate_BOMs[[#This Row],[PO Sublot-GL]],5))," ","")</f>
        <v>GLZ01</v>
      </c>
      <c r="AC668" s="6" t="str">
        <f>SUBSTITUTE(LEFT(Crate_BOMs[[#This Row],[PO Sublot-GL]],LEN(Crate_BOMs[[#This Row],[PO Sublot-GL]])-LEN(Crate_BOMs[[#This Row],[Glass Type]]))," ","")</f>
        <v>2.04</v>
      </c>
      <c r="AD668" s="6" t="str">
        <f>LEFT(Crate_BOMs[[#This Row],[no]],FIND(" ",Crate_BOMs[[#This Row],[no]],5)-1)</f>
        <v>PO 40542</v>
      </c>
      <c r="AE668" s="6" cm="1">
        <f t="array" ref="AE668">COUNTA(_xlfn.UNIQUE(_xlfn._xlws.FILTER(Crate_BOMs[PO],Crate_BOMs[crate no.]=Crate_BOMs[[#This Row],[crate no.]])))</f>
        <v>1</v>
      </c>
      <c r="AF668" s="10" t="str">
        <f>IF(Crate_BOMs[[#This Row],['# POs in Crate]]=1,"",IF(VLOOKUP(Crate_BOMs[[#This Row],[crate no.]],Crates_[[crate no.]:[New Sublot]],3,FALSE)="","",VLOOKUP(Crate_BOMs[[#This Row],[crate no.]],Crates_[[crate no.]:[New Sublot]],3,FALSE)))</f>
        <v/>
      </c>
      <c r="AG668" s="6" t="str">
        <f>IF(VLOOKUP(Crate_BOMs[[#This Row],[crate no.]],Crates_[[crate no.]:[New Sublot]],3,FALSE)="",VLOOKUP(Crate_BOMs[[#This Row],[crate no.]],Crates_[[crate no.]:[New Sublot]],2,FALSE),VLOOKUP(Crate_BOMs[[#This Row],[crate no.]],Crates_[[crate no.]:[New Sublot]],3,FALSE))</f>
        <v>2.04</v>
      </c>
    </row>
    <row r="669" spans="1:33" x14ac:dyDescent="0.25">
      <c r="A669">
        <v>13</v>
      </c>
      <c r="B669">
        <v>300522077</v>
      </c>
      <c r="C669">
        <v>2394811</v>
      </c>
      <c r="D669">
        <v>1</v>
      </c>
      <c r="E669" t="s">
        <v>57</v>
      </c>
      <c r="F669" t="s">
        <v>223</v>
      </c>
      <c r="G669">
        <v>2892</v>
      </c>
      <c r="H669">
        <v>2496</v>
      </c>
      <c r="I669">
        <v>114</v>
      </c>
      <c r="J669">
        <v>98</v>
      </c>
      <c r="K669">
        <v>397</v>
      </c>
      <c r="L669">
        <v>1</v>
      </c>
      <c r="M669" t="s">
        <v>55</v>
      </c>
      <c r="N669" t="s">
        <v>56</v>
      </c>
      <c r="O669" s="2">
        <v>875.2351801399999</v>
      </c>
      <c r="P669" s="15">
        <v>45782</v>
      </c>
      <c r="Q669" s="15">
        <v>45797</v>
      </c>
      <c r="R669" s="15">
        <v>45804</v>
      </c>
      <c r="S669" t="s">
        <v>21</v>
      </c>
      <c r="T669">
        <v>5</v>
      </c>
      <c r="U669" s="2">
        <v>500.44933473999998</v>
      </c>
      <c r="V669" s="2">
        <v>6613.8678599999994</v>
      </c>
      <c r="W669" s="2">
        <v>10.367454400000002</v>
      </c>
      <c r="X669" s="2">
        <v>1.2139108000000001</v>
      </c>
      <c r="Y669" s="2">
        <v>8.7926511999999999</v>
      </c>
      <c r="Z669" s="6">
        <f>Crate_BOMs[[#This Row],[glass weight (lb)]]+Crate_BOMs[[#This Row],[Crate Weight (lb)]]/COUNTIF(Crate_BOMs[crate no.],Crate_BOMs[[#This Row],[crate no.]])</f>
        <v>958.64340259666653</v>
      </c>
      <c r="AA669" s="6" t="str">
        <f>IF(LEFT(Crate_BOMs[[#This Row],[glass code]],4)&lt;&gt;"1116","",IFERROR(MID(Crate_BOMs[[#This Row],[no]],FIND("ECN",Crate_BOMs[[#This Row],[no]]),200),MID(Crate_BOMs[[#This Row],[no]],39,200)))</f>
        <v>2.04 GLZ01</v>
      </c>
      <c r="AB669" s="6" t="str">
        <f>SUBSTITUTE(IF(RIGHT(Crate_BOMs[[#This Row],[PO Sublot-GL]],6)="curved",RIGHT(Crate_BOMs[[#This Row],[PO Sublot-GL]],12),RIGHT(Crate_BOMs[[#This Row],[PO Sublot-GL]],5))," ","")</f>
        <v>GLZ01</v>
      </c>
      <c r="AC669" s="6" t="str">
        <f>SUBSTITUTE(LEFT(Crate_BOMs[[#This Row],[PO Sublot-GL]],LEN(Crate_BOMs[[#This Row],[PO Sublot-GL]])-LEN(Crate_BOMs[[#This Row],[Glass Type]]))," ","")</f>
        <v>2.04</v>
      </c>
      <c r="AD669" s="6" t="str">
        <f>LEFT(Crate_BOMs[[#This Row],[no]],FIND(" ",Crate_BOMs[[#This Row],[no]],5)-1)</f>
        <v>PO 40542</v>
      </c>
      <c r="AE669" s="6" cm="1">
        <f t="array" ref="AE669">COUNTA(_xlfn.UNIQUE(_xlfn._xlws.FILTER(Crate_BOMs[PO],Crate_BOMs[crate no.]=Crate_BOMs[[#This Row],[crate no.]])))</f>
        <v>1</v>
      </c>
      <c r="AF669" s="10" t="str">
        <f>IF(Crate_BOMs[[#This Row],['# POs in Crate]]=1,"",IF(VLOOKUP(Crate_BOMs[[#This Row],[crate no.]],Crates_[[crate no.]:[New Sublot]],3,FALSE)="","",VLOOKUP(Crate_BOMs[[#This Row],[crate no.]],Crates_[[crate no.]:[New Sublot]],3,FALSE)))</f>
        <v/>
      </c>
      <c r="AG669" s="6" t="str">
        <f>IF(VLOOKUP(Crate_BOMs[[#This Row],[crate no.]],Crates_[[crate no.]:[New Sublot]],3,FALSE)="",VLOOKUP(Crate_BOMs[[#This Row],[crate no.]],Crates_[[crate no.]:[New Sublot]],2,FALSE),VLOOKUP(Crate_BOMs[[#This Row],[crate no.]],Crates_[[crate no.]:[New Sublot]],3,FALSE))</f>
        <v>2.04</v>
      </c>
    </row>
    <row r="670" spans="1:33" x14ac:dyDescent="0.25">
      <c r="A670">
        <v>13</v>
      </c>
      <c r="B670">
        <v>300522077</v>
      </c>
      <c r="C670">
        <v>2394811</v>
      </c>
      <c r="D670">
        <v>1</v>
      </c>
      <c r="E670" t="s">
        <v>57</v>
      </c>
      <c r="F670" t="s">
        <v>223</v>
      </c>
      <c r="G670">
        <v>2892</v>
      </c>
      <c r="H670">
        <v>2496</v>
      </c>
      <c r="I670">
        <v>114</v>
      </c>
      <c r="J670">
        <v>98</v>
      </c>
      <c r="K670">
        <v>397</v>
      </c>
      <c r="L670">
        <v>1</v>
      </c>
      <c r="M670" t="s">
        <v>55</v>
      </c>
      <c r="N670" t="s">
        <v>56</v>
      </c>
      <c r="O670" s="2">
        <v>875.2351801399999</v>
      </c>
      <c r="P670" s="15">
        <v>45782</v>
      </c>
      <c r="Q670" s="15">
        <v>45797</v>
      </c>
      <c r="R670" s="15">
        <v>45804</v>
      </c>
      <c r="S670" t="s">
        <v>21</v>
      </c>
      <c r="T670">
        <v>5</v>
      </c>
      <c r="U670" s="2">
        <v>500.44933473999998</v>
      </c>
      <c r="V670" s="2">
        <v>6613.8678599999994</v>
      </c>
      <c r="W670" s="2">
        <v>10.367454400000002</v>
      </c>
      <c r="X670" s="2">
        <v>1.2139108000000001</v>
      </c>
      <c r="Y670" s="2">
        <v>8.7926511999999999</v>
      </c>
      <c r="Z670" s="6">
        <f>Crate_BOMs[[#This Row],[glass weight (lb)]]+Crate_BOMs[[#This Row],[Crate Weight (lb)]]/COUNTIF(Crate_BOMs[crate no.],Crate_BOMs[[#This Row],[crate no.]])</f>
        <v>958.64340259666653</v>
      </c>
      <c r="AA670" s="6" t="str">
        <f>IF(LEFT(Crate_BOMs[[#This Row],[glass code]],4)&lt;&gt;"1116","",IFERROR(MID(Crate_BOMs[[#This Row],[no]],FIND("ECN",Crate_BOMs[[#This Row],[no]]),200),MID(Crate_BOMs[[#This Row],[no]],39,200)))</f>
        <v>2.04 GLZ01</v>
      </c>
      <c r="AB670" s="6" t="str">
        <f>SUBSTITUTE(IF(RIGHT(Crate_BOMs[[#This Row],[PO Sublot-GL]],6)="curved",RIGHT(Crate_BOMs[[#This Row],[PO Sublot-GL]],12),RIGHT(Crate_BOMs[[#This Row],[PO Sublot-GL]],5))," ","")</f>
        <v>GLZ01</v>
      </c>
      <c r="AC670" s="6" t="str">
        <f>SUBSTITUTE(LEFT(Crate_BOMs[[#This Row],[PO Sublot-GL]],LEN(Crate_BOMs[[#This Row],[PO Sublot-GL]])-LEN(Crate_BOMs[[#This Row],[Glass Type]]))," ","")</f>
        <v>2.04</v>
      </c>
      <c r="AD670" s="6" t="str">
        <f>LEFT(Crate_BOMs[[#This Row],[no]],FIND(" ",Crate_BOMs[[#This Row],[no]],5)-1)</f>
        <v>PO 40542</v>
      </c>
      <c r="AE670" s="6" cm="1">
        <f t="array" ref="AE670">COUNTA(_xlfn.UNIQUE(_xlfn._xlws.FILTER(Crate_BOMs[PO],Crate_BOMs[crate no.]=Crate_BOMs[[#This Row],[crate no.]])))</f>
        <v>1</v>
      </c>
      <c r="AF670" s="10" t="str">
        <f>IF(Crate_BOMs[[#This Row],['# POs in Crate]]=1,"",IF(VLOOKUP(Crate_BOMs[[#This Row],[crate no.]],Crates_[[crate no.]:[New Sublot]],3,FALSE)="","",VLOOKUP(Crate_BOMs[[#This Row],[crate no.]],Crates_[[crate no.]:[New Sublot]],3,FALSE)))</f>
        <v/>
      </c>
      <c r="AG670" s="6" t="str">
        <f>IF(VLOOKUP(Crate_BOMs[[#This Row],[crate no.]],Crates_[[crate no.]:[New Sublot]],3,FALSE)="",VLOOKUP(Crate_BOMs[[#This Row],[crate no.]],Crates_[[crate no.]:[New Sublot]],2,FALSE),VLOOKUP(Crate_BOMs[[#This Row],[crate no.]],Crates_[[crate no.]:[New Sublot]],3,FALSE))</f>
        <v>2.04</v>
      </c>
    </row>
    <row r="671" spans="1:33" x14ac:dyDescent="0.25">
      <c r="A671">
        <v>13</v>
      </c>
      <c r="B671">
        <v>300522077</v>
      </c>
      <c r="C671">
        <v>2394811</v>
      </c>
      <c r="D671">
        <v>1</v>
      </c>
      <c r="E671" t="s">
        <v>57</v>
      </c>
      <c r="F671" t="s">
        <v>223</v>
      </c>
      <c r="G671">
        <v>2892</v>
      </c>
      <c r="H671">
        <v>2496</v>
      </c>
      <c r="I671">
        <v>114</v>
      </c>
      <c r="J671">
        <v>98</v>
      </c>
      <c r="K671">
        <v>397</v>
      </c>
      <c r="L671">
        <v>1</v>
      </c>
      <c r="M671" t="s">
        <v>55</v>
      </c>
      <c r="N671" t="s">
        <v>56</v>
      </c>
      <c r="O671" s="2">
        <v>875.2351801399999</v>
      </c>
      <c r="P671" s="15">
        <v>45782</v>
      </c>
      <c r="Q671" s="15">
        <v>45797</v>
      </c>
      <c r="R671" s="15">
        <v>45804</v>
      </c>
      <c r="S671" t="s">
        <v>21</v>
      </c>
      <c r="T671">
        <v>5</v>
      </c>
      <c r="U671" s="2">
        <v>500.44933473999998</v>
      </c>
      <c r="V671" s="2">
        <v>6613.8678599999994</v>
      </c>
      <c r="W671" s="2">
        <v>10.367454400000002</v>
      </c>
      <c r="X671" s="2">
        <v>1.2139108000000001</v>
      </c>
      <c r="Y671" s="2">
        <v>8.7926511999999999</v>
      </c>
      <c r="Z671" s="6">
        <f>Crate_BOMs[[#This Row],[glass weight (lb)]]+Crate_BOMs[[#This Row],[Crate Weight (lb)]]/COUNTIF(Crate_BOMs[crate no.],Crate_BOMs[[#This Row],[crate no.]])</f>
        <v>958.64340259666653</v>
      </c>
      <c r="AA671" s="6" t="str">
        <f>IF(LEFT(Crate_BOMs[[#This Row],[glass code]],4)&lt;&gt;"1116","",IFERROR(MID(Crate_BOMs[[#This Row],[no]],FIND("ECN",Crate_BOMs[[#This Row],[no]]),200),MID(Crate_BOMs[[#This Row],[no]],39,200)))</f>
        <v>2.04 GLZ01</v>
      </c>
      <c r="AB671" s="6" t="str">
        <f>SUBSTITUTE(IF(RIGHT(Crate_BOMs[[#This Row],[PO Sublot-GL]],6)="curved",RIGHT(Crate_BOMs[[#This Row],[PO Sublot-GL]],12),RIGHT(Crate_BOMs[[#This Row],[PO Sublot-GL]],5))," ","")</f>
        <v>GLZ01</v>
      </c>
      <c r="AC671" s="6" t="str">
        <f>SUBSTITUTE(LEFT(Crate_BOMs[[#This Row],[PO Sublot-GL]],LEN(Crate_BOMs[[#This Row],[PO Sublot-GL]])-LEN(Crate_BOMs[[#This Row],[Glass Type]]))," ","")</f>
        <v>2.04</v>
      </c>
      <c r="AD671" s="6" t="str">
        <f>LEFT(Crate_BOMs[[#This Row],[no]],FIND(" ",Crate_BOMs[[#This Row],[no]],5)-1)</f>
        <v>PO 40542</v>
      </c>
      <c r="AE671" s="6" cm="1">
        <f t="array" ref="AE671">COUNTA(_xlfn.UNIQUE(_xlfn._xlws.FILTER(Crate_BOMs[PO],Crate_BOMs[crate no.]=Crate_BOMs[[#This Row],[crate no.]])))</f>
        <v>1</v>
      </c>
      <c r="AF671" s="10" t="str">
        <f>IF(Crate_BOMs[[#This Row],['# POs in Crate]]=1,"",IF(VLOOKUP(Crate_BOMs[[#This Row],[crate no.]],Crates_[[crate no.]:[New Sublot]],3,FALSE)="","",VLOOKUP(Crate_BOMs[[#This Row],[crate no.]],Crates_[[crate no.]:[New Sublot]],3,FALSE)))</f>
        <v/>
      </c>
      <c r="AG671" s="6" t="str">
        <f>IF(VLOOKUP(Crate_BOMs[[#This Row],[crate no.]],Crates_[[crate no.]:[New Sublot]],3,FALSE)="",VLOOKUP(Crate_BOMs[[#This Row],[crate no.]],Crates_[[crate no.]:[New Sublot]],2,FALSE),VLOOKUP(Crate_BOMs[[#This Row],[crate no.]],Crates_[[crate no.]:[New Sublot]],3,FALSE))</f>
        <v>2.04</v>
      </c>
    </row>
    <row r="672" spans="1:33" x14ac:dyDescent="0.25">
      <c r="A672">
        <v>13</v>
      </c>
      <c r="B672">
        <v>300522081</v>
      </c>
      <c r="C672">
        <v>2394811</v>
      </c>
      <c r="D672">
        <v>1</v>
      </c>
      <c r="E672" t="s">
        <v>57</v>
      </c>
      <c r="F672" t="s">
        <v>223</v>
      </c>
      <c r="G672">
        <v>2892</v>
      </c>
      <c r="H672">
        <v>2496</v>
      </c>
      <c r="I672">
        <v>114</v>
      </c>
      <c r="J672">
        <v>98</v>
      </c>
      <c r="K672">
        <v>397</v>
      </c>
      <c r="L672">
        <v>1</v>
      </c>
      <c r="M672" t="s">
        <v>55</v>
      </c>
      <c r="N672" t="s">
        <v>56</v>
      </c>
      <c r="O672" s="2">
        <v>875.2351801399999</v>
      </c>
      <c r="P672" s="15">
        <v>45782</v>
      </c>
      <c r="Q672" s="15">
        <v>45797</v>
      </c>
      <c r="R672" s="15">
        <v>45804</v>
      </c>
      <c r="S672" t="s">
        <v>21</v>
      </c>
      <c r="T672">
        <v>5</v>
      </c>
      <c r="U672" s="2">
        <v>500.44933473999998</v>
      </c>
      <c r="V672" s="2">
        <v>6613.8678599999994</v>
      </c>
      <c r="W672" s="2">
        <v>10.367454400000002</v>
      </c>
      <c r="X672" s="2">
        <v>1.2139108000000001</v>
      </c>
      <c r="Y672" s="2">
        <v>8.7926511999999999</v>
      </c>
      <c r="Z672" s="6">
        <f>Crate_BOMs[[#This Row],[glass weight (lb)]]+Crate_BOMs[[#This Row],[Crate Weight (lb)]]/COUNTIF(Crate_BOMs[crate no.],Crate_BOMs[[#This Row],[crate no.]])</f>
        <v>958.64340259666653</v>
      </c>
      <c r="AA672" s="6" t="str">
        <f>IF(LEFT(Crate_BOMs[[#This Row],[glass code]],4)&lt;&gt;"1116","",IFERROR(MID(Crate_BOMs[[#This Row],[no]],FIND("ECN",Crate_BOMs[[#This Row],[no]]),200),MID(Crate_BOMs[[#This Row],[no]],39,200)))</f>
        <v>2.04 GLZ01</v>
      </c>
      <c r="AB672" s="6" t="str">
        <f>SUBSTITUTE(IF(RIGHT(Crate_BOMs[[#This Row],[PO Sublot-GL]],6)="curved",RIGHT(Crate_BOMs[[#This Row],[PO Sublot-GL]],12),RIGHT(Crate_BOMs[[#This Row],[PO Sublot-GL]],5))," ","")</f>
        <v>GLZ01</v>
      </c>
      <c r="AC672" s="6" t="str">
        <f>SUBSTITUTE(LEFT(Crate_BOMs[[#This Row],[PO Sublot-GL]],LEN(Crate_BOMs[[#This Row],[PO Sublot-GL]])-LEN(Crate_BOMs[[#This Row],[Glass Type]]))," ","")</f>
        <v>2.04</v>
      </c>
      <c r="AD672" s="6" t="str">
        <f>LEFT(Crate_BOMs[[#This Row],[no]],FIND(" ",Crate_BOMs[[#This Row],[no]],5)-1)</f>
        <v>PO 40542</v>
      </c>
      <c r="AE672" s="6" cm="1">
        <f t="array" ref="AE672">COUNTA(_xlfn.UNIQUE(_xlfn._xlws.FILTER(Crate_BOMs[PO],Crate_BOMs[crate no.]=Crate_BOMs[[#This Row],[crate no.]])))</f>
        <v>1</v>
      </c>
      <c r="AF672" s="10" t="str">
        <f>IF(Crate_BOMs[[#This Row],['# POs in Crate]]=1,"",IF(VLOOKUP(Crate_BOMs[[#This Row],[crate no.]],Crates_[[crate no.]:[New Sublot]],3,FALSE)="","",VLOOKUP(Crate_BOMs[[#This Row],[crate no.]],Crates_[[crate no.]:[New Sublot]],3,FALSE)))</f>
        <v/>
      </c>
      <c r="AG672" s="6" t="str">
        <f>IF(VLOOKUP(Crate_BOMs[[#This Row],[crate no.]],Crates_[[crate no.]:[New Sublot]],3,FALSE)="",VLOOKUP(Crate_BOMs[[#This Row],[crate no.]],Crates_[[crate no.]:[New Sublot]],2,FALSE),VLOOKUP(Crate_BOMs[[#This Row],[crate no.]],Crates_[[crate no.]:[New Sublot]],3,FALSE))</f>
        <v>2.04</v>
      </c>
    </row>
    <row r="673" spans="1:33" x14ac:dyDescent="0.25">
      <c r="A673">
        <v>13</v>
      </c>
      <c r="B673">
        <v>300522081</v>
      </c>
      <c r="C673">
        <v>2394811</v>
      </c>
      <c r="D673">
        <v>1</v>
      </c>
      <c r="E673" t="s">
        <v>57</v>
      </c>
      <c r="F673" t="s">
        <v>223</v>
      </c>
      <c r="G673">
        <v>2892</v>
      </c>
      <c r="H673">
        <v>2496</v>
      </c>
      <c r="I673">
        <v>114</v>
      </c>
      <c r="J673">
        <v>98</v>
      </c>
      <c r="K673">
        <v>397</v>
      </c>
      <c r="L673">
        <v>1</v>
      </c>
      <c r="M673" t="s">
        <v>55</v>
      </c>
      <c r="N673" t="s">
        <v>56</v>
      </c>
      <c r="O673" s="2">
        <v>875.2351801399999</v>
      </c>
      <c r="P673" s="15">
        <v>45782</v>
      </c>
      <c r="Q673" s="15">
        <v>45797</v>
      </c>
      <c r="R673" s="15">
        <v>45804</v>
      </c>
      <c r="S673" t="s">
        <v>21</v>
      </c>
      <c r="T673">
        <v>5</v>
      </c>
      <c r="U673" s="2">
        <v>500.44933473999998</v>
      </c>
      <c r="V673" s="2">
        <v>6613.8678599999994</v>
      </c>
      <c r="W673" s="2">
        <v>10.367454400000002</v>
      </c>
      <c r="X673" s="2">
        <v>1.2139108000000001</v>
      </c>
      <c r="Y673" s="2">
        <v>8.7926511999999999</v>
      </c>
      <c r="Z673" s="6">
        <f>Crate_BOMs[[#This Row],[glass weight (lb)]]+Crate_BOMs[[#This Row],[Crate Weight (lb)]]/COUNTIF(Crate_BOMs[crate no.],Crate_BOMs[[#This Row],[crate no.]])</f>
        <v>958.64340259666653</v>
      </c>
      <c r="AA673" s="6" t="str">
        <f>IF(LEFT(Crate_BOMs[[#This Row],[glass code]],4)&lt;&gt;"1116","",IFERROR(MID(Crate_BOMs[[#This Row],[no]],FIND("ECN",Crate_BOMs[[#This Row],[no]]),200),MID(Crate_BOMs[[#This Row],[no]],39,200)))</f>
        <v>2.04 GLZ01</v>
      </c>
      <c r="AB673" s="6" t="str">
        <f>SUBSTITUTE(IF(RIGHT(Crate_BOMs[[#This Row],[PO Sublot-GL]],6)="curved",RIGHT(Crate_BOMs[[#This Row],[PO Sublot-GL]],12),RIGHT(Crate_BOMs[[#This Row],[PO Sublot-GL]],5))," ","")</f>
        <v>GLZ01</v>
      </c>
      <c r="AC673" s="6" t="str">
        <f>SUBSTITUTE(LEFT(Crate_BOMs[[#This Row],[PO Sublot-GL]],LEN(Crate_BOMs[[#This Row],[PO Sublot-GL]])-LEN(Crate_BOMs[[#This Row],[Glass Type]]))," ","")</f>
        <v>2.04</v>
      </c>
      <c r="AD673" s="6" t="str">
        <f>LEFT(Crate_BOMs[[#This Row],[no]],FIND(" ",Crate_BOMs[[#This Row],[no]],5)-1)</f>
        <v>PO 40542</v>
      </c>
      <c r="AE673" s="6" cm="1">
        <f t="array" ref="AE673">COUNTA(_xlfn.UNIQUE(_xlfn._xlws.FILTER(Crate_BOMs[PO],Crate_BOMs[crate no.]=Crate_BOMs[[#This Row],[crate no.]])))</f>
        <v>1</v>
      </c>
      <c r="AF673" s="10" t="str">
        <f>IF(Crate_BOMs[[#This Row],['# POs in Crate]]=1,"",IF(VLOOKUP(Crate_BOMs[[#This Row],[crate no.]],Crates_[[crate no.]:[New Sublot]],3,FALSE)="","",VLOOKUP(Crate_BOMs[[#This Row],[crate no.]],Crates_[[crate no.]:[New Sublot]],3,FALSE)))</f>
        <v/>
      </c>
      <c r="AG673" s="6" t="str">
        <f>IF(VLOOKUP(Crate_BOMs[[#This Row],[crate no.]],Crates_[[crate no.]:[New Sublot]],3,FALSE)="",VLOOKUP(Crate_BOMs[[#This Row],[crate no.]],Crates_[[crate no.]:[New Sublot]],2,FALSE),VLOOKUP(Crate_BOMs[[#This Row],[crate no.]],Crates_[[crate no.]:[New Sublot]],3,FALSE))</f>
        <v>2.04</v>
      </c>
    </row>
    <row r="674" spans="1:33" x14ac:dyDescent="0.25">
      <c r="A674">
        <v>13</v>
      </c>
      <c r="B674">
        <v>300522081</v>
      </c>
      <c r="C674">
        <v>2394811</v>
      </c>
      <c r="D674">
        <v>1</v>
      </c>
      <c r="E674" t="s">
        <v>57</v>
      </c>
      <c r="F674" t="s">
        <v>223</v>
      </c>
      <c r="G674">
        <v>2892</v>
      </c>
      <c r="H674">
        <v>2496</v>
      </c>
      <c r="I674">
        <v>114</v>
      </c>
      <c r="J674">
        <v>98</v>
      </c>
      <c r="K674">
        <v>397</v>
      </c>
      <c r="L674">
        <v>1</v>
      </c>
      <c r="M674" t="s">
        <v>55</v>
      </c>
      <c r="N674" t="s">
        <v>56</v>
      </c>
      <c r="O674" s="2">
        <v>875.2351801399999</v>
      </c>
      <c r="P674" s="15">
        <v>45782</v>
      </c>
      <c r="Q674" s="15">
        <v>45797</v>
      </c>
      <c r="R674" s="15">
        <v>45804</v>
      </c>
      <c r="S674" t="s">
        <v>21</v>
      </c>
      <c r="T674">
        <v>5</v>
      </c>
      <c r="U674" s="2">
        <v>500.44933473999998</v>
      </c>
      <c r="V674" s="2">
        <v>6613.8678599999994</v>
      </c>
      <c r="W674" s="2">
        <v>10.367454400000002</v>
      </c>
      <c r="X674" s="2">
        <v>1.2139108000000001</v>
      </c>
      <c r="Y674" s="2">
        <v>8.7926511999999999</v>
      </c>
      <c r="Z674" s="6">
        <f>Crate_BOMs[[#This Row],[glass weight (lb)]]+Crate_BOMs[[#This Row],[Crate Weight (lb)]]/COUNTIF(Crate_BOMs[crate no.],Crate_BOMs[[#This Row],[crate no.]])</f>
        <v>958.64340259666653</v>
      </c>
      <c r="AA674" s="6" t="str">
        <f>IF(LEFT(Crate_BOMs[[#This Row],[glass code]],4)&lt;&gt;"1116","",IFERROR(MID(Crate_BOMs[[#This Row],[no]],FIND("ECN",Crate_BOMs[[#This Row],[no]]),200),MID(Crate_BOMs[[#This Row],[no]],39,200)))</f>
        <v>2.04 GLZ01</v>
      </c>
      <c r="AB674" s="6" t="str">
        <f>SUBSTITUTE(IF(RIGHT(Crate_BOMs[[#This Row],[PO Sublot-GL]],6)="curved",RIGHT(Crate_BOMs[[#This Row],[PO Sublot-GL]],12),RIGHT(Crate_BOMs[[#This Row],[PO Sublot-GL]],5))," ","")</f>
        <v>GLZ01</v>
      </c>
      <c r="AC674" s="6" t="str">
        <f>SUBSTITUTE(LEFT(Crate_BOMs[[#This Row],[PO Sublot-GL]],LEN(Crate_BOMs[[#This Row],[PO Sublot-GL]])-LEN(Crate_BOMs[[#This Row],[Glass Type]]))," ","")</f>
        <v>2.04</v>
      </c>
      <c r="AD674" s="6" t="str">
        <f>LEFT(Crate_BOMs[[#This Row],[no]],FIND(" ",Crate_BOMs[[#This Row],[no]],5)-1)</f>
        <v>PO 40542</v>
      </c>
      <c r="AE674" s="6" cm="1">
        <f t="array" ref="AE674">COUNTA(_xlfn.UNIQUE(_xlfn._xlws.FILTER(Crate_BOMs[PO],Crate_BOMs[crate no.]=Crate_BOMs[[#This Row],[crate no.]])))</f>
        <v>1</v>
      </c>
      <c r="AF674" s="10" t="str">
        <f>IF(Crate_BOMs[[#This Row],['# POs in Crate]]=1,"",IF(VLOOKUP(Crate_BOMs[[#This Row],[crate no.]],Crates_[[crate no.]:[New Sublot]],3,FALSE)="","",VLOOKUP(Crate_BOMs[[#This Row],[crate no.]],Crates_[[crate no.]:[New Sublot]],3,FALSE)))</f>
        <v/>
      </c>
      <c r="AG674" s="6" t="str">
        <f>IF(VLOOKUP(Crate_BOMs[[#This Row],[crate no.]],Crates_[[crate no.]:[New Sublot]],3,FALSE)="",VLOOKUP(Crate_BOMs[[#This Row],[crate no.]],Crates_[[crate no.]:[New Sublot]],2,FALSE),VLOOKUP(Crate_BOMs[[#This Row],[crate no.]],Crates_[[crate no.]:[New Sublot]],3,FALSE))</f>
        <v>2.04</v>
      </c>
    </row>
    <row r="675" spans="1:33" x14ac:dyDescent="0.25">
      <c r="A675">
        <v>13</v>
      </c>
      <c r="B675">
        <v>300522081</v>
      </c>
      <c r="C675">
        <v>2394811</v>
      </c>
      <c r="D675">
        <v>1</v>
      </c>
      <c r="E675" t="s">
        <v>57</v>
      </c>
      <c r="F675" t="s">
        <v>223</v>
      </c>
      <c r="G675">
        <v>2892</v>
      </c>
      <c r="H675">
        <v>2496</v>
      </c>
      <c r="I675">
        <v>114</v>
      </c>
      <c r="J675">
        <v>98</v>
      </c>
      <c r="K675">
        <v>397</v>
      </c>
      <c r="L675">
        <v>1</v>
      </c>
      <c r="M675" t="s">
        <v>55</v>
      </c>
      <c r="N675" t="s">
        <v>56</v>
      </c>
      <c r="O675" s="2">
        <v>875.2351801399999</v>
      </c>
      <c r="P675" s="15">
        <v>45782</v>
      </c>
      <c r="Q675" s="15">
        <v>45797</v>
      </c>
      <c r="R675" s="15">
        <v>45804</v>
      </c>
      <c r="S675" t="s">
        <v>21</v>
      </c>
      <c r="T675">
        <v>5</v>
      </c>
      <c r="U675" s="2">
        <v>500.44933473999998</v>
      </c>
      <c r="V675" s="2">
        <v>6613.8678599999994</v>
      </c>
      <c r="W675" s="2">
        <v>10.367454400000002</v>
      </c>
      <c r="X675" s="2">
        <v>1.2139108000000001</v>
      </c>
      <c r="Y675" s="2">
        <v>8.7926511999999999</v>
      </c>
      <c r="Z675" s="6">
        <f>Crate_BOMs[[#This Row],[glass weight (lb)]]+Crate_BOMs[[#This Row],[Crate Weight (lb)]]/COUNTIF(Crate_BOMs[crate no.],Crate_BOMs[[#This Row],[crate no.]])</f>
        <v>958.64340259666653</v>
      </c>
      <c r="AA675" s="6" t="str">
        <f>IF(LEFT(Crate_BOMs[[#This Row],[glass code]],4)&lt;&gt;"1116","",IFERROR(MID(Crate_BOMs[[#This Row],[no]],FIND("ECN",Crate_BOMs[[#This Row],[no]]),200),MID(Crate_BOMs[[#This Row],[no]],39,200)))</f>
        <v>2.04 GLZ01</v>
      </c>
      <c r="AB675" s="6" t="str">
        <f>SUBSTITUTE(IF(RIGHT(Crate_BOMs[[#This Row],[PO Sublot-GL]],6)="curved",RIGHT(Crate_BOMs[[#This Row],[PO Sublot-GL]],12),RIGHT(Crate_BOMs[[#This Row],[PO Sublot-GL]],5))," ","")</f>
        <v>GLZ01</v>
      </c>
      <c r="AC675" s="6" t="str">
        <f>SUBSTITUTE(LEFT(Crate_BOMs[[#This Row],[PO Sublot-GL]],LEN(Crate_BOMs[[#This Row],[PO Sublot-GL]])-LEN(Crate_BOMs[[#This Row],[Glass Type]]))," ","")</f>
        <v>2.04</v>
      </c>
      <c r="AD675" s="6" t="str">
        <f>LEFT(Crate_BOMs[[#This Row],[no]],FIND(" ",Crate_BOMs[[#This Row],[no]],5)-1)</f>
        <v>PO 40542</v>
      </c>
      <c r="AE675" s="6" cm="1">
        <f t="array" ref="AE675">COUNTA(_xlfn.UNIQUE(_xlfn._xlws.FILTER(Crate_BOMs[PO],Crate_BOMs[crate no.]=Crate_BOMs[[#This Row],[crate no.]])))</f>
        <v>1</v>
      </c>
      <c r="AF675" s="10" t="str">
        <f>IF(Crate_BOMs[[#This Row],['# POs in Crate]]=1,"",IF(VLOOKUP(Crate_BOMs[[#This Row],[crate no.]],Crates_[[crate no.]:[New Sublot]],3,FALSE)="","",VLOOKUP(Crate_BOMs[[#This Row],[crate no.]],Crates_[[crate no.]:[New Sublot]],3,FALSE)))</f>
        <v/>
      </c>
      <c r="AG675" s="6" t="str">
        <f>IF(VLOOKUP(Crate_BOMs[[#This Row],[crate no.]],Crates_[[crate no.]:[New Sublot]],3,FALSE)="",VLOOKUP(Crate_BOMs[[#This Row],[crate no.]],Crates_[[crate no.]:[New Sublot]],2,FALSE),VLOOKUP(Crate_BOMs[[#This Row],[crate no.]],Crates_[[crate no.]:[New Sublot]],3,FALSE))</f>
        <v>2.04</v>
      </c>
    </row>
    <row r="676" spans="1:33" x14ac:dyDescent="0.25">
      <c r="A676">
        <v>13</v>
      </c>
      <c r="B676">
        <v>300522081</v>
      </c>
      <c r="C676">
        <v>2394811</v>
      </c>
      <c r="D676">
        <v>1</v>
      </c>
      <c r="E676" t="s">
        <v>57</v>
      </c>
      <c r="F676" t="s">
        <v>223</v>
      </c>
      <c r="G676">
        <v>2892</v>
      </c>
      <c r="H676">
        <v>2496</v>
      </c>
      <c r="I676">
        <v>114</v>
      </c>
      <c r="J676">
        <v>98</v>
      </c>
      <c r="K676">
        <v>397</v>
      </c>
      <c r="L676">
        <v>1</v>
      </c>
      <c r="M676" t="s">
        <v>55</v>
      </c>
      <c r="N676" t="s">
        <v>56</v>
      </c>
      <c r="O676" s="2">
        <v>875.2351801399999</v>
      </c>
      <c r="P676" s="15">
        <v>45782</v>
      </c>
      <c r="Q676" s="15">
        <v>45797</v>
      </c>
      <c r="R676" s="15">
        <v>45804</v>
      </c>
      <c r="S676" t="s">
        <v>21</v>
      </c>
      <c r="T676">
        <v>5</v>
      </c>
      <c r="U676" s="2">
        <v>500.44933473999998</v>
      </c>
      <c r="V676" s="2">
        <v>6613.8678599999994</v>
      </c>
      <c r="W676" s="2">
        <v>10.367454400000002</v>
      </c>
      <c r="X676" s="2">
        <v>1.2139108000000001</v>
      </c>
      <c r="Y676" s="2">
        <v>8.7926511999999999</v>
      </c>
      <c r="Z676" s="6">
        <f>Crate_BOMs[[#This Row],[glass weight (lb)]]+Crate_BOMs[[#This Row],[Crate Weight (lb)]]/COUNTIF(Crate_BOMs[crate no.],Crate_BOMs[[#This Row],[crate no.]])</f>
        <v>958.64340259666653</v>
      </c>
      <c r="AA676" s="6" t="str">
        <f>IF(LEFT(Crate_BOMs[[#This Row],[glass code]],4)&lt;&gt;"1116","",IFERROR(MID(Crate_BOMs[[#This Row],[no]],FIND("ECN",Crate_BOMs[[#This Row],[no]]),200),MID(Crate_BOMs[[#This Row],[no]],39,200)))</f>
        <v>2.04 GLZ01</v>
      </c>
      <c r="AB676" s="6" t="str">
        <f>SUBSTITUTE(IF(RIGHT(Crate_BOMs[[#This Row],[PO Sublot-GL]],6)="curved",RIGHT(Crate_BOMs[[#This Row],[PO Sublot-GL]],12),RIGHT(Crate_BOMs[[#This Row],[PO Sublot-GL]],5))," ","")</f>
        <v>GLZ01</v>
      </c>
      <c r="AC676" s="6" t="str">
        <f>SUBSTITUTE(LEFT(Crate_BOMs[[#This Row],[PO Sublot-GL]],LEN(Crate_BOMs[[#This Row],[PO Sublot-GL]])-LEN(Crate_BOMs[[#This Row],[Glass Type]]))," ","")</f>
        <v>2.04</v>
      </c>
      <c r="AD676" s="6" t="str">
        <f>LEFT(Crate_BOMs[[#This Row],[no]],FIND(" ",Crate_BOMs[[#This Row],[no]],5)-1)</f>
        <v>PO 40542</v>
      </c>
      <c r="AE676" s="6" cm="1">
        <f t="array" ref="AE676">COUNTA(_xlfn.UNIQUE(_xlfn._xlws.FILTER(Crate_BOMs[PO],Crate_BOMs[crate no.]=Crate_BOMs[[#This Row],[crate no.]])))</f>
        <v>1</v>
      </c>
      <c r="AF676" s="10" t="str">
        <f>IF(Crate_BOMs[[#This Row],['# POs in Crate]]=1,"",IF(VLOOKUP(Crate_BOMs[[#This Row],[crate no.]],Crates_[[crate no.]:[New Sublot]],3,FALSE)="","",VLOOKUP(Crate_BOMs[[#This Row],[crate no.]],Crates_[[crate no.]:[New Sublot]],3,FALSE)))</f>
        <v/>
      </c>
      <c r="AG676" s="6" t="str">
        <f>IF(VLOOKUP(Crate_BOMs[[#This Row],[crate no.]],Crates_[[crate no.]:[New Sublot]],3,FALSE)="",VLOOKUP(Crate_BOMs[[#This Row],[crate no.]],Crates_[[crate no.]:[New Sublot]],2,FALSE),VLOOKUP(Crate_BOMs[[#This Row],[crate no.]],Crates_[[crate no.]:[New Sublot]],3,FALSE))</f>
        <v>2.04</v>
      </c>
    </row>
    <row r="677" spans="1:33" x14ac:dyDescent="0.25">
      <c r="A677">
        <v>13</v>
      </c>
      <c r="B677">
        <v>300522081</v>
      </c>
      <c r="C677">
        <v>2394811</v>
      </c>
      <c r="D677">
        <v>1</v>
      </c>
      <c r="E677" t="s">
        <v>57</v>
      </c>
      <c r="F677" t="s">
        <v>223</v>
      </c>
      <c r="G677">
        <v>2892</v>
      </c>
      <c r="H677">
        <v>2496</v>
      </c>
      <c r="I677">
        <v>114</v>
      </c>
      <c r="J677">
        <v>98</v>
      </c>
      <c r="K677">
        <v>397</v>
      </c>
      <c r="L677">
        <v>1</v>
      </c>
      <c r="M677" t="s">
        <v>55</v>
      </c>
      <c r="N677" t="s">
        <v>56</v>
      </c>
      <c r="O677" s="2">
        <v>875.2351801399999</v>
      </c>
      <c r="P677" s="15">
        <v>45782</v>
      </c>
      <c r="Q677" s="15">
        <v>45797</v>
      </c>
      <c r="R677" s="15">
        <v>45804</v>
      </c>
      <c r="S677" t="s">
        <v>21</v>
      </c>
      <c r="T677">
        <v>5</v>
      </c>
      <c r="U677" s="2">
        <v>500.44933473999998</v>
      </c>
      <c r="V677" s="2">
        <v>6613.8678599999994</v>
      </c>
      <c r="W677" s="2">
        <v>10.367454400000002</v>
      </c>
      <c r="X677" s="2">
        <v>1.2139108000000001</v>
      </c>
      <c r="Y677" s="2">
        <v>8.7926511999999999</v>
      </c>
      <c r="Z677" s="6">
        <f>Crate_BOMs[[#This Row],[glass weight (lb)]]+Crate_BOMs[[#This Row],[Crate Weight (lb)]]/COUNTIF(Crate_BOMs[crate no.],Crate_BOMs[[#This Row],[crate no.]])</f>
        <v>958.64340259666653</v>
      </c>
      <c r="AA677" s="6" t="str">
        <f>IF(LEFT(Crate_BOMs[[#This Row],[glass code]],4)&lt;&gt;"1116","",IFERROR(MID(Crate_BOMs[[#This Row],[no]],FIND("ECN",Crate_BOMs[[#This Row],[no]]),200),MID(Crate_BOMs[[#This Row],[no]],39,200)))</f>
        <v>2.04 GLZ01</v>
      </c>
      <c r="AB677" s="6" t="str">
        <f>SUBSTITUTE(IF(RIGHT(Crate_BOMs[[#This Row],[PO Sublot-GL]],6)="curved",RIGHT(Crate_BOMs[[#This Row],[PO Sublot-GL]],12),RIGHT(Crate_BOMs[[#This Row],[PO Sublot-GL]],5))," ","")</f>
        <v>GLZ01</v>
      </c>
      <c r="AC677" s="6" t="str">
        <f>SUBSTITUTE(LEFT(Crate_BOMs[[#This Row],[PO Sublot-GL]],LEN(Crate_BOMs[[#This Row],[PO Sublot-GL]])-LEN(Crate_BOMs[[#This Row],[Glass Type]]))," ","")</f>
        <v>2.04</v>
      </c>
      <c r="AD677" s="6" t="str">
        <f>LEFT(Crate_BOMs[[#This Row],[no]],FIND(" ",Crate_BOMs[[#This Row],[no]],5)-1)</f>
        <v>PO 40542</v>
      </c>
      <c r="AE677" s="6" cm="1">
        <f t="array" ref="AE677">COUNTA(_xlfn.UNIQUE(_xlfn._xlws.FILTER(Crate_BOMs[PO],Crate_BOMs[crate no.]=Crate_BOMs[[#This Row],[crate no.]])))</f>
        <v>1</v>
      </c>
      <c r="AF677" s="10" t="str">
        <f>IF(Crate_BOMs[[#This Row],['# POs in Crate]]=1,"",IF(VLOOKUP(Crate_BOMs[[#This Row],[crate no.]],Crates_[[crate no.]:[New Sublot]],3,FALSE)="","",VLOOKUP(Crate_BOMs[[#This Row],[crate no.]],Crates_[[crate no.]:[New Sublot]],3,FALSE)))</f>
        <v/>
      </c>
      <c r="AG677" s="6" t="str">
        <f>IF(VLOOKUP(Crate_BOMs[[#This Row],[crate no.]],Crates_[[crate no.]:[New Sublot]],3,FALSE)="",VLOOKUP(Crate_BOMs[[#This Row],[crate no.]],Crates_[[crate no.]:[New Sublot]],2,FALSE),VLOOKUP(Crate_BOMs[[#This Row],[crate no.]],Crates_[[crate no.]:[New Sublot]],3,FALSE))</f>
        <v>2.04</v>
      </c>
    </row>
    <row r="678" spans="1:33" x14ac:dyDescent="0.25">
      <c r="A678">
        <v>13</v>
      </c>
      <c r="B678">
        <v>300522300</v>
      </c>
      <c r="C678">
        <v>2394811</v>
      </c>
      <c r="D678">
        <v>1</v>
      </c>
      <c r="E678" t="s">
        <v>57</v>
      </c>
      <c r="F678" t="s">
        <v>223</v>
      </c>
      <c r="G678">
        <v>2892</v>
      </c>
      <c r="H678">
        <v>2496</v>
      </c>
      <c r="I678">
        <v>114</v>
      </c>
      <c r="J678">
        <v>98</v>
      </c>
      <c r="K678">
        <v>397</v>
      </c>
      <c r="L678">
        <v>1</v>
      </c>
      <c r="M678" t="s">
        <v>55</v>
      </c>
      <c r="N678" t="s">
        <v>56</v>
      </c>
      <c r="O678" s="2">
        <v>875.2351801399999</v>
      </c>
      <c r="P678" s="15">
        <v>45782</v>
      </c>
      <c r="Q678" s="15">
        <v>45797</v>
      </c>
      <c r="R678" s="15">
        <v>45804</v>
      </c>
      <c r="S678" t="s">
        <v>21</v>
      </c>
      <c r="T678">
        <v>5</v>
      </c>
      <c r="U678" s="2">
        <v>500.44933473999998</v>
      </c>
      <c r="V678" s="2">
        <v>6613.8678599999994</v>
      </c>
      <c r="W678" s="2">
        <v>10.367454400000002</v>
      </c>
      <c r="X678" s="2">
        <v>1.2139108000000001</v>
      </c>
      <c r="Y678" s="2">
        <v>8.7926511999999999</v>
      </c>
      <c r="Z678" s="6">
        <f>Crate_BOMs[[#This Row],[glass weight (lb)]]+Crate_BOMs[[#This Row],[Crate Weight (lb)]]/COUNTIF(Crate_BOMs[crate no.],Crate_BOMs[[#This Row],[crate no.]])</f>
        <v>958.64340259666653</v>
      </c>
      <c r="AA678" s="6" t="str">
        <f>IF(LEFT(Crate_BOMs[[#This Row],[glass code]],4)&lt;&gt;"1116","",IFERROR(MID(Crate_BOMs[[#This Row],[no]],FIND("ECN",Crate_BOMs[[#This Row],[no]]),200),MID(Crate_BOMs[[#This Row],[no]],39,200)))</f>
        <v>2.04 GLZ01</v>
      </c>
      <c r="AB678" s="6" t="str">
        <f>SUBSTITUTE(IF(RIGHT(Crate_BOMs[[#This Row],[PO Sublot-GL]],6)="curved",RIGHT(Crate_BOMs[[#This Row],[PO Sublot-GL]],12),RIGHT(Crate_BOMs[[#This Row],[PO Sublot-GL]],5))," ","")</f>
        <v>GLZ01</v>
      </c>
      <c r="AC678" s="6" t="str">
        <f>SUBSTITUTE(LEFT(Crate_BOMs[[#This Row],[PO Sublot-GL]],LEN(Crate_BOMs[[#This Row],[PO Sublot-GL]])-LEN(Crate_BOMs[[#This Row],[Glass Type]]))," ","")</f>
        <v>2.04</v>
      </c>
      <c r="AD678" s="6" t="str">
        <f>LEFT(Crate_BOMs[[#This Row],[no]],FIND(" ",Crate_BOMs[[#This Row],[no]],5)-1)</f>
        <v>PO 40542</v>
      </c>
      <c r="AE678" s="6" cm="1">
        <f t="array" ref="AE678">COUNTA(_xlfn.UNIQUE(_xlfn._xlws.FILTER(Crate_BOMs[PO],Crate_BOMs[crate no.]=Crate_BOMs[[#This Row],[crate no.]])))</f>
        <v>1</v>
      </c>
      <c r="AF678" s="10" t="str">
        <f>IF(Crate_BOMs[[#This Row],['# POs in Crate]]=1,"",IF(VLOOKUP(Crate_BOMs[[#This Row],[crate no.]],Crates_[[crate no.]:[New Sublot]],3,FALSE)="","",VLOOKUP(Crate_BOMs[[#This Row],[crate no.]],Crates_[[crate no.]:[New Sublot]],3,FALSE)))</f>
        <v/>
      </c>
      <c r="AG678" s="6" t="str">
        <f>IF(VLOOKUP(Crate_BOMs[[#This Row],[crate no.]],Crates_[[crate no.]:[New Sublot]],3,FALSE)="",VLOOKUP(Crate_BOMs[[#This Row],[crate no.]],Crates_[[crate no.]:[New Sublot]],2,FALSE),VLOOKUP(Crate_BOMs[[#This Row],[crate no.]],Crates_[[crate no.]:[New Sublot]],3,FALSE))</f>
        <v>2.04</v>
      </c>
    </row>
    <row r="679" spans="1:33" x14ac:dyDescent="0.25">
      <c r="A679">
        <v>13</v>
      </c>
      <c r="B679">
        <v>300522300</v>
      </c>
      <c r="C679">
        <v>2394811</v>
      </c>
      <c r="D679">
        <v>1</v>
      </c>
      <c r="E679" t="s">
        <v>57</v>
      </c>
      <c r="F679" t="s">
        <v>223</v>
      </c>
      <c r="G679">
        <v>2892</v>
      </c>
      <c r="H679">
        <v>2496</v>
      </c>
      <c r="I679">
        <v>114</v>
      </c>
      <c r="J679">
        <v>98</v>
      </c>
      <c r="K679">
        <v>397</v>
      </c>
      <c r="L679">
        <v>1</v>
      </c>
      <c r="M679" t="s">
        <v>55</v>
      </c>
      <c r="N679" t="s">
        <v>56</v>
      </c>
      <c r="O679" s="2">
        <v>875.2351801399999</v>
      </c>
      <c r="P679" s="15">
        <v>45782</v>
      </c>
      <c r="Q679" s="15">
        <v>45797</v>
      </c>
      <c r="R679" s="15">
        <v>45804</v>
      </c>
      <c r="S679" t="s">
        <v>21</v>
      </c>
      <c r="T679">
        <v>5</v>
      </c>
      <c r="U679" s="2">
        <v>500.44933473999998</v>
      </c>
      <c r="V679" s="2">
        <v>6613.8678599999994</v>
      </c>
      <c r="W679" s="2">
        <v>10.367454400000002</v>
      </c>
      <c r="X679" s="2">
        <v>1.2139108000000001</v>
      </c>
      <c r="Y679" s="2">
        <v>8.7926511999999999</v>
      </c>
      <c r="Z679" s="6">
        <f>Crate_BOMs[[#This Row],[glass weight (lb)]]+Crate_BOMs[[#This Row],[Crate Weight (lb)]]/COUNTIF(Crate_BOMs[crate no.],Crate_BOMs[[#This Row],[crate no.]])</f>
        <v>958.64340259666653</v>
      </c>
      <c r="AA679" s="6" t="str">
        <f>IF(LEFT(Crate_BOMs[[#This Row],[glass code]],4)&lt;&gt;"1116","",IFERROR(MID(Crate_BOMs[[#This Row],[no]],FIND("ECN",Crate_BOMs[[#This Row],[no]]),200),MID(Crate_BOMs[[#This Row],[no]],39,200)))</f>
        <v>2.04 GLZ01</v>
      </c>
      <c r="AB679" s="6" t="str">
        <f>SUBSTITUTE(IF(RIGHT(Crate_BOMs[[#This Row],[PO Sublot-GL]],6)="curved",RIGHT(Crate_BOMs[[#This Row],[PO Sublot-GL]],12),RIGHT(Crate_BOMs[[#This Row],[PO Sublot-GL]],5))," ","")</f>
        <v>GLZ01</v>
      </c>
      <c r="AC679" s="6" t="str">
        <f>SUBSTITUTE(LEFT(Crate_BOMs[[#This Row],[PO Sublot-GL]],LEN(Crate_BOMs[[#This Row],[PO Sublot-GL]])-LEN(Crate_BOMs[[#This Row],[Glass Type]]))," ","")</f>
        <v>2.04</v>
      </c>
      <c r="AD679" s="6" t="str">
        <f>LEFT(Crate_BOMs[[#This Row],[no]],FIND(" ",Crate_BOMs[[#This Row],[no]],5)-1)</f>
        <v>PO 40542</v>
      </c>
      <c r="AE679" s="6" cm="1">
        <f t="array" ref="AE679">COUNTA(_xlfn.UNIQUE(_xlfn._xlws.FILTER(Crate_BOMs[PO],Crate_BOMs[crate no.]=Crate_BOMs[[#This Row],[crate no.]])))</f>
        <v>1</v>
      </c>
      <c r="AF679" s="10" t="str">
        <f>IF(Crate_BOMs[[#This Row],['# POs in Crate]]=1,"",IF(VLOOKUP(Crate_BOMs[[#This Row],[crate no.]],Crates_[[crate no.]:[New Sublot]],3,FALSE)="","",VLOOKUP(Crate_BOMs[[#This Row],[crate no.]],Crates_[[crate no.]:[New Sublot]],3,FALSE)))</f>
        <v/>
      </c>
      <c r="AG679" s="6" t="str">
        <f>IF(VLOOKUP(Crate_BOMs[[#This Row],[crate no.]],Crates_[[crate no.]:[New Sublot]],3,FALSE)="",VLOOKUP(Crate_BOMs[[#This Row],[crate no.]],Crates_[[crate no.]:[New Sublot]],2,FALSE),VLOOKUP(Crate_BOMs[[#This Row],[crate no.]],Crates_[[crate no.]:[New Sublot]],3,FALSE))</f>
        <v>2.04</v>
      </c>
    </row>
    <row r="680" spans="1:33" x14ac:dyDescent="0.25">
      <c r="A680">
        <v>13</v>
      </c>
      <c r="B680">
        <v>300522300</v>
      </c>
      <c r="C680">
        <v>2394811</v>
      </c>
      <c r="D680">
        <v>1</v>
      </c>
      <c r="E680" t="s">
        <v>57</v>
      </c>
      <c r="F680" t="s">
        <v>223</v>
      </c>
      <c r="G680">
        <v>2892</v>
      </c>
      <c r="H680">
        <v>2496</v>
      </c>
      <c r="I680">
        <v>114</v>
      </c>
      <c r="J680">
        <v>98</v>
      </c>
      <c r="K680">
        <v>397</v>
      </c>
      <c r="L680">
        <v>1</v>
      </c>
      <c r="M680" t="s">
        <v>55</v>
      </c>
      <c r="N680" t="s">
        <v>56</v>
      </c>
      <c r="O680" s="2">
        <v>875.2351801399999</v>
      </c>
      <c r="P680" s="15">
        <v>45782</v>
      </c>
      <c r="Q680" s="15">
        <v>45797</v>
      </c>
      <c r="R680" s="15">
        <v>45804</v>
      </c>
      <c r="S680" t="s">
        <v>21</v>
      </c>
      <c r="T680">
        <v>5</v>
      </c>
      <c r="U680" s="2">
        <v>500.44933473999998</v>
      </c>
      <c r="V680" s="2">
        <v>6613.8678599999994</v>
      </c>
      <c r="W680" s="2">
        <v>10.367454400000002</v>
      </c>
      <c r="X680" s="2">
        <v>1.2139108000000001</v>
      </c>
      <c r="Y680" s="2">
        <v>8.7926511999999999</v>
      </c>
      <c r="Z680" s="6">
        <f>Crate_BOMs[[#This Row],[glass weight (lb)]]+Crate_BOMs[[#This Row],[Crate Weight (lb)]]/COUNTIF(Crate_BOMs[crate no.],Crate_BOMs[[#This Row],[crate no.]])</f>
        <v>958.64340259666653</v>
      </c>
      <c r="AA680" s="6" t="str">
        <f>IF(LEFT(Crate_BOMs[[#This Row],[glass code]],4)&lt;&gt;"1116","",IFERROR(MID(Crate_BOMs[[#This Row],[no]],FIND("ECN",Crate_BOMs[[#This Row],[no]]),200),MID(Crate_BOMs[[#This Row],[no]],39,200)))</f>
        <v>2.04 GLZ01</v>
      </c>
      <c r="AB680" s="6" t="str">
        <f>SUBSTITUTE(IF(RIGHT(Crate_BOMs[[#This Row],[PO Sublot-GL]],6)="curved",RIGHT(Crate_BOMs[[#This Row],[PO Sublot-GL]],12),RIGHT(Crate_BOMs[[#This Row],[PO Sublot-GL]],5))," ","")</f>
        <v>GLZ01</v>
      </c>
      <c r="AC680" s="6" t="str">
        <f>SUBSTITUTE(LEFT(Crate_BOMs[[#This Row],[PO Sublot-GL]],LEN(Crate_BOMs[[#This Row],[PO Sublot-GL]])-LEN(Crate_BOMs[[#This Row],[Glass Type]]))," ","")</f>
        <v>2.04</v>
      </c>
      <c r="AD680" s="6" t="str">
        <f>LEFT(Crate_BOMs[[#This Row],[no]],FIND(" ",Crate_BOMs[[#This Row],[no]],5)-1)</f>
        <v>PO 40542</v>
      </c>
      <c r="AE680" s="6" cm="1">
        <f t="array" ref="AE680">COUNTA(_xlfn.UNIQUE(_xlfn._xlws.FILTER(Crate_BOMs[PO],Crate_BOMs[crate no.]=Crate_BOMs[[#This Row],[crate no.]])))</f>
        <v>1</v>
      </c>
      <c r="AF680" s="10" t="str">
        <f>IF(Crate_BOMs[[#This Row],['# POs in Crate]]=1,"",IF(VLOOKUP(Crate_BOMs[[#This Row],[crate no.]],Crates_[[crate no.]:[New Sublot]],3,FALSE)="","",VLOOKUP(Crate_BOMs[[#This Row],[crate no.]],Crates_[[crate no.]:[New Sublot]],3,FALSE)))</f>
        <v/>
      </c>
      <c r="AG680" s="6" t="str">
        <f>IF(VLOOKUP(Crate_BOMs[[#This Row],[crate no.]],Crates_[[crate no.]:[New Sublot]],3,FALSE)="",VLOOKUP(Crate_BOMs[[#This Row],[crate no.]],Crates_[[crate no.]:[New Sublot]],2,FALSE),VLOOKUP(Crate_BOMs[[#This Row],[crate no.]],Crates_[[crate no.]:[New Sublot]],3,FALSE))</f>
        <v>2.04</v>
      </c>
    </row>
    <row r="681" spans="1:33" x14ac:dyDescent="0.25">
      <c r="A681">
        <v>13</v>
      </c>
      <c r="B681">
        <v>300522300</v>
      </c>
      <c r="C681">
        <v>2394811</v>
      </c>
      <c r="D681">
        <v>1</v>
      </c>
      <c r="E681" t="s">
        <v>57</v>
      </c>
      <c r="F681" t="s">
        <v>223</v>
      </c>
      <c r="G681">
        <v>2892</v>
      </c>
      <c r="H681">
        <v>2496</v>
      </c>
      <c r="I681">
        <v>114</v>
      </c>
      <c r="J681">
        <v>98</v>
      </c>
      <c r="K681">
        <v>397</v>
      </c>
      <c r="L681">
        <v>1</v>
      </c>
      <c r="M681" t="s">
        <v>55</v>
      </c>
      <c r="N681" t="s">
        <v>56</v>
      </c>
      <c r="O681" s="2">
        <v>875.2351801399999</v>
      </c>
      <c r="P681" s="15">
        <v>45782</v>
      </c>
      <c r="Q681" s="15">
        <v>45797</v>
      </c>
      <c r="R681" s="15">
        <v>45804</v>
      </c>
      <c r="S681" t="s">
        <v>21</v>
      </c>
      <c r="T681">
        <v>5</v>
      </c>
      <c r="U681" s="2">
        <v>500.44933473999998</v>
      </c>
      <c r="V681" s="2">
        <v>6613.8678599999994</v>
      </c>
      <c r="W681" s="2">
        <v>10.367454400000002</v>
      </c>
      <c r="X681" s="2">
        <v>1.2139108000000001</v>
      </c>
      <c r="Y681" s="2">
        <v>8.7926511999999999</v>
      </c>
      <c r="Z681" s="6">
        <f>Crate_BOMs[[#This Row],[glass weight (lb)]]+Crate_BOMs[[#This Row],[Crate Weight (lb)]]/COUNTIF(Crate_BOMs[crate no.],Crate_BOMs[[#This Row],[crate no.]])</f>
        <v>958.64340259666653</v>
      </c>
      <c r="AA681" s="6" t="str">
        <f>IF(LEFT(Crate_BOMs[[#This Row],[glass code]],4)&lt;&gt;"1116","",IFERROR(MID(Crate_BOMs[[#This Row],[no]],FIND("ECN",Crate_BOMs[[#This Row],[no]]),200),MID(Crate_BOMs[[#This Row],[no]],39,200)))</f>
        <v>2.04 GLZ01</v>
      </c>
      <c r="AB681" s="6" t="str">
        <f>SUBSTITUTE(IF(RIGHT(Crate_BOMs[[#This Row],[PO Sublot-GL]],6)="curved",RIGHT(Crate_BOMs[[#This Row],[PO Sublot-GL]],12),RIGHT(Crate_BOMs[[#This Row],[PO Sublot-GL]],5))," ","")</f>
        <v>GLZ01</v>
      </c>
      <c r="AC681" s="6" t="str">
        <f>SUBSTITUTE(LEFT(Crate_BOMs[[#This Row],[PO Sublot-GL]],LEN(Crate_BOMs[[#This Row],[PO Sublot-GL]])-LEN(Crate_BOMs[[#This Row],[Glass Type]]))," ","")</f>
        <v>2.04</v>
      </c>
      <c r="AD681" s="6" t="str">
        <f>LEFT(Crate_BOMs[[#This Row],[no]],FIND(" ",Crate_BOMs[[#This Row],[no]],5)-1)</f>
        <v>PO 40542</v>
      </c>
      <c r="AE681" s="6" cm="1">
        <f t="array" ref="AE681">COUNTA(_xlfn.UNIQUE(_xlfn._xlws.FILTER(Crate_BOMs[PO],Crate_BOMs[crate no.]=Crate_BOMs[[#This Row],[crate no.]])))</f>
        <v>1</v>
      </c>
      <c r="AF681" s="10" t="str">
        <f>IF(Crate_BOMs[[#This Row],['# POs in Crate]]=1,"",IF(VLOOKUP(Crate_BOMs[[#This Row],[crate no.]],Crates_[[crate no.]:[New Sublot]],3,FALSE)="","",VLOOKUP(Crate_BOMs[[#This Row],[crate no.]],Crates_[[crate no.]:[New Sublot]],3,FALSE)))</f>
        <v/>
      </c>
      <c r="AG681" s="6" t="str">
        <f>IF(VLOOKUP(Crate_BOMs[[#This Row],[crate no.]],Crates_[[crate no.]:[New Sublot]],3,FALSE)="",VLOOKUP(Crate_BOMs[[#This Row],[crate no.]],Crates_[[crate no.]:[New Sublot]],2,FALSE),VLOOKUP(Crate_BOMs[[#This Row],[crate no.]],Crates_[[crate no.]:[New Sublot]],3,FALSE))</f>
        <v>2.04</v>
      </c>
    </row>
    <row r="682" spans="1:33" x14ac:dyDescent="0.25">
      <c r="A682">
        <v>13</v>
      </c>
      <c r="B682">
        <v>300522300</v>
      </c>
      <c r="C682">
        <v>2394811</v>
      </c>
      <c r="D682">
        <v>1</v>
      </c>
      <c r="E682" t="s">
        <v>57</v>
      </c>
      <c r="F682" t="s">
        <v>223</v>
      </c>
      <c r="G682">
        <v>2892</v>
      </c>
      <c r="H682">
        <v>2496</v>
      </c>
      <c r="I682">
        <v>114</v>
      </c>
      <c r="J682">
        <v>98</v>
      </c>
      <c r="K682">
        <v>397</v>
      </c>
      <c r="L682">
        <v>1</v>
      </c>
      <c r="M682" t="s">
        <v>55</v>
      </c>
      <c r="N682" t="s">
        <v>56</v>
      </c>
      <c r="O682" s="2">
        <v>875.2351801399999</v>
      </c>
      <c r="P682" s="15">
        <v>45782</v>
      </c>
      <c r="Q682" s="15">
        <v>45797</v>
      </c>
      <c r="R682" s="15">
        <v>45804</v>
      </c>
      <c r="S682" t="s">
        <v>21</v>
      </c>
      <c r="T682">
        <v>5</v>
      </c>
      <c r="U682" s="2">
        <v>500.44933473999998</v>
      </c>
      <c r="V682" s="2">
        <v>6613.8678599999994</v>
      </c>
      <c r="W682" s="2">
        <v>10.367454400000002</v>
      </c>
      <c r="X682" s="2">
        <v>1.2139108000000001</v>
      </c>
      <c r="Y682" s="2">
        <v>8.7926511999999999</v>
      </c>
      <c r="Z682" s="6">
        <f>Crate_BOMs[[#This Row],[glass weight (lb)]]+Crate_BOMs[[#This Row],[Crate Weight (lb)]]/COUNTIF(Crate_BOMs[crate no.],Crate_BOMs[[#This Row],[crate no.]])</f>
        <v>958.64340259666653</v>
      </c>
      <c r="AA682" s="6" t="str">
        <f>IF(LEFT(Crate_BOMs[[#This Row],[glass code]],4)&lt;&gt;"1116","",IFERROR(MID(Crate_BOMs[[#This Row],[no]],FIND("ECN",Crate_BOMs[[#This Row],[no]]),200),MID(Crate_BOMs[[#This Row],[no]],39,200)))</f>
        <v>2.04 GLZ01</v>
      </c>
      <c r="AB682" s="6" t="str">
        <f>SUBSTITUTE(IF(RIGHT(Crate_BOMs[[#This Row],[PO Sublot-GL]],6)="curved",RIGHT(Crate_BOMs[[#This Row],[PO Sublot-GL]],12),RIGHT(Crate_BOMs[[#This Row],[PO Sublot-GL]],5))," ","")</f>
        <v>GLZ01</v>
      </c>
      <c r="AC682" s="6" t="str">
        <f>SUBSTITUTE(LEFT(Crate_BOMs[[#This Row],[PO Sublot-GL]],LEN(Crate_BOMs[[#This Row],[PO Sublot-GL]])-LEN(Crate_BOMs[[#This Row],[Glass Type]]))," ","")</f>
        <v>2.04</v>
      </c>
      <c r="AD682" s="6" t="str">
        <f>LEFT(Crate_BOMs[[#This Row],[no]],FIND(" ",Crate_BOMs[[#This Row],[no]],5)-1)</f>
        <v>PO 40542</v>
      </c>
      <c r="AE682" s="6" cm="1">
        <f t="array" ref="AE682">COUNTA(_xlfn.UNIQUE(_xlfn._xlws.FILTER(Crate_BOMs[PO],Crate_BOMs[crate no.]=Crate_BOMs[[#This Row],[crate no.]])))</f>
        <v>1</v>
      </c>
      <c r="AF682" s="10" t="str">
        <f>IF(Crate_BOMs[[#This Row],['# POs in Crate]]=1,"",IF(VLOOKUP(Crate_BOMs[[#This Row],[crate no.]],Crates_[[crate no.]:[New Sublot]],3,FALSE)="","",VLOOKUP(Crate_BOMs[[#This Row],[crate no.]],Crates_[[crate no.]:[New Sublot]],3,FALSE)))</f>
        <v/>
      </c>
      <c r="AG682" s="6" t="str">
        <f>IF(VLOOKUP(Crate_BOMs[[#This Row],[crate no.]],Crates_[[crate no.]:[New Sublot]],3,FALSE)="",VLOOKUP(Crate_BOMs[[#This Row],[crate no.]],Crates_[[crate no.]:[New Sublot]],2,FALSE),VLOOKUP(Crate_BOMs[[#This Row],[crate no.]],Crates_[[crate no.]:[New Sublot]],3,FALSE))</f>
        <v>2.04</v>
      </c>
    </row>
    <row r="683" spans="1:33" x14ac:dyDescent="0.25">
      <c r="A683">
        <v>13</v>
      </c>
      <c r="B683">
        <v>300522300</v>
      </c>
      <c r="C683">
        <v>2394811</v>
      </c>
      <c r="D683">
        <v>1</v>
      </c>
      <c r="E683" t="s">
        <v>57</v>
      </c>
      <c r="F683" t="s">
        <v>223</v>
      </c>
      <c r="G683">
        <v>2892</v>
      </c>
      <c r="H683">
        <v>2496</v>
      </c>
      <c r="I683">
        <v>114</v>
      </c>
      <c r="J683">
        <v>98</v>
      </c>
      <c r="K683">
        <v>397</v>
      </c>
      <c r="L683">
        <v>1</v>
      </c>
      <c r="M683" t="s">
        <v>55</v>
      </c>
      <c r="N683" t="s">
        <v>56</v>
      </c>
      <c r="O683" s="2">
        <v>875.2351801399999</v>
      </c>
      <c r="P683" s="15">
        <v>45782</v>
      </c>
      <c r="Q683" s="15">
        <v>45797</v>
      </c>
      <c r="R683" s="15">
        <v>45804</v>
      </c>
      <c r="S683" t="s">
        <v>21</v>
      </c>
      <c r="T683">
        <v>5</v>
      </c>
      <c r="U683" s="2">
        <v>500.44933473999998</v>
      </c>
      <c r="V683" s="2">
        <v>6613.8678599999994</v>
      </c>
      <c r="W683" s="2">
        <v>10.367454400000002</v>
      </c>
      <c r="X683" s="2">
        <v>1.2139108000000001</v>
      </c>
      <c r="Y683" s="2">
        <v>8.7926511999999999</v>
      </c>
      <c r="Z683" s="6">
        <f>Crate_BOMs[[#This Row],[glass weight (lb)]]+Crate_BOMs[[#This Row],[Crate Weight (lb)]]/COUNTIF(Crate_BOMs[crate no.],Crate_BOMs[[#This Row],[crate no.]])</f>
        <v>958.64340259666653</v>
      </c>
      <c r="AA683" s="6" t="str">
        <f>IF(LEFT(Crate_BOMs[[#This Row],[glass code]],4)&lt;&gt;"1116","",IFERROR(MID(Crate_BOMs[[#This Row],[no]],FIND("ECN",Crate_BOMs[[#This Row],[no]]),200),MID(Crate_BOMs[[#This Row],[no]],39,200)))</f>
        <v>2.04 GLZ01</v>
      </c>
      <c r="AB683" s="6" t="str">
        <f>SUBSTITUTE(IF(RIGHT(Crate_BOMs[[#This Row],[PO Sublot-GL]],6)="curved",RIGHT(Crate_BOMs[[#This Row],[PO Sublot-GL]],12),RIGHT(Crate_BOMs[[#This Row],[PO Sublot-GL]],5))," ","")</f>
        <v>GLZ01</v>
      </c>
      <c r="AC683" s="6" t="str">
        <f>SUBSTITUTE(LEFT(Crate_BOMs[[#This Row],[PO Sublot-GL]],LEN(Crate_BOMs[[#This Row],[PO Sublot-GL]])-LEN(Crate_BOMs[[#This Row],[Glass Type]]))," ","")</f>
        <v>2.04</v>
      </c>
      <c r="AD683" s="6" t="str">
        <f>LEFT(Crate_BOMs[[#This Row],[no]],FIND(" ",Crate_BOMs[[#This Row],[no]],5)-1)</f>
        <v>PO 40542</v>
      </c>
      <c r="AE683" s="6" cm="1">
        <f t="array" ref="AE683">COUNTA(_xlfn.UNIQUE(_xlfn._xlws.FILTER(Crate_BOMs[PO],Crate_BOMs[crate no.]=Crate_BOMs[[#This Row],[crate no.]])))</f>
        <v>1</v>
      </c>
      <c r="AF683" s="10" t="str">
        <f>IF(Crate_BOMs[[#This Row],['# POs in Crate]]=1,"",IF(VLOOKUP(Crate_BOMs[[#This Row],[crate no.]],Crates_[[crate no.]:[New Sublot]],3,FALSE)="","",VLOOKUP(Crate_BOMs[[#This Row],[crate no.]],Crates_[[crate no.]:[New Sublot]],3,FALSE)))</f>
        <v/>
      </c>
      <c r="AG683" s="6" t="str">
        <f>IF(VLOOKUP(Crate_BOMs[[#This Row],[crate no.]],Crates_[[crate no.]:[New Sublot]],3,FALSE)="",VLOOKUP(Crate_BOMs[[#This Row],[crate no.]],Crates_[[crate no.]:[New Sublot]],2,FALSE),VLOOKUP(Crate_BOMs[[#This Row],[crate no.]],Crates_[[crate no.]:[New Sublot]],3,FALSE))</f>
        <v>2.04</v>
      </c>
    </row>
    <row r="684" spans="1:33" x14ac:dyDescent="0.25">
      <c r="A684">
        <v>13</v>
      </c>
      <c r="B684">
        <v>300521695</v>
      </c>
      <c r="C684">
        <v>2394811</v>
      </c>
      <c r="D684">
        <v>1</v>
      </c>
      <c r="E684" t="s">
        <v>57</v>
      </c>
      <c r="F684" t="s">
        <v>223</v>
      </c>
      <c r="G684">
        <v>2892</v>
      </c>
      <c r="H684">
        <v>2496</v>
      </c>
      <c r="I684">
        <v>114</v>
      </c>
      <c r="J684">
        <v>98</v>
      </c>
      <c r="K684">
        <v>397</v>
      </c>
      <c r="L684">
        <v>1</v>
      </c>
      <c r="M684" t="s">
        <v>55</v>
      </c>
      <c r="N684" t="s">
        <v>56</v>
      </c>
      <c r="O684" s="2">
        <v>875.2351801399999</v>
      </c>
      <c r="P684" s="15">
        <v>45782</v>
      </c>
      <c r="Q684" s="15">
        <v>45797</v>
      </c>
      <c r="R684" s="15">
        <v>45804</v>
      </c>
      <c r="S684" t="s">
        <v>21</v>
      </c>
      <c r="T684">
        <v>5</v>
      </c>
      <c r="U684" s="2">
        <v>500.44933473999998</v>
      </c>
      <c r="V684" s="2">
        <v>6613.8678599999994</v>
      </c>
      <c r="W684" s="2">
        <v>10.367454400000002</v>
      </c>
      <c r="X684" s="2">
        <v>1.2139108000000001</v>
      </c>
      <c r="Y684" s="2">
        <v>8.7926511999999999</v>
      </c>
      <c r="Z684" s="6">
        <f>Crate_BOMs[[#This Row],[glass weight (lb)]]+Crate_BOMs[[#This Row],[Crate Weight (lb)]]/COUNTIF(Crate_BOMs[crate no.],Crate_BOMs[[#This Row],[crate no.]])</f>
        <v>958.64340259666653</v>
      </c>
      <c r="AA684" s="6" t="str">
        <f>IF(LEFT(Crate_BOMs[[#This Row],[glass code]],4)&lt;&gt;"1116","",IFERROR(MID(Crate_BOMs[[#This Row],[no]],FIND("ECN",Crate_BOMs[[#This Row],[no]]),200),MID(Crate_BOMs[[#This Row],[no]],39,200)))</f>
        <v>2.04 GLZ01</v>
      </c>
      <c r="AB684" s="6" t="str">
        <f>SUBSTITUTE(IF(RIGHT(Crate_BOMs[[#This Row],[PO Sublot-GL]],6)="curved",RIGHT(Crate_BOMs[[#This Row],[PO Sublot-GL]],12),RIGHT(Crate_BOMs[[#This Row],[PO Sublot-GL]],5))," ","")</f>
        <v>GLZ01</v>
      </c>
      <c r="AC684" s="6" t="str">
        <f>SUBSTITUTE(LEFT(Crate_BOMs[[#This Row],[PO Sublot-GL]],LEN(Crate_BOMs[[#This Row],[PO Sublot-GL]])-LEN(Crate_BOMs[[#This Row],[Glass Type]]))," ","")</f>
        <v>2.04</v>
      </c>
      <c r="AD684" s="6" t="str">
        <f>LEFT(Crate_BOMs[[#This Row],[no]],FIND(" ",Crate_BOMs[[#This Row],[no]],5)-1)</f>
        <v>PO 40542</v>
      </c>
      <c r="AE684" s="6" cm="1">
        <f t="array" ref="AE684">COUNTA(_xlfn.UNIQUE(_xlfn._xlws.FILTER(Crate_BOMs[PO],Crate_BOMs[crate no.]=Crate_BOMs[[#This Row],[crate no.]])))</f>
        <v>1</v>
      </c>
      <c r="AF684" s="10" t="str">
        <f>IF(Crate_BOMs[[#This Row],['# POs in Crate]]=1,"",IF(VLOOKUP(Crate_BOMs[[#This Row],[crate no.]],Crates_[[crate no.]:[New Sublot]],3,FALSE)="","",VLOOKUP(Crate_BOMs[[#This Row],[crate no.]],Crates_[[crate no.]:[New Sublot]],3,FALSE)))</f>
        <v/>
      </c>
      <c r="AG684" s="6" t="str">
        <f>IF(VLOOKUP(Crate_BOMs[[#This Row],[crate no.]],Crates_[[crate no.]:[New Sublot]],3,FALSE)="",VLOOKUP(Crate_BOMs[[#This Row],[crate no.]],Crates_[[crate no.]:[New Sublot]],2,FALSE),VLOOKUP(Crate_BOMs[[#This Row],[crate no.]],Crates_[[crate no.]:[New Sublot]],3,FALSE))</f>
        <v>2.04</v>
      </c>
    </row>
    <row r="685" spans="1:33" x14ac:dyDescent="0.25">
      <c r="A685">
        <v>13</v>
      </c>
      <c r="B685">
        <v>300521695</v>
      </c>
      <c r="C685">
        <v>2394811</v>
      </c>
      <c r="D685">
        <v>1</v>
      </c>
      <c r="E685" t="s">
        <v>57</v>
      </c>
      <c r="F685" t="s">
        <v>223</v>
      </c>
      <c r="G685">
        <v>2892</v>
      </c>
      <c r="H685">
        <v>2496</v>
      </c>
      <c r="I685">
        <v>114</v>
      </c>
      <c r="J685">
        <v>98</v>
      </c>
      <c r="K685">
        <v>397</v>
      </c>
      <c r="L685">
        <v>1</v>
      </c>
      <c r="M685" t="s">
        <v>55</v>
      </c>
      <c r="N685" t="s">
        <v>56</v>
      </c>
      <c r="O685" s="2">
        <v>875.2351801399999</v>
      </c>
      <c r="P685" s="15">
        <v>45782</v>
      </c>
      <c r="Q685" s="15">
        <v>45797</v>
      </c>
      <c r="R685" s="15">
        <v>45804</v>
      </c>
      <c r="S685" t="s">
        <v>21</v>
      </c>
      <c r="T685">
        <v>5</v>
      </c>
      <c r="U685" s="2">
        <v>500.44933473999998</v>
      </c>
      <c r="V685" s="2">
        <v>6613.8678599999994</v>
      </c>
      <c r="W685" s="2">
        <v>10.367454400000002</v>
      </c>
      <c r="X685" s="2">
        <v>1.2139108000000001</v>
      </c>
      <c r="Y685" s="2">
        <v>8.7926511999999999</v>
      </c>
      <c r="Z685" s="6">
        <f>Crate_BOMs[[#This Row],[glass weight (lb)]]+Crate_BOMs[[#This Row],[Crate Weight (lb)]]/COUNTIF(Crate_BOMs[crate no.],Crate_BOMs[[#This Row],[crate no.]])</f>
        <v>958.64340259666653</v>
      </c>
      <c r="AA685" s="6" t="str">
        <f>IF(LEFT(Crate_BOMs[[#This Row],[glass code]],4)&lt;&gt;"1116","",IFERROR(MID(Crate_BOMs[[#This Row],[no]],FIND("ECN",Crate_BOMs[[#This Row],[no]]),200),MID(Crate_BOMs[[#This Row],[no]],39,200)))</f>
        <v>2.04 GLZ01</v>
      </c>
      <c r="AB685" s="6" t="str">
        <f>SUBSTITUTE(IF(RIGHT(Crate_BOMs[[#This Row],[PO Sublot-GL]],6)="curved",RIGHT(Crate_BOMs[[#This Row],[PO Sublot-GL]],12),RIGHT(Crate_BOMs[[#This Row],[PO Sublot-GL]],5))," ","")</f>
        <v>GLZ01</v>
      </c>
      <c r="AC685" s="6" t="str">
        <f>SUBSTITUTE(LEFT(Crate_BOMs[[#This Row],[PO Sublot-GL]],LEN(Crate_BOMs[[#This Row],[PO Sublot-GL]])-LEN(Crate_BOMs[[#This Row],[Glass Type]]))," ","")</f>
        <v>2.04</v>
      </c>
      <c r="AD685" s="6" t="str">
        <f>LEFT(Crate_BOMs[[#This Row],[no]],FIND(" ",Crate_BOMs[[#This Row],[no]],5)-1)</f>
        <v>PO 40542</v>
      </c>
      <c r="AE685" s="6" cm="1">
        <f t="array" ref="AE685">COUNTA(_xlfn.UNIQUE(_xlfn._xlws.FILTER(Crate_BOMs[PO],Crate_BOMs[crate no.]=Crate_BOMs[[#This Row],[crate no.]])))</f>
        <v>1</v>
      </c>
      <c r="AF685" s="10" t="str">
        <f>IF(Crate_BOMs[[#This Row],['# POs in Crate]]=1,"",IF(VLOOKUP(Crate_BOMs[[#This Row],[crate no.]],Crates_[[crate no.]:[New Sublot]],3,FALSE)="","",VLOOKUP(Crate_BOMs[[#This Row],[crate no.]],Crates_[[crate no.]:[New Sublot]],3,FALSE)))</f>
        <v/>
      </c>
      <c r="AG685" s="6" t="str">
        <f>IF(VLOOKUP(Crate_BOMs[[#This Row],[crate no.]],Crates_[[crate no.]:[New Sublot]],3,FALSE)="",VLOOKUP(Crate_BOMs[[#This Row],[crate no.]],Crates_[[crate no.]:[New Sublot]],2,FALSE),VLOOKUP(Crate_BOMs[[#This Row],[crate no.]],Crates_[[crate no.]:[New Sublot]],3,FALSE))</f>
        <v>2.04</v>
      </c>
    </row>
    <row r="686" spans="1:33" x14ac:dyDescent="0.25">
      <c r="A686">
        <v>13</v>
      </c>
      <c r="B686">
        <v>300521695</v>
      </c>
      <c r="C686">
        <v>2394811</v>
      </c>
      <c r="D686">
        <v>1</v>
      </c>
      <c r="E686" t="s">
        <v>57</v>
      </c>
      <c r="F686" t="s">
        <v>223</v>
      </c>
      <c r="G686">
        <v>2892</v>
      </c>
      <c r="H686">
        <v>2496</v>
      </c>
      <c r="I686">
        <v>114</v>
      </c>
      <c r="J686">
        <v>98</v>
      </c>
      <c r="K686">
        <v>397</v>
      </c>
      <c r="L686">
        <v>1</v>
      </c>
      <c r="M686" t="s">
        <v>55</v>
      </c>
      <c r="N686" t="s">
        <v>56</v>
      </c>
      <c r="O686" s="2">
        <v>875.2351801399999</v>
      </c>
      <c r="P686" s="15">
        <v>45782</v>
      </c>
      <c r="Q686" s="15">
        <v>45797</v>
      </c>
      <c r="R686" s="15">
        <v>45804</v>
      </c>
      <c r="S686" t="s">
        <v>21</v>
      </c>
      <c r="T686">
        <v>5</v>
      </c>
      <c r="U686" s="2">
        <v>500.44933473999998</v>
      </c>
      <c r="V686" s="2">
        <v>6613.8678599999994</v>
      </c>
      <c r="W686" s="2">
        <v>10.367454400000002</v>
      </c>
      <c r="X686" s="2">
        <v>1.2139108000000001</v>
      </c>
      <c r="Y686" s="2">
        <v>8.7926511999999999</v>
      </c>
      <c r="Z686" s="6">
        <f>Crate_BOMs[[#This Row],[glass weight (lb)]]+Crate_BOMs[[#This Row],[Crate Weight (lb)]]/COUNTIF(Crate_BOMs[crate no.],Crate_BOMs[[#This Row],[crate no.]])</f>
        <v>958.64340259666653</v>
      </c>
      <c r="AA686" s="6" t="str">
        <f>IF(LEFT(Crate_BOMs[[#This Row],[glass code]],4)&lt;&gt;"1116","",IFERROR(MID(Crate_BOMs[[#This Row],[no]],FIND("ECN",Crate_BOMs[[#This Row],[no]]),200),MID(Crate_BOMs[[#This Row],[no]],39,200)))</f>
        <v>2.04 GLZ01</v>
      </c>
      <c r="AB686" s="6" t="str">
        <f>SUBSTITUTE(IF(RIGHT(Crate_BOMs[[#This Row],[PO Sublot-GL]],6)="curved",RIGHT(Crate_BOMs[[#This Row],[PO Sublot-GL]],12),RIGHT(Crate_BOMs[[#This Row],[PO Sublot-GL]],5))," ","")</f>
        <v>GLZ01</v>
      </c>
      <c r="AC686" s="6" t="str">
        <f>SUBSTITUTE(LEFT(Crate_BOMs[[#This Row],[PO Sublot-GL]],LEN(Crate_BOMs[[#This Row],[PO Sublot-GL]])-LEN(Crate_BOMs[[#This Row],[Glass Type]]))," ","")</f>
        <v>2.04</v>
      </c>
      <c r="AD686" s="6" t="str">
        <f>LEFT(Crate_BOMs[[#This Row],[no]],FIND(" ",Crate_BOMs[[#This Row],[no]],5)-1)</f>
        <v>PO 40542</v>
      </c>
      <c r="AE686" s="6" cm="1">
        <f t="array" ref="AE686">COUNTA(_xlfn.UNIQUE(_xlfn._xlws.FILTER(Crate_BOMs[PO],Crate_BOMs[crate no.]=Crate_BOMs[[#This Row],[crate no.]])))</f>
        <v>1</v>
      </c>
      <c r="AF686" s="10" t="str">
        <f>IF(Crate_BOMs[[#This Row],['# POs in Crate]]=1,"",IF(VLOOKUP(Crate_BOMs[[#This Row],[crate no.]],Crates_[[crate no.]:[New Sublot]],3,FALSE)="","",VLOOKUP(Crate_BOMs[[#This Row],[crate no.]],Crates_[[crate no.]:[New Sublot]],3,FALSE)))</f>
        <v/>
      </c>
      <c r="AG686" s="6" t="str">
        <f>IF(VLOOKUP(Crate_BOMs[[#This Row],[crate no.]],Crates_[[crate no.]:[New Sublot]],3,FALSE)="",VLOOKUP(Crate_BOMs[[#This Row],[crate no.]],Crates_[[crate no.]:[New Sublot]],2,FALSE),VLOOKUP(Crate_BOMs[[#This Row],[crate no.]],Crates_[[crate no.]:[New Sublot]],3,FALSE))</f>
        <v>2.04</v>
      </c>
    </row>
    <row r="687" spans="1:33" x14ac:dyDescent="0.25">
      <c r="A687">
        <v>13</v>
      </c>
      <c r="B687">
        <v>300521695</v>
      </c>
      <c r="C687">
        <v>2394811</v>
      </c>
      <c r="D687">
        <v>1</v>
      </c>
      <c r="E687" t="s">
        <v>57</v>
      </c>
      <c r="F687" t="s">
        <v>223</v>
      </c>
      <c r="G687">
        <v>2892</v>
      </c>
      <c r="H687">
        <v>2496</v>
      </c>
      <c r="I687">
        <v>114</v>
      </c>
      <c r="J687">
        <v>98</v>
      </c>
      <c r="K687">
        <v>397</v>
      </c>
      <c r="L687">
        <v>1</v>
      </c>
      <c r="M687" t="s">
        <v>55</v>
      </c>
      <c r="N687" t="s">
        <v>56</v>
      </c>
      <c r="O687" s="2">
        <v>875.2351801399999</v>
      </c>
      <c r="P687" s="15">
        <v>45782</v>
      </c>
      <c r="Q687" s="15">
        <v>45797</v>
      </c>
      <c r="R687" s="15">
        <v>45804</v>
      </c>
      <c r="S687" t="s">
        <v>21</v>
      </c>
      <c r="T687">
        <v>5</v>
      </c>
      <c r="U687" s="2">
        <v>500.44933473999998</v>
      </c>
      <c r="V687" s="2">
        <v>6613.8678599999994</v>
      </c>
      <c r="W687" s="2">
        <v>10.367454400000002</v>
      </c>
      <c r="X687" s="2">
        <v>1.2139108000000001</v>
      </c>
      <c r="Y687" s="2">
        <v>8.7926511999999999</v>
      </c>
      <c r="Z687" s="6">
        <f>Crate_BOMs[[#This Row],[glass weight (lb)]]+Crate_BOMs[[#This Row],[Crate Weight (lb)]]/COUNTIF(Crate_BOMs[crate no.],Crate_BOMs[[#This Row],[crate no.]])</f>
        <v>958.64340259666653</v>
      </c>
      <c r="AA687" s="6" t="str">
        <f>IF(LEFT(Crate_BOMs[[#This Row],[glass code]],4)&lt;&gt;"1116","",IFERROR(MID(Crate_BOMs[[#This Row],[no]],FIND("ECN",Crate_BOMs[[#This Row],[no]]),200),MID(Crate_BOMs[[#This Row],[no]],39,200)))</f>
        <v>2.04 GLZ01</v>
      </c>
      <c r="AB687" s="6" t="str">
        <f>SUBSTITUTE(IF(RIGHT(Crate_BOMs[[#This Row],[PO Sublot-GL]],6)="curved",RIGHT(Crate_BOMs[[#This Row],[PO Sublot-GL]],12),RIGHT(Crate_BOMs[[#This Row],[PO Sublot-GL]],5))," ","")</f>
        <v>GLZ01</v>
      </c>
      <c r="AC687" s="6" t="str">
        <f>SUBSTITUTE(LEFT(Crate_BOMs[[#This Row],[PO Sublot-GL]],LEN(Crate_BOMs[[#This Row],[PO Sublot-GL]])-LEN(Crate_BOMs[[#This Row],[Glass Type]]))," ","")</f>
        <v>2.04</v>
      </c>
      <c r="AD687" s="6" t="str">
        <f>LEFT(Crate_BOMs[[#This Row],[no]],FIND(" ",Crate_BOMs[[#This Row],[no]],5)-1)</f>
        <v>PO 40542</v>
      </c>
      <c r="AE687" s="6" cm="1">
        <f t="array" ref="AE687">COUNTA(_xlfn.UNIQUE(_xlfn._xlws.FILTER(Crate_BOMs[PO],Crate_BOMs[crate no.]=Crate_BOMs[[#This Row],[crate no.]])))</f>
        <v>1</v>
      </c>
      <c r="AF687" s="10" t="str">
        <f>IF(Crate_BOMs[[#This Row],['# POs in Crate]]=1,"",IF(VLOOKUP(Crate_BOMs[[#This Row],[crate no.]],Crates_[[crate no.]:[New Sublot]],3,FALSE)="","",VLOOKUP(Crate_BOMs[[#This Row],[crate no.]],Crates_[[crate no.]:[New Sublot]],3,FALSE)))</f>
        <v/>
      </c>
      <c r="AG687" s="6" t="str">
        <f>IF(VLOOKUP(Crate_BOMs[[#This Row],[crate no.]],Crates_[[crate no.]:[New Sublot]],3,FALSE)="",VLOOKUP(Crate_BOMs[[#This Row],[crate no.]],Crates_[[crate no.]:[New Sublot]],2,FALSE),VLOOKUP(Crate_BOMs[[#This Row],[crate no.]],Crates_[[crate no.]:[New Sublot]],3,FALSE))</f>
        <v>2.04</v>
      </c>
    </row>
    <row r="688" spans="1:33" x14ac:dyDescent="0.25">
      <c r="A688">
        <v>13</v>
      </c>
      <c r="B688">
        <v>300521695</v>
      </c>
      <c r="C688">
        <v>2394811</v>
      </c>
      <c r="D688">
        <v>1</v>
      </c>
      <c r="E688" t="s">
        <v>57</v>
      </c>
      <c r="F688" t="s">
        <v>223</v>
      </c>
      <c r="G688">
        <v>2892</v>
      </c>
      <c r="H688">
        <v>2496</v>
      </c>
      <c r="I688">
        <v>114</v>
      </c>
      <c r="J688">
        <v>98</v>
      </c>
      <c r="K688">
        <v>397</v>
      </c>
      <c r="L688">
        <v>1</v>
      </c>
      <c r="M688" t="s">
        <v>55</v>
      </c>
      <c r="N688" t="s">
        <v>56</v>
      </c>
      <c r="O688" s="2">
        <v>875.2351801399999</v>
      </c>
      <c r="P688" s="15">
        <v>45782</v>
      </c>
      <c r="Q688" s="15">
        <v>45797</v>
      </c>
      <c r="R688" s="15">
        <v>45804</v>
      </c>
      <c r="S688" t="s">
        <v>21</v>
      </c>
      <c r="T688">
        <v>5</v>
      </c>
      <c r="U688" s="2">
        <v>500.44933473999998</v>
      </c>
      <c r="V688" s="2">
        <v>6613.8678599999994</v>
      </c>
      <c r="W688" s="2">
        <v>10.367454400000002</v>
      </c>
      <c r="X688" s="2">
        <v>1.2139108000000001</v>
      </c>
      <c r="Y688" s="2">
        <v>8.7926511999999999</v>
      </c>
      <c r="Z688" s="6">
        <f>Crate_BOMs[[#This Row],[glass weight (lb)]]+Crate_BOMs[[#This Row],[Crate Weight (lb)]]/COUNTIF(Crate_BOMs[crate no.],Crate_BOMs[[#This Row],[crate no.]])</f>
        <v>958.64340259666653</v>
      </c>
      <c r="AA688" s="6" t="str">
        <f>IF(LEFT(Crate_BOMs[[#This Row],[glass code]],4)&lt;&gt;"1116","",IFERROR(MID(Crate_BOMs[[#This Row],[no]],FIND("ECN",Crate_BOMs[[#This Row],[no]]),200),MID(Crate_BOMs[[#This Row],[no]],39,200)))</f>
        <v>2.04 GLZ01</v>
      </c>
      <c r="AB688" s="6" t="str">
        <f>SUBSTITUTE(IF(RIGHT(Crate_BOMs[[#This Row],[PO Sublot-GL]],6)="curved",RIGHT(Crate_BOMs[[#This Row],[PO Sublot-GL]],12),RIGHT(Crate_BOMs[[#This Row],[PO Sublot-GL]],5))," ","")</f>
        <v>GLZ01</v>
      </c>
      <c r="AC688" s="6" t="str">
        <f>SUBSTITUTE(LEFT(Crate_BOMs[[#This Row],[PO Sublot-GL]],LEN(Crate_BOMs[[#This Row],[PO Sublot-GL]])-LEN(Crate_BOMs[[#This Row],[Glass Type]]))," ","")</f>
        <v>2.04</v>
      </c>
      <c r="AD688" s="6" t="str">
        <f>LEFT(Crate_BOMs[[#This Row],[no]],FIND(" ",Crate_BOMs[[#This Row],[no]],5)-1)</f>
        <v>PO 40542</v>
      </c>
      <c r="AE688" s="6" cm="1">
        <f t="array" ref="AE688">COUNTA(_xlfn.UNIQUE(_xlfn._xlws.FILTER(Crate_BOMs[PO],Crate_BOMs[crate no.]=Crate_BOMs[[#This Row],[crate no.]])))</f>
        <v>1</v>
      </c>
      <c r="AF688" s="10" t="str">
        <f>IF(Crate_BOMs[[#This Row],['# POs in Crate]]=1,"",IF(VLOOKUP(Crate_BOMs[[#This Row],[crate no.]],Crates_[[crate no.]:[New Sublot]],3,FALSE)="","",VLOOKUP(Crate_BOMs[[#This Row],[crate no.]],Crates_[[crate no.]:[New Sublot]],3,FALSE)))</f>
        <v/>
      </c>
      <c r="AG688" s="6" t="str">
        <f>IF(VLOOKUP(Crate_BOMs[[#This Row],[crate no.]],Crates_[[crate no.]:[New Sublot]],3,FALSE)="",VLOOKUP(Crate_BOMs[[#This Row],[crate no.]],Crates_[[crate no.]:[New Sublot]],2,FALSE),VLOOKUP(Crate_BOMs[[#This Row],[crate no.]],Crates_[[crate no.]:[New Sublot]],3,FALSE))</f>
        <v>2.04</v>
      </c>
    </row>
    <row r="689" spans="1:33" x14ac:dyDescent="0.25">
      <c r="A689">
        <v>13</v>
      </c>
      <c r="B689">
        <v>300521695</v>
      </c>
      <c r="C689">
        <v>2394811</v>
      </c>
      <c r="D689">
        <v>1</v>
      </c>
      <c r="E689" t="s">
        <v>57</v>
      </c>
      <c r="F689" t="s">
        <v>223</v>
      </c>
      <c r="G689">
        <v>2892</v>
      </c>
      <c r="H689">
        <v>2496</v>
      </c>
      <c r="I689">
        <v>114</v>
      </c>
      <c r="J689">
        <v>98</v>
      </c>
      <c r="K689">
        <v>397</v>
      </c>
      <c r="L689">
        <v>1</v>
      </c>
      <c r="M689" t="s">
        <v>55</v>
      </c>
      <c r="N689" t="s">
        <v>56</v>
      </c>
      <c r="O689" s="2">
        <v>875.2351801399999</v>
      </c>
      <c r="P689" s="15">
        <v>45782</v>
      </c>
      <c r="Q689" s="15">
        <v>45797</v>
      </c>
      <c r="R689" s="15">
        <v>45804</v>
      </c>
      <c r="S689" t="s">
        <v>21</v>
      </c>
      <c r="T689">
        <v>5</v>
      </c>
      <c r="U689" s="2">
        <v>500.44933473999998</v>
      </c>
      <c r="V689" s="2">
        <v>6613.8678599999994</v>
      </c>
      <c r="W689" s="2">
        <v>10.367454400000002</v>
      </c>
      <c r="X689" s="2">
        <v>1.2139108000000001</v>
      </c>
      <c r="Y689" s="2">
        <v>8.7926511999999999</v>
      </c>
      <c r="Z689" s="6">
        <f>Crate_BOMs[[#This Row],[glass weight (lb)]]+Crate_BOMs[[#This Row],[Crate Weight (lb)]]/COUNTIF(Crate_BOMs[crate no.],Crate_BOMs[[#This Row],[crate no.]])</f>
        <v>958.64340259666653</v>
      </c>
      <c r="AA689" s="6" t="str">
        <f>IF(LEFT(Crate_BOMs[[#This Row],[glass code]],4)&lt;&gt;"1116","",IFERROR(MID(Crate_BOMs[[#This Row],[no]],FIND("ECN",Crate_BOMs[[#This Row],[no]]),200),MID(Crate_BOMs[[#This Row],[no]],39,200)))</f>
        <v>2.04 GLZ01</v>
      </c>
      <c r="AB689" s="6" t="str">
        <f>SUBSTITUTE(IF(RIGHT(Crate_BOMs[[#This Row],[PO Sublot-GL]],6)="curved",RIGHT(Crate_BOMs[[#This Row],[PO Sublot-GL]],12),RIGHT(Crate_BOMs[[#This Row],[PO Sublot-GL]],5))," ","")</f>
        <v>GLZ01</v>
      </c>
      <c r="AC689" s="6" t="str">
        <f>SUBSTITUTE(LEFT(Crate_BOMs[[#This Row],[PO Sublot-GL]],LEN(Crate_BOMs[[#This Row],[PO Sublot-GL]])-LEN(Crate_BOMs[[#This Row],[Glass Type]]))," ","")</f>
        <v>2.04</v>
      </c>
      <c r="AD689" s="6" t="str">
        <f>LEFT(Crate_BOMs[[#This Row],[no]],FIND(" ",Crate_BOMs[[#This Row],[no]],5)-1)</f>
        <v>PO 40542</v>
      </c>
      <c r="AE689" s="6" cm="1">
        <f t="array" ref="AE689">COUNTA(_xlfn.UNIQUE(_xlfn._xlws.FILTER(Crate_BOMs[PO],Crate_BOMs[crate no.]=Crate_BOMs[[#This Row],[crate no.]])))</f>
        <v>1</v>
      </c>
      <c r="AF689" s="10" t="str">
        <f>IF(Crate_BOMs[[#This Row],['# POs in Crate]]=1,"",IF(VLOOKUP(Crate_BOMs[[#This Row],[crate no.]],Crates_[[crate no.]:[New Sublot]],3,FALSE)="","",VLOOKUP(Crate_BOMs[[#This Row],[crate no.]],Crates_[[crate no.]:[New Sublot]],3,FALSE)))</f>
        <v/>
      </c>
      <c r="AG689" s="6" t="str">
        <f>IF(VLOOKUP(Crate_BOMs[[#This Row],[crate no.]],Crates_[[crate no.]:[New Sublot]],3,FALSE)="",VLOOKUP(Crate_BOMs[[#This Row],[crate no.]],Crates_[[crate no.]:[New Sublot]],2,FALSE),VLOOKUP(Crate_BOMs[[#This Row],[crate no.]],Crates_[[crate no.]:[New Sublot]],3,FALSE))</f>
        <v>2.04</v>
      </c>
    </row>
    <row r="690" spans="1:33" x14ac:dyDescent="0.25">
      <c r="A690">
        <v>14</v>
      </c>
      <c r="B690">
        <v>300522745</v>
      </c>
      <c r="C690">
        <v>2394810</v>
      </c>
      <c r="D690">
        <v>1</v>
      </c>
      <c r="E690" t="s">
        <v>125</v>
      </c>
      <c r="F690" t="s">
        <v>224</v>
      </c>
      <c r="G690">
        <v>2892</v>
      </c>
      <c r="H690">
        <v>2496</v>
      </c>
      <c r="I690">
        <v>114</v>
      </c>
      <c r="J690">
        <v>98</v>
      </c>
      <c r="K690">
        <v>397</v>
      </c>
      <c r="L690">
        <v>1</v>
      </c>
      <c r="M690" t="s">
        <v>55</v>
      </c>
      <c r="N690" t="s">
        <v>56</v>
      </c>
      <c r="O690" s="2">
        <v>875.2351801399999</v>
      </c>
      <c r="P690" s="15">
        <v>45782</v>
      </c>
      <c r="Q690" s="15">
        <v>45797</v>
      </c>
      <c r="R690" s="15">
        <v>45804</v>
      </c>
      <c r="S690" t="s">
        <v>21</v>
      </c>
      <c r="T690">
        <v>5</v>
      </c>
      <c r="U690" s="2">
        <v>500.44933473999998</v>
      </c>
      <c r="V690" s="2">
        <v>6613.8678599999994</v>
      </c>
      <c r="W690" s="2">
        <v>10.367454400000002</v>
      </c>
      <c r="X690" s="2">
        <v>1.2139108000000001</v>
      </c>
      <c r="Y690" s="2">
        <v>8.7926511999999999</v>
      </c>
      <c r="Z690" s="6">
        <f>Crate_BOMs[[#This Row],[glass weight (lb)]]+Crate_BOMs[[#This Row],[Crate Weight (lb)]]/COUNTIF(Crate_BOMs[crate no.],Crate_BOMs[[#This Row],[crate no.]])</f>
        <v>958.64340259666653</v>
      </c>
      <c r="AA690" s="6" t="str">
        <f>IF(LEFT(Crate_BOMs[[#This Row],[glass code]],4)&lt;&gt;"1116","",IFERROR(MID(Crate_BOMs[[#This Row],[no]],FIND("ECN",Crate_BOMs[[#This Row],[no]]),200),MID(Crate_BOMs[[#This Row],[no]],39,200)))</f>
        <v>2.04 GLT01</v>
      </c>
      <c r="AB690" s="6" t="str">
        <f>SUBSTITUTE(IF(RIGHT(Crate_BOMs[[#This Row],[PO Sublot-GL]],6)="curved",RIGHT(Crate_BOMs[[#This Row],[PO Sublot-GL]],12),RIGHT(Crate_BOMs[[#This Row],[PO Sublot-GL]],5))," ","")</f>
        <v>GLT01</v>
      </c>
      <c r="AC690" s="6" t="str">
        <f>SUBSTITUTE(LEFT(Crate_BOMs[[#This Row],[PO Sublot-GL]],LEN(Crate_BOMs[[#This Row],[PO Sublot-GL]])-LEN(Crate_BOMs[[#This Row],[Glass Type]]))," ","")</f>
        <v>2.04</v>
      </c>
      <c r="AD690" s="6" t="str">
        <f>LEFT(Crate_BOMs[[#This Row],[no]],FIND(" ",Crate_BOMs[[#This Row],[no]],5)-1)</f>
        <v>PO 40542</v>
      </c>
      <c r="AE690" s="6" cm="1">
        <f t="array" ref="AE690">COUNTA(_xlfn.UNIQUE(_xlfn._xlws.FILTER(Crate_BOMs[PO],Crate_BOMs[crate no.]=Crate_BOMs[[#This Row],[crate no.]])))</f>
        <v>1</v>
      </c>
      <c r="AF690" s="10" t="str">
        <f>IF(Crate_BOMs[[#This Row],['# POs in Crate]]=1,"",IF(VLOOKUP(Crate_BOMs[[#This Row],[crate no.]],Crates_[[crate no.]:[New Sublot]],3,FALSE)="","",VLOOKUP(Crate_BOMs[[#This Row],[crate no.]],Crates_[[crate no.]:[New Sublot]],3,FALSE)))</f>
        <v/>
      </c>
      <c r="AG690" s="6" t="str">
        <f>IF(VLOOKUP(Crate_BOMs[[#This Row],[crate no.]],Crates_[[crate no.]:[New Sublot]],3,FALSE)="",VLOOKUP(Crate_BOMs[[#This Row],[crate no.]],Crates_[[crate no.]:[New Sublot]],2,FALSE),VLOOKUP(Crate_BOMs[[#This Row],[crate no.]],Crates_[[crate no.]:[New Sublot]],3,FALSE))</f>
        <v>2.04</v>
      </c>
    </row>
    <row r="691" spans="1:33" x14ac:dyDescent="0.25">
      <c r="A691">
        <v>14</v>
      </c>
      <c r="B691">
        <v>300522745</v>
      </c>
      <c r="C691">
        <v>2394810</v>
      </c>
      <c r="D691">
        <v>1</v>
      </c>
      <c r="E691" t="s">
        <v>125</v>
      </c>
      <c r="F691" t="s">
        <v>224</v>
      </c>
      <c r="G691">
        <v>2892</v>
      </c>
      <c r="H691">
        <v>2496</v>
      </c>
      <c r="I691">
        <v>114</v>
      </c>
      <c r="J691">
        <v>98</v>
      </c>
      <c r="K691">
        <v>397</v>
      </c>
      <c r="L691">
        <v>1</v>
      </c>
      <c r="M691" t="s">
        <v>55</v>
      </c>
      <c r="N691" t="s">
        <v>56</v>
      </c>
      <c r="O691" s="2">
        <v>875.2351801399999</v>
      </c>
      <c r="P691" s="15">
        <v>45782</v>
      </c>
      <c r="Q691" s="15">
        <v>45797</v>
      </c>
      <c r="R691" s="15">
        <v>45804</v>
      </c>
      <c r="S691" t="s">
        <v>21</v>
      </c>
      <c r="T691">
        <v>5</v>
      </c>
      <c r="U691" s="2">
        <v>500.44933473999998</v>
      </c>
      <c r="V691" s="2">
        <v>6613.8678599999994</v>
      </c>
      <c r="W691" s="2">
        <v>10.367454400000002</v>
      </c>
      <c r="X691" s="2">
        <v>1.2139108000000001</v>
      </c>
      <c r="Y691" s="2">
        <v>8.7926511999999999</v>
      </c>
      <c r="Z691" s="6">
        <f>Crate_BOMs[[#This Row],[glass weight (lb)]]+Crate_BOMs[[#This Row],[Crate Weight (lb)]]/COUNTIF(Crate_BOMs[crate no.],Crate_BOMs[[#This Row],[crate no.]])</f>
        <v>958.64340259666653</v>
      </c>
      <c r="AA691" s="6" t="str">
        <f>IF(LEFT(Crate_BOMs[[#This Row],[glass code]],4)&lt;&gt;"1116","",IFERROR(MID(Crate_BOMs[[#This Row],[no]],FIND("ECN",Crate_BOMs[[#This Row],[no]]),200),MID(Crate_BOMs[[#This Row],[no]],39,200)))</f>
        <v>2.04 GLT01</v>
      </c>
      <c r="AB691" s="6" t="str">
        <f>SUBSTITUTE(IF(RIGHT(Crate_BOMs[[#This Row],[PO Sublot-GL]],6)="curved",RIGHT(Crate_BOMs[[#This Row],[PO Sublot-GL]],12),RIGHT(Crate_BOMs[[#This Row],[PO Sublot-GL]],5))," ","")</f>
        <v>GLT01</v>
      </c>
      <c r="AC691" s="6" t="str">
        <f>SUBSTITUTE(LEFT(Crate_BOMs[[#This Row],[PO Sublot-GL]],LEN(Crate_BOMs[[#This Row],[PO Sublot-GL]])-LEN(Crate_BOMs[[#This Row],[Glass Type]]))," ","")</f>
        <v>2.04</v>
      </c>
      <c r="AD691" s="6" t="str">
        <f>LEFT(Crate_BOMs[[#This Row],[no]],FIND(" ",Crate_BOMs[[#This Row],[no]],5)-1)</f>
        <v>PO 40542</v>
      </c>
      <c r="AE691" s="6" cm="1">
        <f t="array" ref="AE691">COUNTA(_xlfn.UNIQUE(_xlfn._xlws.FILTER(Crate_BOMs[PO],Crate_BOMs[crate no.]=Crate_BOMs[[#This Row],[crate no.]])))</f>
        <v>1</v>
      </c>
      <c r="AF691" s="10" t="str">
        <f>IF(Crate_BOMs[[#This Row],['# POs in Crate]]=1,"",IF(VLOOKUP(Crate_BOMs[[#This Row],[crate no.]],Crates_[[crate no.]:[New Sublot]],3,FALSE)="","",VLOOKUP(Crate_BOMs[[#This Row],[crate no.]],Crates_[[crate no.]:[New Sublot]],3,FALSE)))</f>
        <v/>
      </c>
      <c r="AG691" s="6" t="str">
        <f>IF(VLOOKUP(Crate_BOMs[[#This Row],[crate no.]],Crates_[[crate no.]:[New Sublot]],3,FALSE)="",VLOOKUP(Crate_BOMs[[#This Row],[crate no.]],Crates_[[crate no.]:[New Sublot]],2,FALSE),VLOOKUP(Crate_BOMs[[#This Row],[crate no.]],Crates_[[crate no.]:[New Sublot]],3,FALSE))</f>
        <v>2.04</v>
      </c>
    </row>
    <row r="692" spans="1:33" x14ac:dyDescent="0.25">
      <c r="A692">
        <v>14</v>
      </c>
      <c r="B692">
        <v>300522745</v>
      </c>
      <c r="C692">
        <v>2394810</v>
      </c>
      <c r="D692">
        <v>1</v>
      </c>
      <c r="E692" t="s">
        <v>125</v>
      </c>
      <c r="F692" t="s">
        <v>224</v>
      </c>
      <c r="G692">
        <v>2892</v>
      </c>
      <c r="H692">
        <v>2496</v>
      </c>
      <c r="I692">
        <v>114</v>
      </c>
      <c r="J692">
        <v>98</v>
      </c>
      <c r="K692">
        <v>397</v>
      </c>
      <c r="L692">
        <v>1</v>
      </c>
      <c r="M692" t="s">
        <v>55</v>
      </c>
      <c r="N692" t="s">
        <v>56</v>
      </c>
      <c r="O692" s="2">
        <v>875.2351801399999</v>
      </c>
      <c r="P692" s="15">
        <v>45782</v>
      </c>
      <c r="Q692" s="15">
        <v>45797</v>
      </c>
      <c r="R692" s="15">
        <v>45804</v>
      </c>
      <c r="S692" t="s">
        <v>21</v>
      </c>
      <c r="T692">
        <v>5</v>
      </c>
      <c r="U692" s="2">
        <v>500.44933473999998</v>
      </c>
      <c r="V692" s="2">
        <v>6613.8678599999994</v>
      </c>
      <c r="W692" s="2">
        <v>10.367454400000002</v>
      </c>
      <c r="X692" s="2">
        <v>1.2139108000000001</v>
      </c>
      <c r="Y692" s="2">
        <v>8.7926511999999999</v>
      </c>
      <c r="Z692" s="6">
        <f>Crate_BOMs[[#This Row],[glass weight (lb)]]+Crate_BOMs[[#This Row],[Crate Weight (lb)]]/COUNTIF(Crate_BOMs[crate no.],Crate_BOMs[[#This Row],[crate no.]])</f>
        <v>958.64340259666653</v>
      </c>
      <c r="AA692" s="6" t="str">
        <f>IF(LEFT(Crate_BOMs[[#This Row],[glass code]],4)&lt;&gt;"1116","",IFERROR(MID(Crate_BOMs[[#This Row],[no]],FIND("ECN",Crate_BOMs[[#This Row],[no]]),200),MID(Crate_BOMs[[#This Row],[no]],39,200)))</f>
        <v>2.04 GLT01</v>
      </c>
      <c r="AB692" s="6" t="str">
        <f>SUBSTITUTE(IF(RIGHT(Crate_BOMs[[#This Row],[PO Sublot-GL]],6)="curved",RIGHT(Crate_BOMs[[#This Row],[PO Sublot-GL]],12),RIGHT(Crate_BOMs[[#This Row],[PO Sublot-GL]],5))," ","")</f>
        <v>GLT01</v>
      </c>
      <c r="AC692" s="6" t="str">
        <f>SUBSTITUTE(LEFT(Crate_BOMs[[#This Row],[PO Sublot-GL]],LEN(Crate_BOMs[[#This Row],[PO Sublot-GL]])-LEN(Crate_BOMs[[#This Row],[Glass Type]]))," ","")</f>
        <v>2.04</v>
      </c>
      <c r="AD692" s="6" t="str">
        <f>LEFT(Crate_BOMs[[#This Row],[no]],FIND(" ",Crate_BOMs[[#This Row],[no]],5)-1)</f>
        <v>PO 40542</v>
      </c>
      <c r="AE692" s="6" cm="1">
        <f t="array" ref="AE692">COUNTA(_xlfn.UNIQUE(_xlfn._xlws.FILTER(Crate_BOMs[PO],Crate_BOMs[crate no.]=Crate_BOMs[[#This Row],[crate no.]])))</f>
        <v>1</v>
      </c>
      <c r="AF692" s="10" t="str">
        <f>IF(Crate_BOMs[[#This Row],['# POs in Crate]]=1,"",IF(VLOOKUP(Crate_BOMs[[#This Row],[crate no.]],Crates_[[crate no.]:[New Sublot]],3,FALSE)="","",VLOOKUP(Crate_BOMs[[#This Row],[crate no.]],Crates_[[crate no.]:[New Sublot]],3,FALSE)))</f>
        <v/>
      </c>
      <c r="AG692" s="6" t="str">
        <f>IF(VLOOKUP(Crate_BOMs[[#This Row],[crate no.]],Crates_[[crate no.]:[New Sublot]],3,FALSE)="",VLOOKUP(Crate_BOMs[[#This Row],[crate no.]],Crates_[[crate no.]:[New Sublot]],2,FALSE),VLOOKUP(Crate_BOMs[[#This Row],[crate no.]],Crates_[[crate no.]:[New Sublot]],3,FALSE))</f>
        <v>2.04</v>
      </c>
    </row>
    <row r="693" spans="1:33" x14ac:dyDescent="0.25">
      <c r="A693">
        <v>14</v>
      </c>
      <c r="B693">
        <v>300522745</v>
      </c>
      <c r="C693">
        <v>2394810</v>
      </c>
      <c r="D693">
        <v>1</v>
      </c>
      <c r="E693" t="s">
        <v>125</v>
      </c>
      <c r="F693" t="s">
        <v>224</v>
      </c>
      <c r="G693">
        <v>2892</v>
      </c>
      <c r="H693">
        <v>2496</v>
      </c>
      <c r="I693">
        <v>114</v>
      </c>
      <c r="J693">
        <v>98</v>
      </c>
      <c r="K693">
        <v>397</v>
      </c>
      <c r="L693">
        <v>1</v>
      </c>
      <c r="M693" t="s">
        <v>55</v>
      </c>
      <c r="N693" t="s">
        <v>56</v>
      </c>
      <c r="O693" s="2">
        <v>875.2351801399999</v>
      </c>
      <c r="P693" s="15">
        <v>45782</v>
      </c>
      <c r="Q693" s="15">
        <v>45797</v>
      </c>
      <c r="R693" s="15">
        <v>45804</v>
      </c>
      <c r="S693" t="s">
        <v>21</v>
      </c>
      <c r="T693">
        <v>5</v>
      </c>
      <c r="U693" s="2">
        <v>500.44933473999998</v>
      </c>
      <c r="V693" s="2">
        <v>6613.8678599999994</v>
      </c>
      <c r="W693" s="2">
        <v>10.367454400000002</v>
      </c>
      <c r="X693" s="2">
        <v>1.2139108000000001</v>
      </c>
      <c r="Y693" s="2">
        <v>8.7926511999999999</v>
      </c>
      <c r="Z693" s="6">
        <f>Crate_BOMs[[#This Row],[glass weight (lb)]]+Crate_BOMs[[#This Row],[Crate Weight (lb)]]/COUNTIF(Crate_BOMs[crate no.],Crate_BOMs[[#This Row],[crate no.]])</f>
        <v>958.64340259666653</v>
      </c>
      <c r="AA693" s="6" t="str">
        <f>IF(LEFT(Crate_BOMs[[#This Row],[glass code]],4)&lt;&gt;"1116","",IFERROR(MID(Crate_BOMs[[#This Row],[no]],FIND("ECN",Crate_BOMs[[#This Row],[no]]),200),MID(Crate_BOMs[[#This Row],[no]],39,200)))</f>
        <v>2.04 GLT01</v>
      </c>
      <c r="AB693" s="6" t="str">
        <f>SUBSTITUTE(IF(RIGHT(Crate_BOMs[[#This Row],[PO Sublot-GL]],6)="curved",RIGHT(Crate_BOMs[[#This Row],[PO Sublot-GL]],12),RIGHT(Crate_BOMs[[#This Row],[PO Sublot-GL]],5))," ","")</f>
        <v>GLT01</v>
      </c>
      <c r="AC693" s="6" t="str">
        <f>SUBSTITUTE(LEFT(Crate_BOMs[[#This Row],[PO Sublot-GL]],LEN(Crate_BOMs[[#This Row],[PO Sublot-GL]])-LEN(Crate_BOMs[[#This Row],[Glass Type]]))," ","")</f>
        <v>2.04</v>
      </c>
      <c r="AD693" s="6" t="str">
        <f>LEFT(Crate_BOMs[[#This Row],[no]],FIND(" ",Crate_BOMs[[#This Row],[no]],5)-1)</f>
        <v>PO 40542</v>
      </c>
      <c r="AE693" s="6" cm="1">
        <f t="array" ref="AE693">COUNTA(_xlfn.UNIQUE(_xlfn._xlws.FILTER(Crate_BOMs[PO],Crate_BOMs[crate no.]=Crate_BOMs[[#This Row],[crate no.]])))</f>
        <v>1</v>
      </c>
      <c r="AF693" s="10" t="str">
        <f>IF(Crate_BOMs[[#This Row],['# POs in Crate]]=1,"",IF(VLOOKUP(Crate_BOMs[[#This Row],[crate no.]],Crates_[[crate no.]:[New Sublot]],3,FALSE)="","",VLOOKUP(Crate_BOMs[[#This Row],[crate no.]],Crates_[[crate no.]:[New Sublot]],3,FALSE)))</f>
        <v/>
      </c>
      <c r="AG693" s="6" t="str">
        <f>IF(VLOOKUP(Crate_BOMs[[#This Row],[crate no.]],Crates_[[crate no.]:[New Sublot]],3,FALSE)="",VLOOKUP(Crate_BOMs[[#This Row],[crate no.]],Crates_[[crate no.]:[New Sublot]],2,FALSE),VLOOKUP(Crate_BOMs[[#This Row],[crate no.]],Crates_[[crate no.]:[New Sublot]],3,FALSE))</f>
        <v>2.04</v>
      </c>
    </row>
    <row r="694" spans="1:33" x14ac:dyDescent="0.25">
      <c r="A694">
        <v>14</v>
      </c>
      <c r="B694">
        <v>300522745</v>
      </c>
      <c r="C694">
        <v>2394810</v>
      </c>
      <c r="D694">
        <v>1</v>
      </c>
      <c r="E694" t="s">
        <v>125</v>
      </c>
      <c r="F694" t="s">
        <v>224</v>
      </c>
      <c r="G694">
        <v>2892</v>
      </c>
      <c r="H694">
        <v>2496</v>
      </c>
      <c r="I694">
        <v>114</v>
      </c>
      <c r="J694">
        <v>98</v>
      </c>
      <c r="K694">
        <v>397</v>
      </c>
      <c r="L694">
        <v>1</v>
      </c>
      <c r="M694" t="s">
        <v>55</v>
      </c>
      <c r="N694" t="s">
        <v>56</v>
      </c>
      <c r="O694" s="2">
        <v>875.2351801399999</v>
      </c>
      <c r="P694" s="15">
        <v>45782</v>
      </c>
      <c r="Q694" s="15">
        <v>45797</v>
      </c>
      <c r="R694" s="15">
        <v>45804</v>
      </c>
      <c r="S694" t="s">
        <v>21</v>
      </c>
      <c r="T694">
        <v>5</v>
      </c>
      <c r="U694" s="2">
        <v>500.44933473999998</v>
      </c>
      <c r="V694" s="2">
        <v>6613.8678599999994</v>
      </c>
      <c r="W694" s="2">
        <v>10.367454400000002</v>
      </c>
      <c r="X694" s="2">
        <v>1.2139108000000001</v>
      </c>
      <c r="Y694" s="2">
        <v>8.7926511999999999</v>
      </c>
      <c r="Z694" s="6">
        <f>Crate_BOMs[[#This Row],[glass weight (lb)]]+Crate_BOMs[[#This Row],[Crate Weight (lb)]]/COUNTIF(Crate_BOMs[crate no.],Crate_BOMs[[#This Row],[crate no.]])</f>
        <v>958.64340259666653</v>
      </c>
      <c r="AA694" s="6" t="str">
        <f>IF(LEFT(Crate_BOMs[[#This Row],[glass code]],4)&lt;&gt;"1116","",IFERROR(MID(Crate_BOMs[[#This Row],[no]],FIND("ECN",Crate_BOMs[[#This Row],[no]]),200),MID(Crate_BOMs[[#This Row],[no]],39,200)))</f>
        <v>2.04 GLT01</v>
      </c>
      <c r="AB694" s="6" t="str">
        <f>SUBSTITUTE(IF(RIGHT(Crate_BOMs[[#This Row],[PO Sublot-GL]],6)="curved",RIGHT(Crate_BOMs[[#This Row],[PO Sublot-GL]],12),RIGHT(Crate_BOMs[[#This Row],[PO Sublot-GL]],5))," ","")</f>
        <v>GLT01</v>
      </c>
      <c r="AC694" s="6" t="str">
        <f>SUBSTITUTE(LEFT(Crate_BOMs[[#This Row],[PO Sublot-GL]],LEN(Crate_BOMs[[#This Row],[PO Sublot-GL]])-LEN(Crate_BOMs[[#This Row],[Glass Type]]))," ","")</f>
        <v>2.04</v>
      </c>
      <c r="AD694" s="6" t="str">
        <f>LEFT(Crate_BOMs[[#This Row],[no]],FIND(" ",Crate_BOMs[[#This Row],[no]],5)-1)</f>
        <v>PO 40542</v>
      </c>
      <c r="AE694" s="6" cm="1">
        <f t="array" ref="AE694">COUNTA(_xlfn.UNIQUE(_xlfn._xlws.FILTER(Crate_BOMs[PO],Crate_BOMs[crate no.]=Crate_BOMs[[#This Row],[crate no.]])))</f>
        <v>1</v>
      </c>
      <c r="AF694" s="10" t="str">
        <f>IF(Crate_BOMs[[#This Row],['# POs in Crate]]=1,"",IF(VLOOKUP(Crate_BOMs[[#This Row],[crate no.]],Crates_[[crate no.]:[New Sublot]],3,FALSE)="","",VLOOKUP(Crate_BOMs[[#This Row],[crate no.]],Crates_[[crate no.]:[New Sublot]],3,FALSE)))</f>
        <v/>
      </c>
      <c r="AG694" s="6" t="str">
        <f>IF(VLOOKUP(Crate_BOMs[[#This Row],[crate no.]],Crates_[[crate no.]:[New Sublot]],3,FALSE)="",VLOOKUP(Crate_BOMs[[#This Row],[crate no.]],Crates_[[crate no.]:[New Sublot]],2,FALSE),VLOOKUP(Crate_BOMs[[#This Row],[crate no.]],Crates_[[crate no.]:[New Sublot]],3,FALSE))</f>
        <v>2.04</v>
      </c>
    </row>
    <row r="695" spans="1:33" x14ac:dyDescent="0.25">
      <c r="A695">
        <v>14</v>
      </c>
      <c r="B695">
        <v>300522745</v>
      </c>
      <c r="C695">
        <v>2394810</v>
      </c>
      <c r="D695">
        <v>1</v>
      </c>
      <c r="E695" t="s">
        <v>125</v>
      </c>
      <c r="F695" t="s">
        <v>224</v>
      </c>
      <c r="G695">
        <v>2892</v>
      </c>
      <c r="H695">
        <v>2496</v>
      </c>
      <c r="I695">
        <v>114</v>
      </c>
      <c r="J695">
        <v>98</v>
      </c>
      <c r="K695">
        <v>397</v>
      </c>
      <c r="L695">
        <v>1</v>
      </c>
      <c r="M695" t="s">
        <v>55</v>
      </c>
      <c r="N695" t="s">
        <v>56</v>
      </c>
      <c r="O695" s="2">
        <v>875.2351801399999</v>
      </c>
      <c r="P695" s="15">
        <v>45782</v>
      </c>
      <c r="Q695" s="15">
        <v>45797</v>
      </c>
      <c r="R695" s="15">
        <v>45804</v>
      </c>
      <c r="S695" t="s">
        <v>21</v>
      </c>
      <c r="T695">
        <v>5</v>
      </c>
      <c r="U695" s="2">
        <v>500.44933473999998</v>
      </c>
      <c r="V695" s="2">
        <v>6613.8678599999994</v>
      </c>
      <c r="W695" s="2">
        <v>10.367454400000002</v>
      </c>
      <c r="X695" s="2">
        <v>1.2139108000000001</v>
      </c>
      <c r="Y695" s="2">
        <v>8.7926511999999999</v>
      </c>
      <c r="Z695" s="6">
        <f>Crate_BOMs[[#This Row],[glass weight (lb)]]+Crate_BOMs[[#This Row],[Crate Weight (lb)]]/COUNTIF(Crate_BOMs[crate no.],Crate_BOMs[[#This Row],[crate no.]])</f>
        <v>958.64340259666653</v>
      </c>
      <c r="AA695" s="6" t="str">
        <f>IF(LEFT(Crate_BOMs[[#This Row],[glass code]],4)&lt;&gt;"1116","",IFERROR(MID(Crate_BOMs[[#This Row],[no]],FIND("ECN",Crate_BOMs[[#This Row],[no]]),200),MID(Crate_BOMs[[#This Row],[no]],39,200)))</f>
        <v>2.04 GLT01</v>
      </c>
      <c r="AB695" s="6" t="str">
        <f>SUBSTITUTE(IF(RIGHT(Crate_BOMs[[#This Row],[PO Sublot-GL]],6)="curved",RIGHT(Crate_BOMs[[#This Row],[PO Sublot-GL]],12),RIGHT(Crate_BOMs[[#This Row],[PO Sublot-GL]],5))," ","")</f>
        <v>GLT01</v>
      </c>
      <c r="AC695" s="6" t="str">
        <f>SUBSTITUTE(LEFT(Crate_BOMs[[#This Row],[PO Sublot-GL]],LEN(Crate_BOMs[[#This Row],[PO Sublot-GL]])-LEN(Crate_BOMs[[#This Row],[Glass Type]]))," ","")</f>
        <v>2.04</v>
      </c>
      <c r="AD695" s="6" t="str">
        <f>LEFT(Crate_BOMs[[#This Row],[no]],FIND(" ",Crate_BOMs[[#This Row],[no]],5)-1)</f>
        <v>PO 40542</v>
      </c>
      <c r="AE695" s="6" cm="1">
        <f t="array" ref="AE695">COUNTA(_xlfn.UNIQUE(_xlfn._xlws.FILTER(Crate_BOMs[PO],Crate_BOMs[crate no.]=Crate_BOMs[[#This Row],[crate no.]])))</f>
        <v>1</v>
      </c>
      <c r="AF695" s="10" t="str">
        <f>IF(Crate_BOMs[[#This Row],['# POs in Crate]]=1,"",IF(VLOOKUP(Crate_BOMs[[#This Row],[crate no.]],Crates_[[crate no.]:[New Sublot]],3,FALSE)="","",VLOOKUP(Crate_BOMs[[#This Row],[crate no.]],Crates_[[crate no.]:[New Sublot]],3,FALSE)))</f>
        <v/>
      </c>
      <c r="AG695" s="6" t="str">
        <f>IF(VLOOKUP(Crate_BOMs[[#This Row],[crate no.]],Crates_[[crate no.]:[New Sublot]],3,FALSE)="",VLOOKUP(Crate_BOMs[[#This Row],[crate no.]],Crates_[[crate no.]:[New Sublot]],2,FALSE),VLOOKUP(Crate_BOMs[[#This Row],[crate no.]],Crates_[[crate no.]:[New Sublot]],3,FALSE))</f>
        <v>2.04</v>
      </c>
    </row>
    <row r="696" spans="1:33" x14ac:dyDescent="0.25">
      <c r="A696">
        <v>14</v>
      </c>
      <c r="B696">
        <v>300520944</v>
      </c>
      <c r="C696">
        <v>2394812</v>
      </c>
      <c r="D696">
        <v>2</v>
      </c>
      <c r="E696" t="s">
        <v>67</v>
      </c>
      <c r="F696" t="s">
        <v>222</v>
      </c>
      <c r="G696">
        <v>2118</v>
      </c>
      <c r="H696">
        <v>2496</v>
      </c>
      <c r="I696">
        <v>83</v>
      </c>
      <c r="J696">
        <v>98</v>
      </c>
      <c r="K696">
        <v>291</v>
      </c>
      <c r="L696">
        <v>1</v>
      </c>
      <c r="M696" t="s">
        <v>51</v>
      </c>
      <c r="N696" t="s">
        <v>52</v>
      </c>
      <c r="O696" s="2">
        <v>641.54518241999995</v>
      </c>
      <c r="P696" s="15">
        <v>45782</v>
      </c>
      <c r="Q696" s="15">
        <v>45797</v>
      </c>
      <c r="R696" s="15">
        <v>45804</v>
      </c>
      <c r="S696" t="s">
        <v>21</v>
      </c>
      <c r="T696">
        <v>7</v>
      </c>
      <c r="U696" s="2">
        <v>471.78924067999998</v>
      </c>
      <c r="V696" s="2">
        <v>6613.8678599999994</v>
      </c>
      <c r="W696" s="2">
        <v>9.0551183999999996</v>
      </c>
      <c r="X696" s="2">
        <v>1.5091863999999999</v>
      </c>
      <c r="Y696" s="2">
        <v>7.7427824000000003</v>
      </c>
      <c r="Z696" s="6">
        <f>Crate_BOMs[[#This Row],[glass weight (lb)]]+Crate_BOMs[[#This Row],[Crate Weight (lb)]]/COUNTIF(Crate_BOMs[crate no.],Crate_BOMs[[#This Row],[crate no.]])</f>
        <v>708.94364537428567</v>
      </c>
      <c r="AA696" s="6" t="str">
        <f>IF(LEFT(Crate_BOMs[[#This Row],[glass code]],4)&lt;&gt;"1116","",IFERROR(MID(Crate_BOMs[[#This Row],[no]],FIND("ECN",Crate_BOMs[[#This Row],[no]]),200),MID(Crate_BOMs[[#This Row],[no]],39,200)))</f>
        <v>2.04 GLZ02</v>
      </c>
      <c r="AB696" s="6" t="str">
        <f>SUBSTITUTE(IF(RIGHT(Crate_BOMs[[#This Row],[PO Sublot-GL]],6)="curved",RIGHT(Crate_BOMs[[#This Row],[PO Sublot-GL]],12),RIGHT(Crate_BOMs[[#This Row],[PO Sublot-GL]],5))," ","")</f>
        <v>GLZ02</v>
      </c>
      <c r="AC696" s="6" t="str">
        <f>SUBSTITUTE(LEFT(Crate_BOMs[[#This Row],[PO Sublot-GL]],LEN(Crate_BOMs[[#This Row],[PO Sublot-GL]])-LEN(Crate_BOMs[[#This Row],[Glass Type]]))," ","")</f>
        <v>2.04</v>
      </c>
      <c r="AD696" s="6" t="str">
        <f>LEFT(Crate_BOMs[[#This Row],[no]],FIND(" ",Crate_BOMs[[#This Row],[no]],5)-1)</f>
        <v>PO 40542</v>
      </c>
      <c r="AE696" s="6" cm="1">
        <f t="array" ref="AE696">COUNTA(_xlfn.UNIQUE(_xlfn._xlws.FILTER(Crate_BOMs[PO],Crate_BOMs[crate no.]=Crate_BOMs[[#This Row],[crate no.]])))</f>
        <v>1</v>
      </c>
      <c r="AF696" s="10" t="str">
        <f>IF(Crate_BOMs[[#This Row],['# POs in Crate]]=1,"",IF(VLOOKUP(Crate_BOMs[[#This Row],[crate no.]],Crates_[[crate no.]:[New Sublot]],3,FALSE)="","",VLOOKUP(Crate_BOMs[[#This Row],[crate no.]],Crates_[[crate no.]:[New Sublot]],3,FALSE)))</f>
        <v/>
      </c>
      <c r="AG696" s="6" t="str">
        <f>IF(VLOOKUP(Crate_BOMs[[#This Row],[crate no.]],Crates_[[crate no.]:[New Sublot]],3,FALSE)="",VLOOKUP(Crate_BOMs[[#This Row],[crate no.]],Crates_[[crate no.]:[New Sublot]],2,FALSE),VLOOKUP(Crate_BOMs[[#This Row],[crate no.]],Crates_[[crate no.]:[New Sublot]],3,FALSE))</f>
        <v>2.04</v>
      </c>
    </row>
    <row r="697" spans="1:33" x14ac:dyDescent="0.25">
      <c r="A697">
        <v>14</v>
      </c>
      <c r="B697">
        <v>300520944</v>
      </c>
      <c r="C697">
        <v>2394812</v>
      </c>
      <c r="D697">
        <v>2</v>
      </c>
      <c r="E697" t="s">
        <v>67</v>
      </c>
      <c r="F697" t="s">
        <v>222</v>
      </c>
      <c r="G697">
        <v>2118</v>
      </c>
      <c r="H697">
        <v>2496</v>
      </c>
      <c r="I697">
        <v>83</v>
      </c>
      <c r="J697">
        <v>98</v>
      </c>
      <c r="K697">
        <v>291</v>
      </c>
      <c r="L697">
        <v>1</v>
      </c>
      <c r="M697" t="s">
        <v>51</v>
      </c>
      <c r="N697" t="s">
        <v>52</v>
      </c>
      <c r="O697" s="2">
        <v>641.54518241999995</v>
      </c>
      <c r="P697" s="15">
        <v>45782</v>
      </c>
      <c r="Q697" s="15">
        <v>45797</v>
      </c>
      <c r="R697" s="15">
        <v>45804</v>
      </c>
      <c r="S697" t="s">
        <v>21</v>
      </c>
      <c r="T697">
        <v>7</v>
      </c>
      <c r="U697" s="2">
        <v>471.78924067999998</v>
      </c>
      <c r="V697" s="2">
        <v>6613.8678599999994</v>
      </c>
      <c r="W697" s="2">
        <v>9.0551183999999996</v>
      </c>
      <c r="X697" s="2">
        <v>1.5091863999999999</v>
      </c>
      <c r="Y697" s="2">
        <v>7.7427824000000003</v>
      </c>
      <c r="Z697" s="6">
        <f>Crate_BOMs[[#This Row],[glass weight (lb)]]+Crate_BOMs[[#This Row],[Crate Weight (lb)]]/COUNTIF(Crate_BOMs[crate no.],Crate_BOMs[[#This Row],[crate no.]])</f>
        <v>708.94364537428567</v>
      </c>
      <c r="AA697" s="6" t="str">
        <f>IF(LEFT(Crate_BOMs[[#This Row],[glass code]],4)&lt;&gt;"1116","",IFERROR(MID(Crate_BOMs[[#This Row],[no]],FIND("ECN",Crate_BOMs[[#This Row],[no]]),200),MID(Crate_BOMs[[#This Row],[no]],39,200)))</f>
        <v>2.04 GLZ02</v>
      </c>
      <c r="AB697" s="6" t="str">
        <f>SUBSTITUTE(IF(RIGHT(Crate_BOMs[[#This Row],[PO Sublot-GL]],6)="curved",RIGHT(Crate_BOMs[[#This Row],[PO Sublot-GL]],12),RIGHT(Crate_BOMs[[#This Row],[PO Sublot-GL]],5))," ","")</f>
        <v>GLZ02</v>
      </c>
      <c r="AC697" s="6" t="str">
        <f>SUBSTITUTE(LEFT(Crate_BOMs[[#This Row],[PO Sublot-GL]],LEN(Crate_BOMs[[#This Row],[PO Sublot-GL]])-LEN(Crate_BOMs[[#This Row],[Glass Type]]))," ","")</f>
        <v>2.04</v>
      </c>
      <c r="AD697" s="6" t="str">
        <f>LEFT(Crate_BOMs[[#This Row],[no]],FIND(" ",Crate_BOMs[[#This Row],[no]],5)-1)</f>
        <v>PO 40542</v>
      </c>
      <c r="AE697" s="6" cm="1">
        <f t="array" ref="AE697">COUNTA(_xlfn.UNIQUE(_xlfn._xlws.FILTER(Crate_BOMs[PO],Crate_BOMs[crate no.]=Crate_BOMs[[#This Row],[crate no.]])))</f>
        <v>1</v>
      </c>
      <c r="AF697" s="10" t="str">
        <f>IF(Crate_BOMs[[#This Row],['# POs in Crate]]=1,"",IF(VLOOKUP(Crate_BOMs[[#This Row],[crate no.]],Crates_[[crate no.]:[New Sublot]],3,FALSE)="","",VLOOKUP(Crate_BOMs[[#This Row],[crate no.]],Crates_[[crate no.]:[New Sublot]],3,FALSE)))</f>
        <v/>
      </c>
      <c r="AG697" s="6" t="str">
        <f>IF(VLOOKUP(Crate_BOMs[[#This Row],[crate no.]],Crates_[[crate no.]:[New Sublot]],3,FALSE)="",VLOOKUP(Crate_BOMs[[#This Row],[crate no.]],Crates_[[crate no.]:[New Sublot]],2,FALSE),VLOOKUP(Crate_BOMs[[#This Row],[crate no.]],Crates_[[crate no.]:[New Sublot]],3,FALSE))</f>
        <v>2.04</v>
      </c>
    </row>
    <row r="698" spans="1:33" x14ac:dyDescent="0.25">
      <c r="A698">
        <v>14</v>
      </c>
      <c r="B698">
        <v>300520944</v>
      </c>
      <c r="C698">
        <v>2394812</v>
      </c>
      <c r="D698">
        <v>2</v>
      </c>
      <c r="E698" t="s">
        <v>67</v>
      </c>
      <c r="F698" t="s">
        <v>222</v>
      </c>
      <c r="G698">
        <v>2118</v>
      </c>
      <c r="H698">
        <v>2496</v>
      </c>
      <c r="I698">
        <v>83</v>
      </c>
      <c r="J698">
        <v>98</v>
      </c>
      <c r="K698">
        <v>291</v>
      </c>
      <c r="L698">
        <v>1</v>
      </c>
      <c r="M698" t="s">
        <v>51</v>
      </c>
      <c r="N698" t="s">
        <v>52</v>
      </c>
      <c r="O698" s="2">
        <v>641.54518241999995</v>
      </c>
      <c r="P698" s="15">
        <v>45782</v>
      </c>
      <c r="Q698" s="15">
        <v>45797</v>
      </c>
      <c r="R698" s="15">
        <v>45804</v>
      </c>
      <c r="S698" t="s">
        <v>21</v>
      </c>
      <c r="T698">
        <v>7</v>
      </c>
      <c r="U698" s="2">
        <v>471.78924067999998</v>
      </c>
      <c r="V698" s="2">
        <v>6613.8678599999994</v>
      </c>
      <c r="W698" s="2">
        <v>9.0551183999999996</v>
      </c>
      <c r="X698" s="2">
        <v>1.5091863999999999</v>
      </c>
      <c r="Y698" s="2">
        <v>7.7427824000000003</v>
      </c>
      <c r="Z698" s="6">
        <f>Crate_BOMs[[#This Row],[glass weight (lb)]]+Crate_BOMs[[#This Row],[Crate Weight (lb)]]/COUNTIF(Crate_BOMs[crate no.],Crate_BOMs[[#This Row],[crate no.]])</f>
        <v>708.94364537428567</v>
      </c>
      <c r="AA698" s="6" t="str">
        <f>IF(LEFT(Crate_BOMs[[#This Row],[glass code]],4)&lt;&gt;"1116","",IFERROR(MID(Crate_BOMs[[#This Row],[no]],FIND("ECN",Crate_BOMs[[#This Row],[no]]),200),MID(Crate_BOMs[[#This Row],[no]],39,200)))</f>
        <v>2.04 GLZ02</v>
      </c>
      <c r="AB698" s="6" t="str">
        <f>SUBSTITUTE(IF(RIGHT(Crate_BOMs[[#This Row],[PO Sublot-GL]],6)="curved",RIGHT(Crate_BOMs[[#This Row],[PO Sublot-GL]],12),RIGHT(Crate_BOMs[[#This Row],[PO Sublot-GL]],5))," ","")</f>
        <v>GLZ02</v>
      </c>
      <c r="AC698" s="6" t="str">
        <f>SUBSTITUTE(LEFT(Crate_BOMs[[#This Row],[PO Sublot-GL]],LEN(Crate_BOMs[[#This Row],[PO Sublot-GL]])-LEN(Crate_BOMs[[#This Row],[Glass Type]]))," ","")</f>
        <v>2.04</v>
      </c>
      <c r="AD698" s="6" t="str">
        <f>LEFT(Crate_BOMs[[#This Row],[no]],FIND(" ",Crate_BOMs[[#This Row],[no]],5)-1)</f>
        <v>PO 40542</v>
      </c>
      <c r="AE698" s="6" cm="1">
        <f t="array" ref="AE698">COUNTA(_xlfn.UNIQUE(_xlfn._xlws.FILTER(Crate_BOMs[PO],Crate_BOMs[crate no.]=Crate_BOMs[[#This Row],[crate no.]])))</f>
        <v>1</v>
      </c>
      <c r="AF698" s="10" t="str">
        <f>IF(Crate_BOMs[[#This Row],['# POs in Crate]]=1,"",IF(VLOOKUP(Crate_BOMs[[#This Row],[crate no.]],Crates_[[crate no.]:[New Sublot]],3,FALSE)="","",VLOOKUP(Crate_BOMs[[#This Row],[crate no.]],Crates_[[crate no.]:[New Sublot]],3,FALSE)))</f>
        <v/>
      </c>
      <c r="AG698" s="6" t="str">
        <f>IF(VLOOKUP(Crate_BOMs[[#This Row],[crate no.]],Crates_[[crate no.]:[New Sublot]],3,FALSE)="",VLOOKUP(Crate_BOMs[[#This Row],[crate no.]],Crates_[[crate no.]:[New Sublot]],2,FALSE),VLOOKUP(Crate_BOMs[[#This Row],[crate no.]],Crates_[[crate no.]:[New Sublot]],3,FALSE))</f>
        <v>2.04</v>
      </c>
    </row>
    <row r="699" spans="1:33" x14ac:dyDescent="0.25">
      <c r="A699">
        <v>14</v>
      </c>
      <c r="B699">
        <v>300520944</v>
      </c>
      <c r="C699">
        <v>2394812</v>
      </c>
      <c r="D699">
        <v>2</v>
      </c>
      <c r="E699" t="s">
        <v>67</v>
      </c>
      <c r="F699" t="s">
        <v>222</v>
      </c>
      <c r="G699">
        <v>2118</v>
      </c>
      <c r="H699">
        <v>2496</v>
      </c>
      <c r="I699">
        <v>83</v>
      </c>
      <c r="J699">
        <v>98</v>
      </c>
      <c r="K699">
        <v>291</v>
      </c>
      <c r="L699">
        <v>1</v>
      </c>
      <c r="M699" t="s">
        <v>51</v>
      </c>
      <c r="N699" t="s">
        <v>52</v>
      </c>
      <c r="O699" s="2">
        <v>641.54518241999995</v>
      </c>
      <c r="P699" s="15">
        <v>45782</v>
      </c>
      <c r="Q699" s="15">
        <v>45797</v>
      </c>
      <c r="R699" s="15">
        <v>45804</v>
      </c>
      <c r="S699" t="s">
        <v>21</v>
      </c>
      <c r="T699">
        <v>7</v>
      </c>
      <c r="U699" s="2">
        <v>471.78924067999998</v>
      </c>
      <c r="V699" s="2">
        <v>6613.8678599999994</v>
      </c>
      <c r="W699" s="2">
        <v>9.0551183999999996</v>
      </c>
      <c r="X699" s="2">
        <v>1.5091863999999999</v>
      </c>
      <c r="Y699" s="2">
        <v>7.7427824000000003</v>
      </c>
      <c r="Z699" s="6">
        <f>Crate_BOMs[[#This Row],[glass weight (lb)]]+Crate_BOMs[[#This Row],[Crate Weight (lb)]]/COUNTIF(Crate_BOMs[crate no.],Crate_BOMs[[#This Row],[crate no.]])</f>
        <v>708.94364537428567</v>
      </c>
      <c r="AA699" s="6" t="str">
        <f>IF(LEFT(Crate_BOMs[[#This Row],[glass code]],4)&lt;&gt;"1116","",IFERROR(MID(Crate_BOMs[[#This Row],[no]],FIND("ECN",Crate_BOMs[[#This Row],[no]]),200),MID(Crate_BOMs[[#This Row],[no]],39,200)))</f>
        <v>2.04 GLZ02</v>
      </c>
      <c r="AB699" s="6" t="str">
        <f>SUBSTITUTE(IF(RIGHT(Crate_BOMs[[#This Row],[PO Sublot-GL]],6)="curved",RIGHT(Crate_BOMs[[#This Row],[PO Sublot-GL]],12),RIGHT(Crate_BOMs[[#This Row],[PO Sublot-GL]],5))," ","")</f>
        <v>GLZ02</v>
      </c>
      <c r="AC699" s="6" t="str">
        <f>SUBSTITUTE(LEFT(Crate_BOMs[[#This Row],[PO Sublot-GL]],LEN(Crate_BOMs[[#This Row],[PO Sublot-GL]])-LEN(Crate_BOMs[[#This Row],[Glass Type]]))," ","")</f>
        <v>2.04</v>
      </c>
      <c r="AD699" s="6" t="str">
        <f>LEFT(Crate_BOMs[[#This Row],[no]],FIND(" ",Crate_BOMs[[#This Row],[no]],5)-1)</f>
        <v>PO 40542</v>
      </c>
      <c r="AE699" s="6" cm="1">
        <f t="array" ref="AE699">COUNTA(_xlfn.UNIQUE(_xlfn._xlws.FILTER(Crate_BOMs[PO],Crate_BOMs[crate no.]=Crate_BOMs[[#This Row],[crate no.]])))</f>
        <v>1</v>
      </c>
      <c r="AF699" s="10" t="str">
        <f>IF(Crate_BOMs[[#This Row],['# POs in Crate]]=1,"",IF(VLOOKUP(Crate_BOMs[[#This Row],[crate no.]],Crates_[[crate no.]:[New Sublot]],3,FALSE)="","",VLOOKUP(Crate_BOMs[[#This Row],[crate no.]],Crates_[[crate no.]:[New Sublot]],3,FALSE)))</f>
        <v/>
      </c>
      <c r="AG699" s="6" t="str">
        <f>IF(VLOOKUP(Crate_BOMs[[#This Row],[crate no.]],Crates_[[crate no.]:[New Sublot]],3,FALSE)="",VLOOKUP(Crate_BOMs[[#This Row],[crate no.]],Crates_[[crate no.]:[New Sublot]],2,FALSE),VLOOKUP(Crate_BOMs[[#This Row],[crate no.]],Crates_[[crate no.]:[New Sublot]],3,FALSE))</f>
        <v>2.04</v>
      </c>
    </row>
    <row r="700" spans="1:33" x14ac:dyDescent="0.25">
      <c r="A700">
        <v>14</v>
      </c>
      <c r="B700">
        <v>300520944</v>
      </c>
      <c r="C700">
        <v>2394812</v>
      </c>
      <c r="D700">
        <v>2</v>
      </c>
      <c r="E700" t="s">
        <v>67</v>
      </c>
      <c r="F700" t="s">
        <v>222</v>
      </c>
      <c r="G700">
        <v>2118</v>
      </c>
      <c r="H700">
        <v>2496</v>
      </c>
      <c r="I700">
        <v>83</v>
      </c>
      <c r="J700">
        <v>98</v>
      </c>
      <c r="K700">
        <v>291</v>
      </c>
      <c r="L700">
        <v>1</v>
      </c>
      <c r="M700" t="s">
        <v>51</v>
      </c>
      <c r="N700" t="s">
        <v>52</v>
      </c>
      <c r="O700" s="2">
        <v>641.54518241999995</v>
      </c>
      <c r="P700" s="15">
        <v>45782</v>
      </c>
      <c r="Q700" s="15">
        <v>45797</v>
      </c>
      <c r="R700" s="15">
        <v>45804</v>
      </c>
      <c r="S700" t="s">
        <v>21</v>
      </c>
      <c r="T700">
        <v>7</v>
      </c>
      <c r="U700" s="2">
        <v>471.78924067999998</v>
      </c>
      <c r="V700" s="2">
        <v>6613.8678599999994</v>
      </c>
      <c r="W700" s="2">
        <v>9.0551183999999996</v>
      </c>
      <c r="X700" s="2">
        <v>1.5091863999999999</v>
      </c>
      <c r="Y700" s="2">
        <v>7.7427824000000003</v>
      </c>
      <c r="Z700" s="6">
        <f>Crate_BOMs[[#This Row],[glass weight (lb)]]+Crate_BOMs[[#This Row],[Crate Weight (lb)]]/COUNTIF(Crate_BOMs[crate no.],Crate_BOMs[[#This Row],[crate no.]])</f>
        <v>708.94364537428567</v>
      </c>
      <c r="AA700" s="6" t="str">
        <f>IF(LEFT(Crate_BOMs[[#This Row],[glass code]],4)&lt;&gt;"1116","",IFERROR(MID(Crate_BOMs[[#This Row],[no]],FIND("ECN",Crate_BOMs[[#This Row],[no]]),200),MID(Crate_BOMs[[#This Row],[no]],39,200)))</f>
        <v>2.04 GLZ02</v>
      </c>
      <c r="AB700" s="6" t="str">
        <f>SUBSTITUTE(IF(RIGHT(Crate_BOMs[[#This Row],[PO Sublot-GL]],6)="curved",RIGHT(Crate_BOMs[[#This Row],[PO Sublot-GL]],12),RIGHT(Crate_BOMs[[#This Row],[PO Sublot-GL]],5))," ","")</f>
        <v>GLZ02</v>
      </c>
      <c r="AC700" s="6" t="str">
        <f>SUBSTITUTE(LEFT(Crate_BOMs[[#This Row],[PO Sublot-GL]],LEN(Crate_BOMs[[#This Row],[PO Sublot-GL]])-LEN(Crate_BOMs[[#This Row],[Glass Type]]))," ","")</f>
        <v>2.04</v>
      </c>
      <c r="AD700" s="6" t="str">
        <f>LEFT(Crate_BOMs[[#This Row],[no]],FIND(" ",Crate_BOMs[[#This Row],[no]],5)-1)</f>
        <v>PO 40542</v>
      </c>
      <c r="AE700" s="6" cm="1">
        <f t="array" ref="AE700">COUNTA(_xlfn.UNIQUE(_xlfn._xlws.FILTER(Crate_BOMs[PO],Crate_BOMs[crate no.]=Crate_BOMs[[#This Row],[crate no.]])))</f>
        <v>1</v>
      </c>
      <c r="AF700" s="10" t="str">
        <f>IF(Crate_BOMs[[#This Row],['# POs in Crate]]=1,"",IF(VLOOKUP(Crate_BOMs[[#This Row],[crate no.]],Crates_[[crate no.]:[New Sublot]],3,FALSE)="","",VLOOKUP(Crate_BOMs[[#This Row],[crate no.]],Crates_[[crate no.]:[New Sublot]],3,FALSE)))</f>
        <v/>
      </c>
      <c r="AG700" s="6" t="str">
        <f>IF(VLOOKUP(Crate_BOMs[[#This Row],[crate no.]],Crates_[[crate no.]:[New Sublot]],3,FALSE)="",VLOOKUP(Crate_BOMs[[#This Row],[crate no.]],Crates_[[crate no.]:[New Sublot]],2,FALSE),VLOOKUP(Crate_BOMs[[#This Row],[crate no.]],Crates_[[crate no.]:[New Sublot]],3,FALSE))</f>
        <v>2.04</v>
      </c>
    </row>
    <row r="701" spans="1:33" x14ac:dyDescent="0.25">
      <c r="A701">
        <v>14</v>
      </c>
      <c r="B701">
        <v>300520944</v>
      </c>
      <c r="C701">
        <v>2394812</v>
      </c>
      <c r="D701">
        <v>2</v>
      </c>
      <c r="E701" t="s">
        <v>67</v>
      </c>
      <c r="F701" t="s">
        <v>222</v>
      </c>
      <c r="G701">
        <v>2118</v>
      </c>
      <c r="H701">
        <v>2496</v>
      </c>
      <c r="I701">
        <v>83</v>
      </c>
      <c r="J701">
        <v>98</v>
      </c>
      <c r="K701">
        <v>291</v>
      </c>
      <c r="L701">
        <v>1</v>
      </c>
      <c r="M701" t="s">
        <v>51</v>
      </c>
      <c r="N701" t="s">
        <v>52</v>
      </c>
      <c r="O701" s="2">
        <v>641.54518241999995</v>
      </c>
      <c r="P701" s="15">
        <v>45782</v>
      </c>
      <c r="Q701" s="15">
        <v>45797</v>
      </c>
      <c r="R701" s="15">
        <v>45804</v>
      </c>
      <c r="S701" t="s">
        <v>21</v>
      </c>
      <c r="T701">
        <v>7</v>
      </c>
      <c r="U701" s="2">
        <v>471.78924067999998</v>
      </c>
      <c r="V701" s="2">
        <v>6613.8678599999994</v>
      </c>
      <c r="W701" s="2">
        <v>9.0551183999999996</v>
      </c>
      <c r="X701" s="2">
        <v>1.5091863999999999</v>
      </c>
      <c r="Y701" s="2">
        <v>7.7427824000000003</v>
      </c>
      <c r="Z701" s="6">
        <f>Crate_BOMs[[#This Row],[glass weight (lb)]]+Crate_BOMs[[#This Row],[Crate Weight (lb)]]/COUNTIF(Crate_BOMs[crate no.],Crate_BOMs[[#This Row],[crate no.]])</f>
        <v>708.94364537428567</v>
      </c>
      <c r="AA701" s="6" t="str">
        <f>IF(LEFT(Crate_BOMs[[#This Row],[glass code]],4)&lt;&gt;"1116","",IFERROR(MID(Crate_BOMs[[#This Row],[no]],FIND("ECN",Crate_BOMs[[#This Row],[no]]),200),MID(Crate_BOMs[[#This Row],[no]],39,200)))</f>
        <v>2.04 GLZ02</v>
      </c>
      <c r="AB701" s="6" t="str">
        <f>SUBSTITUTE(IF(RIGHT(Crate_BOMs[[#This Row],[PO Sublot-GL]],6)="curved",RIGHT(Crate_BOMs[[#This Row],[PO Sublot-GL]],12),RIGHT(Crate_BOMs[[#This Row],[PO Sublot-GL]],5))," ","")</f>
        <v>GLZ02</v>
      </c>
      <c r="AC701" s="6" t="str">
        <f>SUBSTITUTE(LEFT(Crate_BOMs[[#This Row],[PO Sublot-GL]],LEN(Crate_BOMs[[#This Row],[PO Sublot-GL]])-LEN(Crate_BOMs[[#This Row],[Glass Type]]))," ","")</f>
        <v>2.04</v>
      </c>
      <c r="AD701" s="6" t="str">
        <f>LEFT(Crate_BOMs[[#This Row],[no]],FIND(" ",Crate_BOMs[[#This Row],[no]],5)-1)</f>
        <v>PO 40542</v>
      </c>
      <c r="AE701" s="6" cm="1">
        <f t="array" ref="AE701">COUNTA(_xlfn.UNIQUE(_xlfn._xlws.FILTER(Crate_BOMs[PO],Crate_BOMs[crate no.]=Crate_BOMs[[#This Row],[crate no.]])))</f>
        <v>1</v>
      </c>
      <c r="AF701" s="10" t="str">
        <f>IF(Crate_BOMs[[#This Row],['# POs in Crate]]=1,"",IF(VLOOKUP(Crate_BOMs[[#This Row],[crate no.]],Crates_[[crate no.]:[New Sublot]],3,FALSE)="","",VLOOKUP(Crate_BOMs[[#This Row],[crate no.]],Crates_[[crate no.]:[New Sublot]],3,FALSE)))</f>
        <v/>
      </c>
      <c r="AG701" s="6" t="str">
        <f>IF(VLOOKUP(Crate_BOMs[[#This Row],[crate no.]],Crates_[[crate no.]:[New Sublot]],3,FALSE)="",VLOOKUP(Crate_BOMs[[#This Row],[crate no.]],Crates_[[crate no.]:[New Sublot]],2,FALSE),VLOOKUP(Crate_BOMs[[#This Row],[crate no.]],Crates_[[crate no.]:[New Sublot]],3,FALSE))</f>
        <v>2.04</v>
      </c>
    </row>
    <row r="702" spans="1:33" x14ac:dyDescent="0.25">
      <c r="A702">
        <v>14</v>
      </c>
      <c r="B702">
        <v>300520944</v>
      </c>
      <c r="C702">
        <v>2394812</v>
      </c>
      <c r="D702">
        <v>2</v>
      </c>
      <c r="E702" t="s">
        <v>67</v>
      </c>
      <c r="F702" t="s">
        <v>222</v>
      </c>
      <c r="G702">
        <v>2118</v>
      </c>
      <c r="H702">
        <v>2496</v>
      </c>
      <c r="I702">
        <v>83</v>
      </c>
      <c r="J702">
        <v>98</v>
      </c>
      <c r="K702">
        <v>291</v>
      </c>
      <c r="L702">
        <v>1</v>
      </c>
      <c r="M702" t="s">
        <v>51</v>
      </c>
      <c r="N702" t="s">
        <v>52</v>
      </c>
      <c r="O702" s="2">
        <v>641.54518241999995</v>
      </c>
      <c r="P702" s="15">
        <v>45782</v>
      </c>
      <c r="Q702" s="15">
        <v>45797</v>
      </c>
      <c r="R702" s="15">
        <v>45804</v>
      </c>
      <c r="S702" t="s">
        <v>21</v>
      </c>
      <c r="T702">
        <v>7</v>
      </c>
      <c r="U702" s="2">
        <v>471.78924067999998</v>
      </c>
      <c r="V702" s="2">
        <v>6613.8678599999994</v>
      </c>
      <c r="W702" s="2">
        <v>9.0551183999999996</v>
      </c>
      <c r="X702" s="2">
        <v>1.5091863999999999</v>
      </c>
      <c r="Y702" s="2">
        <v>7.7427824000000003</v>
      </c>
      <c r="Z702" s="6">
        <f>Crate_BOMs[[#This Row],[glass weight (lb)]]+Crate_BOMs[[#This Row],[Crate Weight (lb)]]/COUNTIF(Crate_BOMs[crate no.],Crate_BOMs[[#This Row],[crate no.]])</f>
        <v>708.94364537428567</v>
      </c>
      <c r="AA702" s="6" t="str">
        <f>IF(LEFT(Crate_BOMs[[#This Row],[glass code]],4)&lt;&gt;"1116","",IFERROR(MID(Crate_BOMs[[#This Row],[no]],FIND("ECN",Crate_BOMs[[#This Row],[no]]),200),MID(Crate_BOMs[[#This Row],[no]],39,200)))</f>
        <v>2.04 GLZ02</v>
      </c>
      <c r="AB702" s="6" t="str">
        <f>SUBSTITUTE(IF(RIGHT(Crate_BOMs[[#This Row],[PO Sublot-GL]],6)="curved",RIGHT(Crate_BOMs[[#This Row],[PO Sublot-GL]],12),RIGHT(Crate_BOMs[[#This Row],[PO Sublot-GL]],5))," ","")</f>
        <v>GLZ02</v>
      </c>
      <c r="AC702" s="6" t="str">
        <f>SUBSTITUTE(LEFT(Crate_BOMs[[#This Row],[PO Sublot-GL]],LEN(Crate_BOMs[[#This Row],[PO Sublot-GL]])-LEN(Crate_BOMs[[#This Row],[Glass Type]]))," ","")</f>
        <v>2.04</v>
      </c>
      <c r="AD702" s="6" t="str">
        <f>LEFT(Crate_BOMs[[#This Row],[no]],FIND(" ",Crate_BOMs[[#This Row],[no]],5)-1)</f>
        <v>PO 40542</v>
      </c>
      <c r="AE702" s="6" cm="1">
        <f t="array" ref="AE702">COUNTA(_xlfn.UNIQUE(_xlfn._xlws.FILTER(Crate_BOMs[PO],Crate_BOMs[crate no.]=Crate_BOMs[[#This Row],[crate no.]])))</f>
        <v>1</v>
      </c>
      <c r="AF702" s="10" t="str">
        <f>IF(Crate_BOMs[[#This Row],['# POs in Crate]]=1,"",IF(VLOOKUP(Crate_BOMs[[#This Row],[crate no.]],Crates_[[crate no.]:[New Sublot]],3,FALSE)="","",VLOOKUP(Crate_BOMs[[#This Row],[crate no.]],Crates_[[crate no.]:[New Sublot]],3,FALSE)))</f>
        <v/>
      </c>
      <c r="AG702" s="6" t="str">
        <f>IF(VLOOKUP(Crate_BOMs[[#This Row],[crate no.]],Crates_[[crate no.]:[New Sublot]],3,FALSE)="",VLOOKUP(Crate_BOMs[[#This Row],[crate no.]],Crates_[[crate no.]:[New Sublot]],2,FALSE),VLOOKUP(Crate_BOMs[[#This Row],[crate no.]],Crates_[[crate no.]:[New Sublot]],3,FALSE))</f>
        <v>2.04</v>
      </c>
    </row>
    <row r="703" spans="1:33" x14ac:dyDescent="0.25">
      <c r="A703">
        <v>14</v>
      </c>
      <c r="B703">
        <v>300521792</v>
      </c>
      <c r="C703">
        <v>2394812</v>
      </c>
      <c r="D703">
        <v>1</v>
      </c>
      <c r="E703" t="s">
        <v>64</v>
      </c>
      <c r="F703" t="s">
        <v>222</v>
      </c>
      <c r="G703">
        <v>2181</v>
      </c>
      <c r="H703">
        <v>2496</v>
      </c>
      <c r="I703">
        <v>86</v>
      </c>
      <c r="J703">
        <v>98</v>
      </c>
      <c r="K703">
        <v>299</v>
      </c>
      <c r="L703">
        <v>1</v>
      </c>
      <c r="M703" t="s">
        <v>51</v>
      </c>
      <c r="N703" t="s">
        <v>52</v>
      </c>
      <c r="O703" s="2">
        <v>659.18216337999991</v>
      </c>
      <c r="P703" s="15">
        <v>45782</v>
      </c>
      <c r="Q703" s="15">
        <v>45797</v>
      </c>
      <c r="R703" s="15">
        <v>45804</v>
      </c>
      <c r="S703" t="s">
        <v>21</v>
      </c>
      <c r="T703">
        <v>7</v>
      </c>
      <c r="U703" s="2">
        <v>471.78924067999998</v>
      </c>
      <c r="V703" s="2">
        <v>6613.8678599999994</v>
      </c>
      <c r="W703" s="2">
        <v>9.0551183999999996</v>
      </c>
      <c r="X703" s="2">
        <v>1.5091863999999999</v>
      </c>
      <c r="Y703" s="2">
        <v>7.7427824000000003</v>
      </c>
      <c r="Z703" s="6">
        <f>Crate_BOMs[[#This Row],[glass weight (lb)]]+Crate_BOMs[[#This Row],[Crate Weight (lb)]]/COUNTIF(Crate_BOMs[crate no.],Crate_BOMs[[#This Row],[crate no.]])</f>
        <v>726.58062633428563</v>
      </c>
      <c r="AA703" s="6" t="str">
        <f>IF(LEFT(Crate_BOMs[[#This Row],[glass code]],4)&lt;&gt;"1116","",IFERROR(MID(Crate_BOMs[[#This Row],[no]],FIND("ECN",Crate_BOMs[[#This Row],[no]]),200),MID(Crate_BOMs[[#This Row],[no]],39,200)))</f>
        <v>2.04 GLZ02</v>
      </c>
      <c r="AB703" s="6" t="str">
        <f>SUBSTITUTE(IF(RIGHT(Crate_BOMs[[#This Row],[PO Sublot-GL]],6)="curved",RIGHT(Crate_BOMs[[#This Row],[PO Sublot-GL]],12),RIGHT(Crate_BOMs[[#This Row],[PO Sublot-GL]],5))," ","")</f>
        <v>GLZ02</v>
      </c>
      <c r="AC703" s="6" t="str">
        <f>SUBSTITUTE(LEFT(Crate_BOMs[[#This Row],[PO Sublot-GL]],LEN(Crate_BOMs[[#This Row],[PO Sublot-GL]])-LEN(Crate_BOMs[[#This Row],[Glass Type]]))," ","")</f>
        <v>2.04</v>
      </c>
      <c r="AD703" s="6" t="str">
        <f>LEFT(Crate_BOMs[[#This Row],[no]],FIND(" ",Crate_BOMs[[#This Row],[no]],5)-1)</f>
        <v>PO 40542</v>
      </c>
      <c r="AE703" s="6" cm="1">
        <f t="array" ref="AE703">COUNTA(_xlfn.UNIQUE(_xlfn._xlws.FILTER(Crate_BOMs[PO],Crate_BOMs[crate no.]=Crate_BOMs[[#This Row],[crate no.]])))</f>
        <v>1</v>
      </c>
      <c r="AF703" s="10" t="str">
        <f>IF(Crate_BOMs[[#This Row],['# POs in Crate]]=1,"",IF(VLOOKUP(Crate_BOMs[[#This Row],[crate no.]],Crates_[[crate no.]:[New Sublot]],3,FALSE)="","",VLOOKUP(Crate_BOMs[[#This Row],[crate no.]],Crates_[[crate no.]:[New Sublot]],3,FALSE)))</f>
        <v/>
      </c>
      <c r="AG703" s="6" t="str">
        <f>IF(VLOOKUP(Crate_BOMs[[#This Row],[crate no.]],Crates_[[crate no.]:[New Sublot]],3,FALSE)="",VLOOKUP(Crate_BOMs[[#This Row],[crate no.]],Crates_[[crate no.]:[New Sublot]],2,FALSE),VLOOKUP(Crate_BOMs[[#This Row],[crate no.]],Crates_[[crate no.]:[New Sublot]],3,FALSE))</f>
        <v>2.04</v>
      </c>
    </row>
    <row r="704" spans="1:33" x14ac:dyDescent="0.25">
      <c r="A704">
        <v>14</v>
      </c>
      <c r="B704">
        <v>300521792</v>
      </c>
      <c r="C704">
        <v>2394812</v>
      </c>
      <c r="D704">
        <v>1</v>
      </c>
      <c r="E704" t="s">
        <v>64</v>
      </c>
      <c r="F704" t="s">
        <v>222</v>
      </c>
      <c r="G704">
        <v>2181</v>
      </c>
      <c r="H704">
        <v>2496</v>
      </c>
      <c r="I704">
        <v>86</v>
      </c>
      <c r="J704">
        <v>98</v>
      </c>
      <c r="K704">
        <v>299</v>
      </c>
      <c r="L704">
        <v>1</v>
      </c>
      <c r="M704" t="s">
        <v>51</v>
      </c>
      <c r="N704" t="s">
        <v>52</v>
      </c>
      <c r="O704" s="2">
        <v>659.18216337999991</v>
      </c>
      <c r="P704" s="15">
        <v>45782</v>
      </c>
      <c r="Q704" s="15">
        <v>45797</v>
      </c>
      <c r="R704" s="15">
        <v>45804</v>
      </c>
      <c r="S704" t="s">
        <v>21</v>
      </c>
      <c r="T704">
        <v>7</v>
      </c>
      <c r="U704" s="2">
        <v>471.78924067999998</v>
      </c>
      <c r="V704" s="2">
        <v>6613.8678599999994</v>
      </c>
      <c r="W704" s="2">
        <v>9.0551183999999996</v>
      </c>
      <c r="X704" s="2">
        <v>1.5091863999999999</v>
      </c>
      <c r="Y704" s="2">
        <v>7.7427824000000003</v>
      </c>
      <c r="Z704" s="6">
        <f>Crate_BOMs[[#This Row],[glass weight (lb)]]+Crate_BOMs[[#This Row],[Crate Weight (lb)]]/COUNTIF(Crate_BOMs[crate no.],Crate_BOMs[[#This Row],[crate no.]])</f>
        <v>726.58062633428563</v>
      </c>
      <c r="AA704" s="6" t="str">
        <f>IF(LEFT(Crate_BOMs[[#This Row],[glass code]],4)&lt;&gt;"1116","",IFERROR(MID(Crate_BOMs[[#This Row],[no]],FIND("ECN",Crate_BOMs[[#This Row],[no]]),200),MID(Crate_BOMs[[#This Row],[no]],39,200)))</f>
        <v>2.04 GLZ02</v>
      </c>
      <c r="AB704" s="6" t="str">
        <f>SUBSTITUTE(IF(RIGHT(Crate_BOMs[[#This Row],[PO Sublot-GL]],6)="curved",RIGHT(Crate_BOMs[[#This Row],[PO Sublot-GL]],12),RIGHT(Crate_BOMs[[#This Row],[PO Sublot-GL]],5))," ","")</f>
        <v>GLZ02</v>
      </c>
      <c r="AC704" s="6" t="str">
        <f>SUBSTITUTE(LEFT(Crate_BOMs[[#This Row],[PO Sublot-GL]],LEN(Crate_BOMs[[#This Row],[PO Sublot-GL]])-LEN(Crate_BOMs[[#This Row],[Glass Type]]))," ","")</f>
        <v>2.04</v>
      </c>
      <c r="AD704" s="6" t="str">
        <f>LEFT(Crate_BOMs[[#This Row],[no]],FIND(" ",Crate_BOMs[[#This Row],[no]],5)-1)</f>
        <v>PO 40542</v>
      </c>
      <c r="AE704" s="6" cm="1">
        <f t="array" ref="AE704">COUNTA(_xlfn.UNIQUE(_xlfn._xlws.FILTER(Crate_BOMs[PO],Crate_BOMs[crate no.]=Crate_BOMs[[#This Row],[crate no.]])))</f>
        <v>1</v>
      </c>
      <c r="AF704" s="10" t="str">
        <f>IF(Crate_BOMs[[#This Row],['# POs in Crate]]=1,"",IF(VLOOKUP(Crate_BOMs[[#This Row],[crate no.]],Crates_[[crate no.]:[New Sublot]],3,FALSE)="","",VLOOKUP(Crate_BOMs[[#This Row],[crate no.]],Crates_[[crate no.]:[New Sublot]],3,FALSE)))</f>
        <v/>
      </c>
      <c r="AG704" s="6" t="str">
        <f>IF(VLOOKUP(Crate_BOMs[[#This Row],[crate no.]],Crates_[[crate no.]:[New Sublot]],3,FALSE)="",VLOOKUP(Crate_BOMs[[#This Row],[crate no.]],Crates_[[crate no.]:[New Sublot]],2,FALSE),VLOOKUP(Crate_BOMs[[#This Row],[crate no.]],Crates_[[crate no.]:[New Sublot]],3,FALSE))</f>
        <v>2.04</v>
      </c>
    </row>
    <row r="705" spans="1:33" x14ac:dyDescent="0.25">
      <c r="A705">
        <v>14</v>
      </c>
      <c r="B705">
        <v>300521792</v>
      </c>
      <c r="C705">
        <v>2394812</v>
      </c>
      <c r="D705">
        <v>1</v>
      </c>
      <c r="E705" t="s">
        <v>64</v>
      </c>
      <c r="F705" t="s">
        <v>222</v>
      </c>
      <c r="G705">
        <v>2181</v>
      </c>
      <c r="H705">
        <v>2496</v>
      </c>
      <c r="I705">
        <v>86</v>
      </c>
      <c r="J705">
        <v>98</v>
      </c>
      <c r="K705">
        <v>299</v>
      </c>
      <c r="L705">
        <v>1</v>
      </c>
      <c r="M705" t="s">
        <v>51</v>
      </c>
      <c r="N705" t="s">
        <v>52</v>
      </c>
      <c r="O705" s="2">
        <v>659.18216337999991</v>
      </c>
      <c r="P705" s="15">
        <v>45782</v>
      </c>
      <c r="Q705" s="15">
        <v>45797</v>
      </c>
      <c r="R705" s="15">
        <v>45804</v>
      </c>
      <c r="S705" t="s">
        <v>21</v>
      </c>
      <c r="T705">
        <v>7</v>
      </c>
      <c r="U705" s="2">
        <v>471.78924067999998</v>
      </c>
      <c r="V705" s="2">
        <v>6613.8678599999994</v>
      </c>
      <c r="W705" s="2">
        <v>9.0551183999999996</v>
      </c>
      <c r="X705" s="2">
        <v>1.5091863999999999</v>
      </c>
      <c r="Y705" s="2">
        <v>7.7427824000000003</v>
      </c>
      <c r="Z705" s="6">
        <f>Crate_BOMs[[#This Row],[glass weight (lb)]]+Crate_BOMs[[#This Row],[Crate Weight (lb)]]/COUNTIF(Crate_BOMs[crate no.],Crate_BOMs[[#This Row],[crate no.]])</f>
        <v>726.58062633428563</v>
      </c>
      <c r="AA705" s="6" t="str">
        <f>IF(LEFT(Crate_BOMs[[#This Row],[glass code]],4)&lt;&gt;"1116","",IFERROR(MID(Crate_BOMs[[#This Row],[no]],FIND("ECN",Crate_BOMs[[#This Row],[no]]),200),MID(Crate_BOMs[[#This Row],[no]],39,200)))</f>
        <v>2.04 GLZ02</v>
      </c>
      <c r="AB705" s="6" t="str">
        <f>SUBSTITUTE(IF(RIGHT(Crate_BOMs[[#This Row],[PO Sublot-GL]],6)="curved",RIGHT(Crate_BOMs[[#This Row],[PO Sublot-GL]],12),RIGHT(Crate_BOMs[[#This Row],[PO Sublot-GL]],5))," ","")</f>
        <v>GLZ02</v>
      </c>
      <c r="AC705" s="6" t="str">
        <f>SUBSTITUTE(LEFT(Crate_BOMs[[#This Row],[PO Sublot-GL]],LEN(Crate_BOMs[[#This Row],[PO Sublot-GL]])-LEN(Crate_BOMs[[#This Row],[Glass Type]]))," ","")</f>
        <v>2.04</v>
      </c>
      <c r="AD705" s="6" t="str">
        <f>LEFT(Crate_BOMs[[#This Row],[no]],FIND(" ",Crate_BOMs[[#This Row],[no]],5)-1)</f>
        <v>PO 40542</v>
      </c>
      <c r="AE705" s="6" cm="1">
        <f t="array" ref="AE705">COUNTA(_xlfn.UNIQUE(_xlfn._xlws.FILTER(Crate_BOMs[PO],Crate_BOMs[crate no.]=Crate_BOMs[[#This Row],[crate no.]])))</f>
        <v>1</v>
      </c>
      <c r="AF705" s="10" t="str">
        <f>IF(Crate_BOMs[[#This Row],['# POs in Crate]]=1,"",IF(VLOOKUP(Crate_BOMs[[#This Row],[crate no.]],Crates_[[crate no.]:[New Sublot]],3,FALSE)="","",VLOOKUP(Crate_BOMs[[#This Row],[crate no.]],Crates_[[crate no.]:[New Sublot]],3,FALSE)))</f>
        <v/>
      </c>
      <c r="AG705" s="6" t="str">
        <f>IF(VLOOKUP(Crate_BOMs[[#This Row],[crate no.]],Crates_[[crate no.]:[New Sublot]],3,FALSE)="",VLOOKUP(Crate_BOMs[[#This Row],[crate no.]],Crates_[[crate no.]:[New Sublot]],2,FALSE),VLOOKUP(Crate_BOMs[[#This Row],[crate no.]],Crates_[[crate no.]:[New Sublot]],3,FALSE))</f>
        <v>2.04</v>
      </c>
    </row>
    <row r="706" spans="1:33" x14ac:dyDescent="0.25">
      <c r="A706">
        <v>14</v>
      </c>
      <c r="B706">
        <v>300521792</v>
      </c>
      <c r="C706">
        <v>2394812</v>
      </c>
      <c r="D706">
        <v>1</v>
      </c>
      <c r="E706" t="s">
        <v>64</v>
      </c>
      <c r="F706" t="s">
        <v>222</v>
      </c>
      <c r="G706">
        <v>2181</v>
      </c>
      <c r="H706">
        <v>2496</v>
      </c>
      <c r="I706">
        <v>86</v>
      </c>
      <c r="J706">
        <v>98</v>
      </c>
      <c r="K706">
        <v>299</v>
      </c>
      <c r="L706">
        <v>1</v>
      </c>
      <c r="M706" t="s">
        <v>51</v>
      </c>
      <c r="N706" t="s">
        <v>52</v>
      </c>
      <c r="O706" s="2">
        <v>659.18216337999991</v>
      </c>
      <c r="P706" s="15">
        <v>45782</v>
      </c>
      <c r="Q706" s="15">
        <v>45797</v>
      </c>
      <c r="R706" s="15">
        <v>45804</v>
      </c>
      <c r="S706" t="s">
        <v>21</v>
      </c>
      <c r="T706">
        <v>7</v>
      </c>
      <c r="U706" s="2">
        <v>471.78924067999998</v>
      </c>
      <c r="V706" s="2">
        <v>6613.8678599999994</v>
      </c>
      <c r="W706" s="2">
        <v>9.0551183999999996</v>
      </c>
      <c r="X706" s="2">
        <v>1.5091863999999999</v>
      </c>
      <c r="Y706" s="2">
        <v>7.7427824000000003</v>
      </c>
      <c r="Z706" s="6">
        <f>Crate_BOMs[[#This Row],[glass weight (lb)]]+Crate_BOMs[[#This Row],[Crate Weight (lb)]]/COUNTIF(Crate_BOMs[crate no.],Crate_BOMs[[#This Row],[crate no.]])</f>
        <v>726.58062633428563</v>
      </c>
      <c r="AA706" s="6" t="str">
        <f>IF(LEFT(Crate_BOMs[[#This Row],[glass code]],4)&lt;&gt;"1116","",IFERROR(MID(Crate_BOMs[[#This Row],[no]],FIND("ECN",Crate_BOMs[[#This Row],[no]]),200),MID(Crate_BOMs[[#This Row],[no]],39,200)))</f>
        <v>2.04 GLZ02</v>
      </c>
      <c r="AB706" s="6" t="str">
        <f>SUBSTITUTE(IF(RIGHT(Crate_BOMs[[#This Row],[PO Sublot-GL]],6)="curved",RIGHT(Crate_BOMs[[#This Row],[PO Sublot-GL]],12),RIGHT(Crate_BOMs[[#This Row],[PO Sublot-GL]],5))," ","")</f>
        <v>GLZ02</v>
      </c>
      <c r="AC706" s="6" t="str">
        <f>SUBSTITUTE(LEFT(Crate_BOMs[[#This Row],[PO Sublot-GL]],LEN(Crate_BOMs[[#This Row],[PO Sublot-GL]])-LEN(Crate_BOMs[[#This Row],[Glass Type]]))," ","")</f>
        <v>2.04</v>
      </c>
      <c r="AD706" s="6" t="str">
        <f>LEFT(Crate_BOMs[[#This Row],[no]],FIND(" ",Crate_BOMs[[#This Row],[no]],5)-1)</f>
        <v>PO 40542</v>
      </c>
      <c r="AE706" s="6" cm="1">
        <f t="array" ref="AE706">COUNTA(_xlfn.UNIQUE(_xlfn._xlws.FILTER(Crate_BOMs[PO],Crate_BOMs[crate no.]=Crate_BOMs[[#This Row],[crate no.]])))</f>
        <v>1</v>
      </c>
      <c r="AF706" s="10" t="str">
        <f>IF(Crate_BOMs[[#This Row],['# POs in Crate]]=1,"",IF(VLOOKUP(Crate_BOMs[[#This Row],[crate no.]],Crates_[[crate no.]:[New Sublot]],3,FALSE)="","",VLOOKUP(Crate_BOMs[[#This Row],[crate no.]],Crates_[[crate no.]:[New Sublot]],3,FALSE)))</f>
        <v/>
      </c>
      <c r="AG706" s="6" t="str">
        <f>IF(VLOOKUP(Crate_BOMs[[#This Row],[crate no.]],Crates_[[crate no.]:[New Sublot]],3,FALSE)="",VLOOKUP(Crate_BOMs[[#This Row],[crate no.]],Crates_[[crate no.]:[New Sublot]],2,FALSE),VLOOKUP(Crate_BOMs[[#This Row],[crate no.]],Crates_[[crate no.]:[New Sublot]],3,FALSE))</f>
        <v>2.04</v>
      </c>
    </row>
    <row r="707" spans="1:33" x14ac:dyDescent="0.25">
      <c r="A707">
        <v>14</v>
      </c>
      <c r="B707">
        <v>300521792</v>
      </c>
      <c r="C707">
        <v>2394812</v>
      </c>
      <c r="D707">
        <v>1</v>
      </c>
      <c r="E707" t="s">
        <v>64</v>
      </c>
      <c r="F707" t="s">
        <v>222</v>
      </c>
      <c r="G707">
        <v>2181</v>
      </c>
      <c r="H707">
        <v>2496</v>
      </c>
      <c r="I707">
        <v>86</v>
      </c>
      <c r="J707">
        <v>98</v>
      </c>
      <c r="K707">
        <v>299</v>
      </c>
      <c r="L707">
        <v>1</v>
      </c>
      <c r="M707" t="s">
        <v>51</v>
      </c>
      <c r="N707" t="s">
        <v>52</v>
      </c>
      <c r="O707" s="2">
        <v>659.18216337999991</v>
      </c>
      <c r="P707" s="15">
        <v>45782</v>
      </c>
      <c r="Q707" s="15">
        <v>45797</v>
      </c>
      <c r="R707" s="15">
        <v>45804</v>
      </c>
      <c r="S707" t="s">
        <v>21</v>
      </c>
      <c r="T707">
        <v>7</v>
      </c>
      <c r="U707" s="2">
        <v>471.78924067999998</v>
      </c>
      <c r="V707" s="2">
        <v>6613.8678599999994</v>
      </c>
      <c r="W707" s="2">
        <v>9.0551183999999996</v>
      </c>
      <c r="X707" s="2">
        <v>1.5091863999999999</v>
      </c>
      <c r="Y707" s="2">
        <v>7.7427824000000003</v>
      </c>
      <c r="Z707" s="6">
        <f>Crate_BOMs[[#This Row],[glass weight (lb)]]+Crate_BOMs[[#This Row],[Crate Weight (lb)]]/COUNTIF(Crate_BOMs[crate no.],Crate_BOMs[[#This Row],[crate no.]])</f>
        <v>726.58062633428563</v>
      </c>
      <c r="AA707" s="6" t="str">
        <f>IF(LEFT(Crate_BOMs[[#This Row],[glass code]],4)&lt;&gt;"1116","",IFERROR(MID(Crate_BOMs[[#This Row],[no]],FIND("ECN",Crate_BOMs[[#This Row],[no]]),200),MID(Crate_BOMs[[#This Row],[no]],39,200)))</f>
        <v>2.04 GLZ02</v>
      </c>
      <c r="AB707" s="6" t="str">
        <f>SUBSTITUTE(IF(RIGHT(Crate_BOMs[[#This Row],[PO Sublot-GL]],6)="curved",RIGHT(Crate_BOMs[[#This Row],[PO Sublot-GL]],12),RIGHT(Crate_BOMs[[#This Row],[PO Sublot-GL]],5))," ","")</f>
        <v>GLZ02</v>
      </c>
      <c r="AC707" s="6" t="str">
        <f>SUBSTITUTE(LEFT(Crate_BOMs[[#This Row],[PO Sublot-GL]],LEN(Crate_BOMs[[#This Row],[PO Sublot-GL]])-LEN(Crate_BOMs[[#This Row],[Glass Type]]))," ","")</f>
        <v>2.04</v>
      </c>
      <c r="AD707" s="6" t="str">
        <f>LEFT(Crate_BOMs[[#This Row],[no]],FIND(" ",Crate_BOMs[[#This Row],[no]],5)-1)</f>
        <v>PO 40542</v>
      </c>
      <c r="AE707" s="6" cm="1">
        <f t="array" ref="AE707">COUNTA(_xlfn.UNIQUE(_xlfn._xlws.FILTER(Crate_BOMs[PO],Crate_BOMs[crate no.]=Crate_BOMs[[#This Row],[crate no.]])))</f>
        <v>1</v>
      </c>
      <c r="AF707" s="10" t="str">
        <f>IF(Crate_BOMs[[#This Row],['# POs in Crate]]=1,"",IF(VLOOKUP(Crate_BOMs[[#This Row],[crate no.]],Crates_[[crate no.]:[New Sublot]],3,FALSE)="","",VLOOKUP(Crate_BOMs[[#This Row],[crate no.]],Crates_[[crate no.]:[New Sublot]],3,FALSE)))</f>
        <v/>
      </c>
      <c r="AG707" s="6" t="str">
        <f>IF(VLOOKUP(Crate_BOMs[[#This Row],[crate no.]],Crates_[[crate no.]:[New Sublot]],3,FALSE)="",VLOOKUP(Crate_BOMs[[#This Row],[crate no.]],Crates_[[crate no.]:[New Sublot]],2,FALSE),VLOOKUP(Crate_BOMs[[#This Row],[crate no.]],Crates_[[crate no.]:[New Sublot]],3,FALSE))</f>
        <v>2.04</v>
      </c>
    </row>
    <row r="708" spans="1:33" x14ac:dyDescent="0.25">
      <c r="A708">
        <v>14</v>
      </c>
      <c r="B708">
        <v>300521792</v>
      </c>
      <c r="C708">
        <v>2394812</v>
      </c>
      <c r="D708">
        <v>1</v>
      </c>
      <c r="E708" t="s">
        <v>64</v>
      </c>
      <c r="F708" t="s">
        <v>222</v>
      </c>
      <c r="G708">
        <v>2181</v>
      </c>
      <c r="H708">
        <v>2496</v>
      </c>
      <c r="I708">
        <v>86</v>
      </c>
      <c r="J708">
        <v>98</v>
      </c>
      <c r="K708">
        <v>299</v>
      </c>
      <c r="L708">
        <v>1</v>
      </c>
      <c r="M708" t="s">
        <v>51</v>
      </c>
      <c r="N708" t="s">
        <v>52</v>
      </c>
      <c r="O708" s="2">
        <v>659.18216337999991</v>
      </c>
      <c r="P708" s="15">
        <v>45782</v>
      </c>
      <c r="Q708" s="15">
        <v>45797</v>
      </c>
      <c r="R708" s="15">
        <v>45804</v>
      </c>
      <c r="S708" t="s">
        <v>21</v>
      </c>
      <c r="T708">
        <v>7</v>
      </c>
      <c r="U708" s="2">
        <v>471.78924067999998</v>
      </c>
      <c r="V708" s="2">
        <v>6613.8678599999994</v>
      </c>
      <c r="W708" s="2">
        <v>9.0551183999999996</v>
      </c>
      <c r="X708" s="2">
        <v>1.5091863999999999</v>
      </c>
      <c r="Y708" s="2">
        <v>7.7427824000000003</v>
      </c>
      <c r="Z708" s="6">
        <f>Crate_BOMs[[#This Row],[glass weight (lb)]]+Crate_BOMs[[#This Row],[Crate Weight (lb)]]/COUNTIF(Crate_BOMs[crate no.],Crate_BOMs[[#This Row],[crate no.]])</f>
        <v>726.58062633428563</v>
      </c>
      <c r="AA708" s="6" t="str">
        <f>IF(LEFT(Crate_BOMs[[#This Row],[glass code]],4)&lt;&gt;"1116","",IFERROR(MID(Crate_BOMs[[#This Row],[no]],FIND("ECN",Crate_BOMs[[#This Row],[no]]),200),MID(Crate_BOMs[[#This Row],[no]],39,200)))</f>
        <v>2.04 GLZ02</v>
      </c>
      <c r="AB708" s="6" t="str">
        <f>SUBSTITUTE(IF(RIGHT(Crate_BOMs[[#This Row],[PO Sublot-GL]],6)="curved",RIGHT(Crate_BOMs[[#This Row],[PO Sublot-GL]],12),RIGHT(Crate_BOMs[[#This Row],[PO Sublot-GL]],5))," ","")</f>
        <v>GLZ02</v>
      </c>
      <c r="AC708" s="6" t="str">
        <f>SUBSTITUTE(LEFT(Crate_BOMs[[#This Row],[PO Sublot-GL]],LEN(Crate_BOMs[[#This Row],[PO Sublot-GL]])-LEN(Crate_BOMs[[#This Row],[Glass Type]]))," ","")</f>
        <v>2.04</v>
      </c>
      <c r="AD708" s="6" t="str">
        <f>LEFT(Crate_BOMs[[#This Row],[no]],FIND(" ",Crate_BOMs[[#This Row],[no]],5)-1)</f>
        <v>PO 40542</v>
      </c>
      <c r="AE708" s="6" cm="1">
        <f t="array" ref="AE708">COUNTA(_xlfn.UNIQUE(_xlfn._xlws.FILTER(Crate_BOMs[PO],Crate_BOMs[crate no.]=Crate_BOMs[[#This Row],[crate no.]])))</f>
        <v>1</v>
      </c>
      <c r="AF708" s="10" t="str">
        <f>IF(Crate_BOMs[[#This Row],['# POs in Crate]]=1,"",IF(VLOOKUP(Crate_BOMs[[#This Row],[crate no.]],Crates_[[crate no.]:[New Sublot]],3,FALSE)="","",VLOOKUP(Crate_BOMs[[#This Row],[crate no.]],Crates_[[crate no.]:[New Sublot]],3,FALSE)))</f>
        <v/>
      </c>
      <c r="AG708" s="6" t="str">
        <f>IF(VLOOKUP(Crate_BOMs[[#This Row],[crate no.]],Crates_[[crate no.]:[New Sublot]],3,FALSE)="",VLOOKUP(Crate_BOMs[[#This Row],[crate no.]],Crates_[[crate no.]:[New Sublot]],2,FALSE),VLOOKUP(Crate_BOMs[[#This Row],[crate no.]],Crates_[[crate no.]:[New Sublot]],3,FALSE))</f>
        <v>2.04</v>
      </c>
    </row>
    <row r="709" spans="1:33" x14ac:dyDescent="0.25">
      <c r="A709">
        <v>14</v>
      </c>
      <c r="B709">
        <v>300521792</v>
      </c>
      <c r="C709">
        <v>2394812</v>
      </c>
      <c r="D709">
        <v>1</v>
      </c>
      <c r="E709" t="s">
        <v>64</v>
      </c>
      <c r="F709" t="s">
        <v>222</v>
      </c>
      <c r="G709">
        <v>2181</v>
      </c>
      <c r="H709">
        <v>2496</v>
      </c>
      <c r="I709">
        <v>86</v>
      </c>
      <c r="J709">
        <v>98</v>
      </c>
      <c r="K709">
        <v>299</v>
      </c>
      <c r="L709">
        <v>1</v>
      </c>
      <c r="M709" t="s">
        <v>51</v>
      </c>
      <c r="N709" t="s">
        <v>52</v>
      </c>
      <c r="O709" s="2">
        <v>659.18216337999991</v>
      </c>
      <c r="P709" s="15">
        <v>45782</v>
      </c>
      <c r="Q709" s="15">
        <v>45797</v>
      </c>
      <c r="R709" s="15">
        <v>45804</v>
      </c>
      <c r="S709" t="s">
        <v>21</v>
      </c>
      <c r="T709">
        <v>7</v>
      </c>
      <c r="U709" s="2">
        <v>471.78924067999998</v>
      </c>
      <c r="V709" s="2">
        <v>6613.8678599999994</v>
      </c>
      <c r="W709" s="2">
        <v>9.0551183999999996</v>
      </c>
      <c r="X709" s="2">
        <v>1.5091863999999999</v>
      </c>
      <c r="Y709" s="2">
        <v>7.7427824000000003</v>
      </c>
      <c r="Z709" s="6">
        <f>Crate_BOMs[[#This Row],[glass weight (lb)]]+Crate_BOMs[[#This Row],[Crate Weight (lb)]]/COUNTIF(Crate_BOMs[crate no.],Crate_BOMs[[#This Row],[crate no.]])</f>
        <v>726.58062633428563</v>
      </c>
      <c r="AA709" s="6" t="str">
        <f>IF(LEFT(Crate_BOMs[[#This Row],[glass code]],4)&lt;&gt;"1116","",IFERROR(MID(Crate_BOMs[[#This Row],[no]],FIND("ECN",Crate_BOMs[[#This Row],[no]]),200),MID(Crate_BOMs[[#This Row],[no]],39,200)))</f>
        <v>2.04 GLZ02</v>
      </c>
      <c r="AB709" s="6" t="str">
        <f>SUBSTITUTE(IF(RIGHT(Crate_BOMs[[#This Row],[PO Sublot-GL]],6)="curved",RIGHT(Crate_BOMs[[#This Row],[PO Sublot-GL]],12),RIGHT(Crate_BOMs[[#This Row],[PO Sublot-GL]],5))," ","")</f>
        <v>GLZ02</v>
      </c>
      <c r="AC709" s="6" t="str">
        <f>SUBSTITUTE(LEFT(Crate_BOMs[[#This Row],[PO Sublot-GL]],LEN(Crate_BOMs[[#This Row],[PO Sublot-GL]])-LEN(Crate_BOMs[[#This Row],[Glass Type]]))," ","")</f>
        <v>2.04</v>
      </c>
      <c r="AD709" s="6" t="str">
        <f>LEFT(Crate_BOMs[[#This Row],[no]],FIND(" ",Crate_BOMs[[#This Row],[no]],5)-1)</f>
        <v>PO 40542</v>
      </c>
      <c r="AE709" s="6" cm="1">
        <f t="array" ref="AE709">COUNTA(_xlfn.UNIQUE(_xlfn._xlws.FILTER(Crate_BOMs[PO],Crate_BOMs[crate no.]=Crate_BOMs[[#This Row],[crate no.]])))</f>
        <v>1</v>
      </c>
      <c r="AF709" s="10" t="str">
        <f>IF(Crate_BOMs[[#This Row],['# POs in Crate]]=1,"",IF(VLOOKUP(Crate_BOMs[[#This Row],[crate no.]],Crates_[[crate no.]:[New Sublot]],3,FALSE)="","",VLOOKUP(Crate_BOMs[[#This Row],[crate no.]],Crates_[[crate no.]:[New Sublot]],3,FALSE)))</f>
        <v/>
      </c>
      <c r="AG709" s="6" t="str">
        <f>IF(VLOOKUP(Crate_BOMs[[#This Row],[crate no.]],Crates_[[crate no.]:[New Sublot]],3,FALSE)="",VLOOKUP(Crate_BOMs[[#This Row],[crate no.]],Crates_[[crate no.]:[New Sublot]],2,FALSE),VLOOKUP(Crate_BOMs[[#This Row],[crate no.]],Crates_[[crate no.]:[New Sublot]],3,FALSE))</f>
        <v>2.04</v>
      </c>
    </row>
    <row r="710" spans="1:33" x14ac:dyDescent="0.25">
      <c r="A710">
        <v>14</v>
      </c>
      <c r="B710">
        <v>300522287</v>
      </c>
      <c r="C710">
        <v>2394812</v>
      </c>
      <c r="D710">
        <v>1</v>
      </c>
      <c r="E710" t="s">
        <v>64</v>
      </c>
      <c r="F710" t="s">
        <v>222</v>
      </c>
      <c r="G710">
        <v>2181</v>
      </c>
      <c r="H710">
        <v>2496</v>
      </c>
      <c r="I710">
        <v>86</v>
      </c>
      <c r="J710">
        <v>98</v>
      </c>
      <c r="K710">
        <v>299</v>
      </c>
      <c r="L710">
        <v>1</v>
      </c>
      <c r="M710" t="s">
        <v>51</v>
      </c>
      <c r="N710" t="s">
        <v>52</v>
      </c>
      <c r="O710" s="2">
        <v>659.18216337999991</v>
      </c>
      <c r="P710" s="15">
        <v>45782</v>
      </c>
      <c r="Q710" s="15">
        <v>45797</v>
      </c>
      <c r="R710" s="15">
        <v>45804</v>
      </c>
      <c r="S710" t="s">
        <v>21</v>
      </c>
      <c r="T710">
        <v>7</v>
      </c>
      <c r="U710" s="2">
        <v>471.78924067999998</v>
      </c>
      <c r="V710" s="2">
        <v>6613.8678599999994</v>
      </c>
      <c r="W710" s="2">
        <v>9.0551183999999996</v>
      </c>
      <c r="X710" s="2">
        <v>1.5091863999999999</v>
      </c>
      <c r="Y710" s="2">
        <v>7.7427824000000003</v>
      </c>
      <c r="Z710" s="6">
        <f>Crate_BOMs[[#This Row],[glass weight (lb)]]+Crate_BOMs[[#This Row],[Crate Weight (lb)]]/COUNTIF(Crate_BOMs[crate no.],Crate_BOMs[[#This Row],[crate no.]])</f>
        <v>726.58062633428563</v>
      </c>
      <c r="AA710" s="6" t="str">
        <f>IF(LEFT(Crate_BOMs[[#This Row],[glass code]],4)&lt;&gt;"1116","",IFERROR(MID(Crate_BOMs[[#This Row],[no]],FIND("ECN",Crate_BOMs[[#This Row],[no]]),200),MID(Crate_BOMs[[#This Row],[no]],39,200)))</f>
        <v>2.04 GLZ02</v>
      </c>
      <c r="AB710" s="6" t="str">
        <f>SUBSTITUTE(IF(RIGHT(Crate_BOMs[[#This Row],[PO Sublot-GL]],6)="curved",RIGHT(Crate_BOMs[[#This Row],[PO Sublot-GL]],12),RIGHT(Crate_BOMs[[#This Row],[PO Sublot-GL]],5))," ","")</f>
        <v>GLZ02</v>
      </c>
      <c r="AC710" s="6" t="str">
        <f>SUBSTITUTE(LEFT(Crate_BOMs[[#This Row],[PO Sublot-GL]],LEN(Crate_BOMs[[#This Row],[PO Sublot-GL]])-LEN(Crate_BOMs[[#This Row],[Glass Type]]))," ","")</f>
        <v>2.04</v>
      </c>
      <c r="AD710" s="6" t="str">
        <f>LEFT(Crate_BOMs[[#This Row],[no]],FIND(" ",Crate_BOMs[[#This Row],[no]],5)-1)</f>
        <v>PO 40542</v>
      </c>
      <c r="AE710" s="6" cm="1">
        <f t="array" ref="AE710">COUNTA(_xlfn.UNIQUE(_xlfn._xlws.FILTER(Crate_BOMs[PO],Crate_BOMs[crate no.]=Crate_BOMs[[#This Row],[crate no.]])))</f>
        <v>1</v>
      </c>
      <c r="AF710" s="10" t="str">
        <f>IF(Crate_BOMs[[#This Row],['# POs in Crate]]=1,"",IF(VLOOKUP(Crate_BOMs[[#This Row],[crate no.]],Crates_[[crate no.]:[New Sublot]],3,FALSE)="","",VLOOKUP(Crate_BOMs[[#This Row],[crate no.]],Crates_[[crate no.]:[New Sublot]],3,FALSE)))</f>
        <v/>
      </c>
      <c r="AG710" s="6" t="str">
        <f>IF(VLOOKUP(Crate_BOMs[[#This Row],[crate no.]],Crates_[[crate no.]:[New Sublot]],3,FALSE)="",VLOOKUP(Crate_BOMs[[#This Row],[crate no.]],Crates_[[crate no.]:[New Sublot]],2,FALSE),VLOOKUP(Crate_BOMs[[#This Row],[crate no.]],Crates_[[crate no.]:[New Sublot]],3,FALSE))</f>
        <v>2.04</v>
      </c>
    </row>
    <row r="711" spans="1:33" x14ac:dyDescent="0.25">
      <c r="A711">
        <v>14</v>
      </c>
      <c r="B711">
        <v>300522287</v>
      </c>
      <c r="C711">
        <v>2394812</v>
      </c>
      <c r="D711">
        <v>1</v>
      </c>
      <c r="E711" t="s">
        <v>64</v>
      </c>
      <c r="F711" t="s">
        <v>222</v>
      </c>
      <c r="G711">
        <v>2181</v>
      </c>
      <c r="H711">
        <v>2496</v>
      </c>
      <c r="I711">
        <v>86</v>
      </c>
      <c r="J711">
        <v>98</v>
      </c>
      <c r="K711">
        <v>299</v>
      </c>
      <c r="L711">
        <v>1</v>
      </c>
      <c r="M711" t="s">
        <v>51</v>
      </c>
      <c r="N711" t="s">
        <v>52</v>
      </c>
      <c r="O711" s="2">
        <v>659.18216337999991</v>
      </c>
      <c r="P711" s="15">
        <v>45782</v>
      </c>
      <c r="Q711" s="15">
        <v>45797</v>
      </c>
      <c r="R711" s="15">
        <v>45804</v>
      </c>
      <c r="S711" t="s">
        <v>21</v>
      </c>
      <c r="T711">
        <v>7</v>
      </c>
      <c r="U711" s="2">
        <v>471.78924067999998</v>
      </c>
      <c r="V711" s="2">
        <v>6613.8678599999994</v>
      </c>
      <c r="W711" s="2">
        <v>9.0551183999999996</v>
      </c>
      <c r="X711" s="2">
        <v>1.5091863999999999</v>
      </c>
      <c r="Y711" s="2">
        <v>7.7427824000000003</v>
      </c>
      <c r="Z711" s="6">
        <f>Crate_BOMs[[#This Row],[glass weight (lb)]]+Crate_BOMs[[#This Row],[Crate Weight (lb)]]/COUNTIF(Crate_BOMs[crate no.],Crate_BOMs[[#This Row],[crate no.]])</f>
        <v>726.58062633428563</v>
      </c>
      <c r="AA711" s="6" t="str">
        <f>IF(LEFT(Crate_BOMs[[#This Row],[glass code]],4)&lt;&gt;"1116","",IFERROR(MID(Crate_BOMs[[#This Row],[no]],FIND("ECN",Crate_BOMs[[#This Row],[no]]),200),MID(Crate_BOMs[[#This Row],[no]],39,200)))</f>
        <v>2.04 GLZ02</v>
      </c>
      <c r="AB711" s="6" t="str">
        <f>SUBSTITUTE(IF(RIGHT(Crate_BOMs[[#This Row],[PO Sublot-GL]],6)="curved",RIGHT(Crate_BOMs[[#This Row],[PO Sublot-GL]],12),RIGHT(Crate_BOMs[[#This Row],[PO Sublot-GL]],5))," ","")</f>
        <v>GLZ02</v>
      </c>
      <c r="AC711" s="6" t="str">
        <f>SUBSTITUTE(LEFT(Crate_BOMs[[#This Row],[PO Sublot-GL]],LEN(Crate_BOMs[[#This Row],[PO Sublot-GL]])-LEN(Crate_BOMs[[#This Row],[Glass Type]]))," ","")</f>
        <v>2.04</v>
      </c>
      <c r="AD711" s="6" t="str">
        <f>LEFT(Crate_BOMs[[#This Row],[no]],FIND(" ",Crate_BOMs[[#This Row],[no]],5)-1)</f>
        <v>PO 40542</v>
      </c>
      <c r="AE711" s="6" cm="1">
        <f t="array" ref="AE711">COUNTA(_xlfn.UNIQUE(_xlfn._xlws.FILTER(Crate_BOMs[PO],Crate_BOMs[crate no.]=Crate_BOMs[[#This Row],[crate no.]])))</f>
        <v>1</v>
      </c>
      <c r="AF711" s="10" t="str">
        <f>IF(Crate_BOMs[[#This Row],['# POs in Crate]]=1,"",IF(VLOOKUP(Crate_BOMs[[#This Row],[crate no.]],Crates_[[crate no.]:[New Sublot]],3,FALSE)="","",VLOOKUP(Crate_BOMs[[#This Row],[crate no.]],Crates_[[crate no.]:[New Sublot]],3,FALSE)))</f>
        <v/>
      </c>
      <c r="AG711" s="6" t="str">
        <f>IF(VLOOKUP(Crate_BOMs[[#This Row],[crate no.]],Crates_[[crate no.]:[New Sublot]],3,FALSE)="",VLOOKUP(Crate_BOMs[[#This Row],[crate no.]],Crates_[[crate no.]:[New Sublot]],2,FALSE),VLOOKUP(Crate_BOMs[[#This Row],[crate no.]],Crates_[[crate no.]:[New Sublot]],3,FALSE))</f>
        <v>2.04</v>
      </c>
    </row>
    <row r="712" spans="1:33" x14ac:dyDescent="0.25">
      <c r="A712">
        <v>14</v>
      </c>
      <c r="B712">
        <v>300522287</v>
      </c>
      <c r="C712">
        <v>2394812</v>
      </c>
      <c r="D712">
        <v>1</v>
      </c>
      <c r="E712" t="s">
        <v>64</v>
      </c>
      <c r="F712" t="s">
        <v>222</v>
      </c>
      <c r="G712">
        <v>2181</v>
      </c>
      <c r="H712">
        <v>2496</v>
      </c>
      <c r="I712">
        <v>86</v>
      </c>
      <c r="J712">
        <v>98</v>
      </c>
      <c r="K712">
        <v>299</v>
      </c>
      <c r="L712">
        <v>1</v>
      </c>
      <c r="M712" t="s">
        <v>51</v>
      </c>
      <c r="N712" t="s">
        <v>52</v>
      </c>
      <c r="O712" s="2">
        <v>659.18216337999991</v>
      </c>
      <c r="P712" s="15">
        <v>45782</v>
      </c>
      <c r="Q712" s="15">
        <v>45797</v>
      </c>
      <c r="R712" s="15">
        <v>45804</v>
      </c>
      <c r="S712" t="s">
        <v>21</v>
      </c>
      <c r="T712">
        <v>7</v>
      </c>
      <c r="U712" s="2">
        <v>471.78924067999998</v>
      </c>
      <c r="V712" s="2">
        <v>6613.8678599999994</v>
      </c>
      <c r="W712" s="2">
        <v>9.0551183999999996</v>
      </c>
      <c r="X712" s="2">
        <v>1.5091863999999999</v>
      </c>
      <c r="Y712" s="2">
        <v>7.7427824000000003</v>
      </c>
      <c r="Z712" s="6">
        <f>Crate_BOMs[[#This Row],[glass weight (lb)]]+Crate_BOMs[[#This Row],[Crate Weight (lb)]]/COUNTIF(Crate_BOMs[crate no.],Crate_BOMs[[#This Row],[crate no.]])</f>
        <v>726.58062633428563</v>
      </c>
      <c r="AA712" s="6" t="str">
        <f>IF(LEFT(Crate_BOMs[[#This Row],[glass code]],4)&lt;&gt;"1116","",IFERROR(MID(Crate_BOMs[[#This Row],[no]],FIND("ECN",Crate_BOMs[[#This Row],[no]]),200),MID(Crate_BOMs[[#This Row],[no]],39,200)))</f>
        <v>2.04 GLZ02</v>
      </c>
      <c r="AB712" s="6" t="str">
        <f>SUBSTITUTE(IF(RIGHT(Crate_BOMs[[#This Row],[PO Sublot-GL]],6)="curved",RIGHT(Crate_BOMs[[#This Row],[PO Sublot-GL]],12),RIGHT(Crate_BOMs[[#This Row],[PO Sublot-GL]],5))," ","")</f>
        <v>GLZ02</v>
      </c>
      <c r="AC712" s="6" t="str">
        <f>SUBSTITUTE(LEFT(Crate_BOMs[[#This Row],[PO Sublot-GL]],LEN(Crate_BOMs[[#This Row],[PO Sublot-GL]])-LEN(Crate_BOMs[[#This Row],[Glass Type]]))," ","")</f>
        <v>2.04</v>
      </c>
      <c r="AD712" s="6" t="str">
        <f>LEFT(Crate_BOMs[[#This Row],[no]],FIND(" ",Crate_BOMs[[#This Row],[no]],5)-1)</f>
        <v>PO 40542</v>
      </c>
      <c r="AE712" s="6" cm="1">
        <f t="array" ref="AE712">COUNTA(_xlfn.UNIQUE(_xlfn._xlws.FILTER(Crate_BOMs[PO],Crate_BOMs[crate no.]=Crate_BOMs[[#This Row],[crate no.]])))</f>
        <v>1</v>
      </c>
      <c r="AF712" s="10" t="str">
        <f>IF(Crate_BOMs[[#This Row],['# POs in Crate]]=1,"",IF(VLOOKUP(Crate_BOMs[[#This Row],[crate no.]],Crates_[[crate no.]:[New Sublot]],3,FALSE)="","",VLOOKUP(Crate_BOMs[[#This Row],[crate no.]],Crates_[[crate no.]:[New Sublot]],3,FALSE)))</f>
        <v/>
      </c>
      <c r="AG712" s="6" t="str">
        <f>IF(VLOOKUP(Crate_BOMs[[#This Row],[crate no.]],Crates_[[crate no.]:[New Sublot]],3,FALSE)="",VLOOKUP(Crate_BOMs[[#This Row],[crate no.]],Crates_[[crate no.]:[New Sublot]],2,FALSE),VLOOKUP(Crate_BOMs[[#This Row],[crate no.]],Crates_[[crate no.]:[New Sublot]],3,FALSE))</f>
        <v>2.04</v>
      </c>
    </row>
    <row r="713" spans="1:33" x14ac:dyDescent="0.25">
      <c r="A713">
        <v>14</v>
      </c>
      <c r="B713">
        <v>300522287</v>
      </c>
      <c r="C713">
        <v>2394812</v>
      </c>
      <c r="D713">
        <v>1</v>
      </c>
      <c r="E713" t="s">
        <v>64</v>
      </c>
      <c r="F713" t="s">
        <v>222</v>
      </c>
      <c r="G713">
        <v>2181</v>
      </c>
      <c r="H713">
        <v>2496</v>
      </c>
      <c r="I713">
        <v>86</v>
      </c>
      <c r="J713">
        <v>98</v>
      </c>
      <c r="K713">
        <v>299</v>
      </c>
      <c r="L713">
        <v>1</v>
      </c>
      <c r="M713" t="s">
        <v>51</v>
      </c>
      <c r="N713" t="s">
        <v>52</v>
      </c>
      <c r="O713" s="2">
        <v>659.18216337999991</v>
      </c>
      <c r="P713" s="15">
        <v>45782</v>
      </c>
      <c r="Q713" s="15">
        <v>45797</v>
      </c>
      <c r="R713" s="15">
        <v>45804</v>
      </c>
      <c r="S713" t="s">
        <v>21</v>
      </c>
      <c r="T713">
        <v>7</v>
      </c>
      <c r="U713" s="2">
        <v>471.78924067999998</v>
      </c>
      <c r="V713" s="2">
        <v>6613.8678599999994</v>
      </c>
      <c r="W713" s="2">
        <v>9.0551183999999996</v>
      </c>
      <c r="X713" s="2">
        <v>1.5091863999999999</v>
      </c>
      <c r="Y713" s="2">
        <v>7.7427824000000003</v>
      </c>
      <c r="Z713" s="6">
        <f>Crate_BOMs[[#This Row],[glass weight (lb)]]+Crate_BOMs[[#This Row],[Crate Weight (lb)]]/COUNTIF(Crate_BOMs[crate no.],Crate_BOMs[[#This Row],[crate no.]])</f>
        <v>726.58062633428563</v>
      </c>
      <c r="AA713" s="6" t="str">
        <f>IF(LEFT(Crate_BOMs[[#This Row],[glass code]],4)&lt;&gt;"1116","",IFERROR(MID(Crate_BOMs[[#This Row],[no]],FIND("ECN",Crate_BOMs[[#This Row],[no]]),200),MID(Crate_BOMs[[#This Row],[no]],39,200)))</f>
        <v>2.04 GLZ02</v>
      </c>
      <c r="AB713" s="6" t="str">
        <f>SUBSTITUTE(IF(RIGHT(Crate_BOMs[[#This Row],[PO Sublot-GL]],6)="curved",RIGHT(Crate_BOMs[[#This Row],[PO Sublot-GL]],12),RIGHT(Crate_BOMs[[#This Row],[PO Sublot-GL]],5))," ","")</f>
        <v>GLZ02</v>
      </c>
      <c r="AC713" s="6" t="str">
        <f>SUBSTITUTE(LEFT(Crate_BOMs[[#This Row],[PO Sublot-GL]],LEN(Crate_BOMs[[#This Row],[PO Sublot-GL]])-LEN(Crate_BOMs[[#This Row],[Glass Type]]))," ","")</f>
        <v>2.04</v>
      </c>
      <c r="AD713" s="6" t="str">
        <f>LEFT(Crate_BOMs[[#This Row],[no]],FIND(" ",Crate_BOMs[[#This Row],[no]],5)-1)</f>
        <v>PO 40542</v>
      </c>
      <c r="AE713" s="6" cm="1">
        <f t="array" ref="AE713">COUNTA(_xlfn.UNIQUE(_xlfn._xlws.FILTER(Crate_BOMs[PO],Crate_BOMs[crate no.]=Crate_BOMs[[#This Row],[crate no.]])))</f>
        <v>1</v>
      </c>
      <c r="AF713" s="10" t="str">
        <f>IF(Crate_BOMs[[#This Row],['# POs in Crate]]=1,"",IF(VLOOKUP(Crate_BOMs[[#This Row],[crate no.]],Crates_[[crate no.]:[New Sublot]],3,FALSE)="","",VLOOKUP(Crate_BOMs[[#This Row],[crate no.]],Crates_[[crate no.]:[New Sublot]],3,FALSE)))</f>
        <v/>
      </c>
      <c r="AG713" s="6" t="str">
        <f>IF(VLOOKUP(Crate_BOMs[[#This Row],[crate no.]],Crates_[[crate no.]:[New Sublot]],3,FALSE)="",VLOOKUP(Crate_BOMs[[#This Row],[crate no.]],Crates_[[crate no.]:[New Sublot]],2,FALSE),VLOOKUP(Crate_BOMs[[#This Row],[crate no.]],Crates_[[crate no.]:[New Sublot]],3,FALSE))</f>
        <v>2.04</v>
      </c>
    </row>
    <row r="714" spans="1:33" x14ac:dyDescent="0.25">
      <c r="A714">
        <v>14</v>
      </c>
      <c r="B714">
        <v>300522287</v>
      </c>
      <c r="C714">
        <v>2394812</v>
      </c>
      <c r="D714">
        <v>1</v>
      </c>
      <c r="E714" t="s">
        <v>64</v>
      </c>
      <c r="F714" t="s">
        <v>222</v>
      </c>
      <c r="G714">
        <v>2181</v>
      </c>
      <c r="H714">
        <v>2496</v>
      </c>
      <c r="I714">
        <v>86</v>
      </c>
      <c r="J714">
        <v>98</v>
      </c>
      <c r="K714">
        <v>299</v>
      </c>
      <c r="L714">
        <v>1</v>
      </c>
      <c r="M714" t="s">
        <v>51</v>
      </c>
      <c r="N714" t="s">
        <v>52</v>
      </c>
      <c r="O714" s="2">
        <v>659.18216337999991</v>
      </c>
      <c r="P714" s="15">
        <v>45782</v>
      </c>
      <c r="Q714" s="15">
        <v>45797</v>
      </c>
      <c r="R714" s="15">
        <v>45804</v>
      </c>
      <c r="S714" t="s">
        <v>21</v>
      </c>
      <c r="T714">
        <v>7</v>
      </c>
      <c r="U714" s="2">
        <v>471.78924067999998</v>
      </c>
      <c r="V714" s="2">
        <v>6613.8678599999994</v>
      </c>
      <c r="W714" s="2">
        <v>9.0551183999999996</v>
      </c>
      <c r="X714" s="2">
        <v>1.5091863999999999</v>
      </c>
      <c r="Y714" s="2">
        <v>7.7427824000000003</v>
      </c>
      <c r="Z714" s="6">
        <f>Crate_BOMs[[#This Row],[glass weight (lb)]]+Crate_BOMs[[#This Row],[Crate Weight (lb)]]/COUNTIF(Crate_BOMs[crate no.],Crate_BOMs[[#This Row],[crate no.]])</f>
        <v>726.58062633428563</v>
      </c>
      <c r="AA714" s="6" t="str">
        <f>IF(LEFT(Crate_BOMs[[#This Row],[glass code]],4)&lt;&gt;"1116","",IFERROR(MID(Crate_BOMs[[#This Row],[no]],FIND("ECN",Crate_BOMs[[#This Row],[no]]),200),MID(Crate_BOMs[[#This Row],[no]],39,200)))</f>
        <v>2.04 GLZ02</v>
      </c>
      <c r="AB714" s="6" t="str">
        <f>SUBSTITUTE(IF(RIGHT(Crate_BOMs[[#This Row],[PO Sublot-GL]],6)="curved",RIGHT(Crate_BOMs[[#This Row],[PO Sublot-GL]],12),RIGHT(Crate_BOMs[[#This Row],[PO Sublot-GL]],5))," ","")</f>
        <v>GLZ02</v>
      </c>
      <c r="AC714" s="6" t="str">
        <f>SUBSTITUTE(LEFT(Crate_BOMs[[#This Row],[PO Sublot-GL]],LEN(Crate_BOMs[[#This Row],[PO Sublot-GL]])-LEN(Crate_BOMs[[#This Row],[Glass Type]]))," ","")</f>
        <v>2.04</v>
      </c>
      <c r="AD714" s="6" t="str">
        <f>LEFT(Crate_BOMs[[#This Row],[no]],FIND(" ",Crate_BOMs[[#This Row],[no]],5)-1)</f>
        <v>PO 40542</v>
      </c>
      <c r="AE714" s="6" cm="1">
        <f t="array" ref="AE714">COUNTA(_xlfn.UNIQUE(_xlfn._xlws.FILTER(Crate_BOMs[PO],Crate_BOMs[crate no.]=Crate_BOMs[[#This Row],[crate no.]])))</f>
        <v>1</v>
      </c>
      <c r="AF714" s="10" t="str">
        <f>IF(Crate_BOMs[[#This Row],['# POs in Crate]]=1,"",IF(VLOOKUP(Crate_BOMs[[#This Row],[crate no.]],Crates_[[crate no.]:[New Sublot]],3,FALSE)="","",VLOOKUP(Crate_BOMs[[#This Row],[crate no.]],Crates_[[crate no.]:[New Sublot]],3,FALSE)))</f>
        <v/>
      </c>
      <c r="AG714" s="6" t="str">
        <f>IF(VLOOKUP(Crate_BOMs[[#This Row],[crate no.]],Crates_[[crate no.]:[New Sublot]],3,FALSE)="",VLOOKUP(Crate_BOMs[[#This Row],[crate no.]],Crates_[[crate no.]:[New Sublot]],2,FALSE),VLOOKUP(Crate_BOMs[[#This Row],[crate no.]],Crates_[[crate no.]:[New Sublot]],3,FALSE))</f>
        <v>2.04</v>
      </c>
    </row>
    <row r="715" spans="1:33" x14ac:dyDescent="0.25">
      <c r="A715">
        <v>14</v>
      </c>
      <c r="B715">
        <v>300522287</v>
      </c>
      <c r="C715">
        <v>2394812</v>
      </c>
      <c r="D715">
        <v>1</v>
      </c>
      <c r="E715" t="s">
        <v>64</v>
      </c>
      <c r="F715" t="s">
        <v>222</v>
      </c>
      <c r="G715">
        <v>2181</v>
      </c>
      <c r="H715">
        <v>2496</v>
      </c>
      <c r="I715">
        <v>86</v>
      </c>
      <c r="J715">
        <v>98</v>
      </c>
      <c r="K715">
        <v>299</v>
      </c>
      <c r="L715">
        <v>1</v>
      </c>
      <c r="M715" t="s">
        <v>51</v>
      </c>
      <c r="N715" t="s">
        <v>52</v>
      </c>
      <c r="O715" s="2">
        <v>659.18216337999991</v>
      </c>
      <c r="P715" s="15">
        <v>45782</v>
      </c>
      <c r="Q715" s="15">
        <v>45797</v>
      </c>
      <c r="R715" s="15">
        <v>45804</v>
      </c>
      <c r="S715" t="s">
        <v>21</v>
      </c>
      <c r="T715">
        <v>7</v>
      </c>
      <c r="U715" s="2">
        <v>471.78924067999998</v>
      </c>
      <c r="V715" s="2">
        <v>6613.8678599999994</v>
      </c>
      <c r="W715" s="2">
        <v>9.0551183999999996</v>
      </c>
      <c r="X715" s="2">
        <v>1.5091863999999999</v>
      </c>
      <c r="Y715" s="2">
        <v>7.7427824000000003</v>
      </c>
      <c r="Z715" s="6">
        <f>Crate_BOMs[[#This Row],[glass weight (lb)]]+Crate_BOMs[[#This Row],[Crate Weight (lb)]]/COUNTIF(Crate_BOMs[crate no.],Crate_BOMs[[#This Row],[crate no.]])</f>
        <v>726.58062633428563</v>
      </c>
      <c r="AA715" s="6" t="str">
        <f>IF(LEFT(Crate_BOMs[[#This Row],[glass code]],4)&lt;&gt;"1116","",IFERROR(MID(Crate_BOMs[[#This Row],[no]],FIND("ECN",Crate_BOMs[[#This Row],[no]]),200),MID(Crate_BOMs[[#This Row],[no]],39,200)))</f>
        <v>2.04 GLZ02</v>
      </c>
      <c r="AB715" s="6" t="str">
        <f>SUBSTITUTE(IF(RIGHT(Crate_BOMs[[#This Row],[PO Sublot-GL]],6)="curved",RIGHT(Crate_BOMs[[#This Row],[PO Sublot-GL]],12),RIGHT(Crate_BOMs[[#This Row],[PO Sublot-GL]],5))," ","")</f>
        <v>GLZ02</v>
      </c>
      <c r="AC715" s="6" t="str">
        <f>SUBSTITUTE(LEFT(Crate_BOMs[[#This Row],[PO Sublot-GL]],LEN(Crate_BOMs[[#This Row],[PO Sublot-GL]])-LEN(Crate_BOMs[[#This Row],[Glass Type]]))," ","")</f>
        <v>2.04</v>
      </c>
      <c r="AD715" s="6" t="str">
        <f>LEFT(Crate_BOMs[[#This Row],[no]],FIND(" ",Crate_BOMs[[#This Row],[no]],5)-1)</f>
        <v>PO 40542</v>
      </c>
      <c r="AE715" s="6" cm="1">
        <f t="array" ref="AE715">COUNTA(_xlfn.UNIQUE(_xlfn._xlws.FILTER(Crate_BOMs[PO],Crate_BOMs[crate no.]=Crate_BOMs[[#This Row],[crate no.]])))</f>
        <v>1</v>
      </c>
      <c r="AF715" s="10" t="str">
        <f>IF(Crate_BOMs[[#This Row],['# POs in Crate]]=1,"",IF(VLOOKUP(Crate_BOMs[[#This Row],[crate no.]],Crates_[[crate no.]:[New Sublot]],3,FALSE)="","",VLOOKUP(Crate_BOMs[[#This Row],[crate no.]],Crates_[[crate no.]:[New Sublot]],3,FALSE)))</f>
        <v/>
      </c>
      <c r="AG715" s="6" t="str">
        <f>IF(VLOOKUP(Crate_BOMs[[#This Row],[crate no.]],Crates_[[crate no.]:[New Sublot]],3,FALSE)="",VLOOKUP(Crate_BOMs[[#This Row],[crate no.]],Crates_[[crate no.]:[New Sublot]],2,FALSE),VLOOKUP(Crate_BOMs[[#This Row],[crate no.]],Crates_[[crate no.]:[New Sublot]],3,FALSE))</f>
        <v>2.04</v>
      </c>
    </row>
    <row r="716" spans="1:33" x14ac:dyDescent="0.25">
      <c r="A716">
        <v>14</v>
      </c>
      <c r="B716">
        <v>300522287</v>
      </c>
      <c r="C716">
        <v>2394812</v>
      </c>
      <c r="D716">
        <v>1</v>
      </c>
      <c r="E716" t="s">
        <v>64</v>
      </c>
      <c r="F716" t="s">
        <v>222</v>
      </c>
      <c r="G716">
        <v>2181</v>
      </c>
      <c r="H716">
        <v>2496</v>
      </c>
      <c r="I716">
        <v>86</v>
      </c>
      <c r="J716">
        <v>98</v>
      </c>
      <c r="K716">
        <v>299</v>
      </c>
      <c r="L716">
        <v>1</v>
      </c>
      <c r="M716" t="s">
        <v>51</v>
      </c>
      <c r="N716" t="s">
        <v>52</v>
      </c>
      <c r="O716" s="2">
        <v>659.18216337999991</v>
      </c>
      <c r="P716" s="15">
        <v>45782</v>
      </c>
      <c r="Q716" s="15">
        <v>45797</v>
      </c>
      <c r="R716" s="15">
        <v>45804</v>
      </c>
      <c r="S716" t="s">
        <v>21</v>
      </c>
      <c r="T716">
        <v>7</v>
      </c>
      <c r="U716" s="2">
        <v>471.78924067999998</v>
      </c>
      <c r="V716" s="2">
        <v>6613.8678599999994</v>
      </c>
      <c r="W716" s="2">
        <v>9.0551183999999996</v>
      </c>
      <c r="X716" s="2">
        <v>1.5091863999999999</v>
      </c>
      <c r="Y716" s="2">
        <v>7.7427824000000003</v>
      </c>
      <c r="Z716" s="6">
        <f>Crate_BOMs[[#This Row],[glass weight (lb)]]+Crate_BOMs[[#This Row],[Crate Weight (lb)]]/COUNTIF(Crate_BOMs[crate no.],Crate_BOMs[[#This Row],[crate no.]])</f>
        <v>726.58062633428563</v>
      </c>
      <c r="AA716" s="6" t="str">
        <f>IF(LEFT(Crate_BOMs[[#This Row],[glass code]],4)&lt;&gt;"1116","",IFERROR(MID(Crate_BOMs[[#This Row],[no]],FIND("ECN",Crate_BOMs[[#This Row],[no]]),200),MID(Crate_BOMs[[#This Row],[no]],39,200)))</f>
        <v>2.04 GLZ02</v>
      </c>
      <c r="AB716" s="6" t="str">
        <f>SUBSTITUTE(IF(RIGHT(Crate_BOMs[[#This Row],[PO Sublot-GL]],6)="curved",RIGHT(Crate_BOMs[[#This Row],[PO Sublot-GL]],12),RIGHT(Crate_BOMs[[#This Row],[PO Sublot-GL]],5))," ","")</f>
        <v>GLZ02</v>
      </c>
      <c r="AC716" s="6" t="str">
        <f>SUBSTITUTE(LEFT(Crate_BOMs[[#This Row],[PO Sublot-GL]],LEN(Crate_BOMs[[#This Row],[PO Sublot-GL]])-LEN(Crate_BOMs[[#This Row],[Glass Type]]))," ","")</f>
        <v>2.04</v>
      </c>
      <c r="AD716" s="6" t="str">
        <f>LEFT(Crate_BOMs[[#This Row],[no]],FIND(" ",Crate_BOMs[[#This Row],[no]],5)-1)</f>
        <v>PO 40542</v>
      </c>
      <c r="AE716" s="6" cm="1">
        <f t="array" ref="AE716">COUNTA(_xlfn.UNIQUE(_xlfn._xlws.FILTER(Crate_BOMs[PO],Crate_BOMs[crate no.]=Crate_BOMs[[#This Row],[crate no.]])))</f>
        <v>1</v>
      </c>
      <c r="AF716" s="10" t="str">
        <f>IF(Crate_BOMs[[#This Row],['# POs in Crate]]=1,"",IF(VLOOKUP(Crate_BOMs[[#This Row],[crate no.]],Crates_[[crate no.]:[New Sublot]],3,FALSE)="","",VLOOKUP(Crate_BOMs[[#This Row],[crate no.]],Crates_[[crate no.]:[New Sublot]],3,FALSE)))</f>
        <v/>
      </c>
      <c r="AG716" s="6" t="str">
        <f>IF(VLOOKUP(Crate_BOMs[[#This Row],[crate no.]],Crates_[[crate no.]:[New Sublot]],3,FALSE)="",VLOOKUP(Crate_BOMs[[#This Row],[crate no.]],Crates_[[crate no.]:[New Sublot]],2,FALSE),VLOOKUP(Crate_BOMs[[#This Row],[crate no.]],Crates_[[crate no.]:[New Sublot]],3,FALSE))</f>
        <v>2.04</v>
      </c>
    </row>
    <row r="717" spans="1:33" x14ac:dyDescent="0.25">
      <c r="A717">
        <v>14</v>
      </c>
      <c r="B717">
        <v>300522829</v>
      </c>
      <c r="C717">
        <v>2394812</v>
      </c>
      <c r="D717">
        <v>1</v>
      </c>
      <c r="E717" t="s">
        <v>64</v>
      </c>
      <c r="F717" t="s">
        <v>222</v>
      </c>
      <c r="G717">
        <v>2181</v>
      </c>
      <c r="H717">
        <v>2496</v>
      </c>
      <c r="I717">
        <v>86</v>
      </c>
      <c r="J717">
        <v>98</v>
      </c>
      <c r="K717">
        <v>299</v>
      </c>
      <c r="L717">
        <v>1</v>
      </c>
      <c r="M717" t="s">
        <v>51</v>
      </c>
      <c r="N717" t="s">
        <v>52</v>
      </c>
      <c r="O717" s="2">
        <v>659.18216337999991</v>
      </c>
      <c r="P717" s="15">
        <v>45782</v>
      </c>
      <c r="Q717" s="15">
        <v>45797</v>
      </c>
      <c r="R717" s="15">
        <v>45804</v>
      </c>
      <c r="S717" t="s">
        <v>21</v>
      </c>
      <c r="T717">
        <v>7</v>
      </c>
      <c r="U717" s="2">
        <v>471.78924067999998</v>
      </c>
      <c r="V717" s="2">
        <v>6613.8678599999994</v>
      </c>
      <c r="W717" s="2">
        <v>9.0551183999999996</v>
      </c>
      <c r="X717" s="2">
        <v>1.5091863999999999</v>
      </c>
      <c r="Y717" s="2">
        <v>7.7427824000000003</v>
      </c>
      <c r="Z717" s="6">
        <f>Crate_BOMs[[#This Row],[glass weight (lb)]]+Crate_BOMs[[#This Row],[Crate Weight (lb)]]/COUNTIF(Crate_BOMs[crate no.],Crate_BOMs[[#This Row],[crate no.]])</f>
        <v>726.58062633428563</v>
      </c>
      <c r="AA717" s="6" t="str">
        <f>IF(LEFT(Crate_BOMs[[#This Row],[glass code]],4)&lt;&gt;"1116","",IFERROR(MID(Crate_BOMs[[#This Row],[no]],FIND("ECN",Crate_BOMs[[#This Row],[no]]),200),MID(Crate_BOMs[[#This Row],[no]],39,200)))</f>
        <v>2.04 GLZ02</v>
      </c>
      <c r="AB717" s="6" t="str">
        <f>SUBSTITUTE(IF(RIGHT(Crate_BOMs[[#This Row],[PO Sublot-GL]],6)="curved",RIGHT(Crate_BOMs[[#This Row],[PO Sublot-GL]],12),RIGHT(Crate_BOMs[[#This Row],[PO Sublot-GL]],5))," ","")</f>
        <v>GLZ02</v>
      </c>
      <c r="AC717" s="6" t="str">
        <f>SUBSTITUTE(LEFT(Crate_BOMs[[#This Row],[PO Sublot-GL]],LEN(Crate_BOMs[[#This Row],[PO Sublot-GL]])-LEN(Crate_BOMs[[#This Row],[Glass Type]]))," ","")</f>
        <v>2.04</v>
      </c>
      <c r="AD717" s="6" t="str">
        <f>LEFT(Crate_BOMs[[#This Row],[no]],FIND(" ",Crate_BOMs[[#This Row],[no]],5)-1)</f>
        <v>PO 40542</v>
      </c>
      <c r="AE717" s="6" cm="1">
        <f t="array" ref="AE717">COUNTA(_xlfn.UNIQUE(_xlfn._xlws.FILTER(Crate_BOMs[PO],Crate_BOMs[crate no.]=Crate_BOMs[[#This Row],[crate no.]])))</f>
        <v>1</v>
      </c>
      <c r="AF717" s="10" t="str">
        <f>IF(Crate_BOMs[[#This Row],['# POs in Crate]]=1,"",IF(VLOOKUP(Crate_BOMs[[#This Row],[crate no.]],Crates_[[crate no.]:[New Sublot]],3,FALSE)="","",VLOOKUP(Crate_BOMs[[#This Row],[crate no.]],Crates_[[crate no.]:[New Sublot]],3,FALSE)))</f>
        <v/>
      </c>
      <c r="AG717" s="6" t="str">
        <f>IF(VLOOKUP(Crate_BOMs[[#This Row],[crate no.]],Crates_[[crate no.]:[New Sublot]],3,FALSE)="",VLOOKUP(Crate_BOMs[[#This Row],[crate no.]],Crates_[[crate no.]:[New Sublot]],2,FALSE),VLOOKUP(Crate_BOMs[[#This Row],[crate no.]],Crates_[[crate no.]:[New Sublot]],3,FALSE))</f>
        <v>2.04</v>
      </c>
    </row>
    <row r="718" spans="1:33" x14ac:dyDescent="0.25">
      <c r="A718">
        <v>14</v>
      </c>
      <c r="B718">
        <v>300522829</v>
      </c>
      <c r="C718">
        <v>2394812</v>
      </c>
      <c r="D718">
        <v>1</v>
      </c>
      <c r="E718" t="s">
        <v>64</v>
      </c>
      <c r="F718" t="s">
        <v>222</v>
      </c>
      <c r="G718">
        <v>2181</v>
      </c>
      <c r="H718">
        <v>2496</v>
      </c>
      <c r="I718">
        <v>86</v>
      </c>
      <c r="J718">
        <v>98</v>
      </c>
      <c r="K718">
        <v>299</v>
      </c>
      <c r="L718">
        <v>1</v>
      </c>
      <c r="M718" t="s">
        <v>51</v>
      </c>
      <c r="N718" t="s">
        <v>52</v>
      </c>
      <c r="O718" s="2">
        <v>659.18216337999991</v>
      </c>
      <c r="P718" s="15">
        <v>45782</v>
      </c>
      <c r="Q718" s="15">
        <v>45797</v>
      </c>
      <c r="R718" s="15">
        <v>45804</v>
      </c>
      <c r="S718" t="s">
        <v>21</v>
      </c>
      <c r="T718">
        <v>7</v>
      </c>
      <c r="U718" s="2">
        <v>471.78924067999998</v>
      </c>
      <c r="V718" s="2">
        <v>6613.8678599999994</v>
      </c>
      <c r="W718" s="2">
        <v>9.0551183999999996</v>
      </c>
      <c r="X718" s="2">
        <v>1.5091863999999999</v>
      </c>
      <c r="Y718" s="2">
        <v>7.7427824000000003</v>
      </c>
      <c r="Z718" s="6">
        <f>Crate_BOMs[[#This Row],[glass weight (lb)]]+Crate_BOMs[[#This Row],[Crate Weight (lb)]]/COUNTIF(Crate_BOMs[crate no.],Crate_BOMs[[#This Row],[crate no.]])</f>
        <v>726.58062633428563</v>
      </c>
      <c r="AA718" s="6" t="str">
        <f>IF(LEFT(Crate_BOMs[[#This Row],[glass code]],4)&lt;&gt;"1116","",IFERROR(MID(Crate_BOMs[[#This Row],[no]],FIND("ECN",Crate_BOMs[[#This Row],[no]]),200),MID(Crate_BOMs[[#This Row],[no]],39,200)))</f>
        <v>2.04 GLZ02</v>
      </c>
      <c r="AB718" s="6" t="str">
        <f>SUBSTITUTE(IF(RIGHT(Crate_BOMs[[#This Row],[PO Sublot-GL]],6)="curved",RIGHT(Crate_BOMs[[#This Row],[PO Sublot-GL]],12),RIGHT(Crate_BOMs[[#This Row],[PO Sublot-GL]],5))," ","")</f>
        <v>GLZ02</v>
      </c>
      <c r="AC718" s="6" t="str">
        <f>SUBSTITUTE(LEFT(Crate_BOMs[[#This Row],[PO Sublot-GL]],LEN(Crate_BOMs[[#This Row],[PO Sublot-GL]])-LEN(Crate_BOMs[[#This Row],[Glass Type]]))," ","")</f>
        <v>2.04</v>
      </c>
      <c r="AD718" s="6" t="str">
        <f>LEFT(Crate_BOMs[[#This Row],[no]],FIND(" ",Crate_BOMs[[#This Row],[no]],5)-1)</f>
        <v>PO 40542</v>
      </c>
      <c r="AE718" s="6" cm="1">
        <f t="array" ref="AE718">COUNTA(_xlfn.UNIQUE(_xlfn._xlws.FILTER(Crate_BOMs[PO],Crate_BOMs[crate no.]=Crate_BOMs[[#This Row],[crate no.]])))</f>
        <v>1</v>
      </c>
      <c r="AF718" s="10" t="str">
        <f>IF(Crate_BOMs[[#This Row],['# POs in Crate]]=1,"",IF(VLOOKUP(Crate_BOMs[[#This Row],[crate no.]],Crates_[[crate no.]:[New Sublot]],3,FALSE)="","",VLOOKUP(Crate_BOMs[[#This Row],[crate no.]],Crates_[[crate no.]:[New Sublot]],3,FALSE)))</f>
        <v/>
      </c>
      <c r="AG718" s="6" t="str">
        <f>IF(VLOOKUP(Crate_BOMs[[#This Row],[crate no.]],Crates_[[crate no.]:[New Sublot]],3,FALSE)="",VLOOKUP(Crate_BOMs[[#This Row],[crate no.]],Crates_[[crate no.]:[New Sublot]],2,FALSE),VLOOKUP(Crate_BOMs[[#This Row],[crate no.]],Crates_[[crate no.]:[New Sublot]],3,FALSE))</f>
        <v>2.04</v>
      </c>
    </row>
    <row r="719" spans="1:33" x14ac:dyDescent="0.25">
      <c r="A719">
        <v>14</v>
      </c>
      <c r="B719">
        <v>300522829</v>
      </c>
      <c r="C719">
        <v>2394812</v>
      </c>
      <c r="D719">
        <v>1</v>
      </c>
      <c r="E719" t="s">
        <v>64</v>
      </c>
      <c r="F719" t="s">
        <v>222</v>
      </c>
      <c r="G719">
        <v>2181</v>
      </c>
      <c r="H719">
        <v>2496</v>
      </c>
      <c r="I719">
        <v>86</v>
      </c>
      <c r="J719">
        <v>98</v>
      </c>
      <c r="K719">
        <v>299</v>
      </c>
      <c r="L719">
        <v>1</v>
      </c>
      <c r="M719" t="s">
        <v>51</v>
      </c>
      <c r="N719" t="s">
        <v>52</v>
      </c>
      <c r="O719" s="2">
        <v>659.18216337999991</v>
      </c>
      <c r="P719" s="15">
        <v>45782</v>
      </c>
      <c r="Q719" s="15">
        <v>45797</v>
      </c>
      <c r="R719" s="15">
        <v>45804</v>
      </c>
      <c r="S719" t="s">
        <v>21</v>
      </c>
      <c r="T719">
        <v>7</v>
      </c>
      <c r="U719" s="2">
        <v>471.78924067999998</v>
      </c>
      <c r="V719" s="2">
        <v>6613.8678599999994</v>
      </c>
      <c r="W719" s="2">
        <v>9.0551183999999996</v>
      </c>
      <c r="X719" s="2">
        <v>1.5091863999999999</v>
      </c>
      <c r="Y719" s="2">
        <v>7.7427824000000003</v>
      </c>
      <c r="Z719" s="6">
        <f>Crate_BOMs[[#This Row],[glass weight (lb)]]+Crate_BOMs[[#This Row],[Crate Weight (lb)]]/COUNTIF(Crate_BOMs[crate no.],Crate_BOMs[[#This Row],[crate no.]])</f>
        <v>726.58062633428563</v>
      </c>
      <c r="AA719" s="6" t="str">
        <f>IF(LEFT(Crate_BOMs[[#This Row],[glass code]],4)&lt;&gt;"1116","",IFERROR(MID(Crate_BOMs[[#This Row],[no]],FIND("ECN",Crate_BOMs[[#This Row],[no]]),200),MID(Crate_BOMs[[#This Row],[no]],39,200)))</f>
        <v>2.04 GLZ02</v>
      </c>
      <c r="AB719" s="6" t="str">
        <f>SUBSTITUTE(IF(RIGHT(Crate_BOMs[[#This Row],[PO Sublot-GL]],6)="curved",RIGHT(Crate_BOMs[[#This Row],[PO Sublot-GL]],12),RIGHT(Crate_BOMs[[#This Row],[PO Sublot-GL]],5))," ","")</f>
        <v>GLZ02</v>
      </c>
      <c r="AC719" s="6" t="str">
        <f>SUBSTITUTE(LEFT(Crate_BOMs[[#This Row],[PO Sublot-GL]],LEN(Crate_BOMs[[#This Row],[PO Sublot-GL]])-LEN(Crate_BOMs[[#This Row],[Glass Type]]))," ","")</f>
        <v>2.04</v>
      </c>
      <c r="AD719" s="6" t="str">
        <f>LEFT(Crate_BOMs[[#This Row],[no]],FIND(" ",Crate_BOMs[[#This Row],[no]],5)-1)</f>
        <v>PO 40542</v>
      </c>
      <c r="AE719" s="6" cm="1">
        <f t="array" ref="AE719">COUNTA(_xlfn.UNIQUE(_xlfn._xlws.FILTER(Crate_BOMs[PO],Crate_BOMs[crate no.]=Crate_BOMs[[#This Row],[crate no.]])))</f>
        <v>1</v>
      </c>
      <c r="AF719" s="10" t="str">
        <f>IF(Crate_BOMs[[#This Row],['# POs in Crate]]=1,"",IF(VLOOKUP(Crate_BOMs[[#This Row],[crate no.]],Crates_[[crate no.]:[New Sublot]],3,FALSE)="","",VLOOKUP(Crate_BOMs[[#This Row],[crate no.]],Crates_[[crate no.]:[New Sublot]],3,FALSE)))</f>
        <v/>
      </c>
      <c r="AG719" s="6" t="str">
        <f>IF(VLOOKUP(Crate_BOMs[[#This Row],[crate no.]],Crates_[[crate no.]:[New Sublot]],3,FALSE)="",VLOOKUP(Crate_BOMs[[#This Row],[crate no.]],Crates_[[crate no.]:[New Sublot]],2,FALSE),VLOOKUP(Crate_BOMs[[#This Row],[crate no.]],Crates_[[crate no.]:[New Sublot]],3,FALSE))</f>
        <v>2.04</v>
      </c>
    </row>
    <row r="720" spans="1:33" x14ac:dyDescent="0.25">
      <c r="A720">
        <v>14</v>
      </c>
      <c r="B720">
        <v>300522829</v>
      </c>
      <c r="C720">
        <v>2394812</v>
      </c>
      <c r="D720">
        <v>1</v>
      </c>
      <c r="E720" t="s">
        <v>64</v>
      </c>
      <c r="F720" t="s">
        <v>222</v>
      </c>
      <c r="G720">
        <v>2181</v>
      </c>
      <c r="H720">
        <v>2496</v>
      </c>
      <c r="I720">
        <v>86</v>
      </c>
      <c r="J720">
        <v>98</v>
      </c>
      <c r="K720">
        <v>299</v>
      </c>
      <c r="L720">
        <v>1</v>
      </c>
      <c r="M720" t="s">
        <v>51</v>
      </c>
      <c r="N720" t="s">
        <v>52</v>
      </c>
      <c r="O720" s="2">
        <v>659.18216337999991</v>
      </c>
      <c r="P720" s="15">
        <v>45782</v>
      </c>
      <c r="Q720" s="15">
        <v>45797</v>
      </c>
      <c r="R720" s="15">
        <v>45804</v>
      </c>
      <c r="S720" t="s">
        <v>21</v>
      </c>
      <c r="T720">
        <v>7</v>
      </c>
      <c r="U720" s="2">
        <v>471.78924067999998</v>
      </c>
      <c r="V720" s="2">
        <v>6613.8678599999994</v>
      </c>
      <c r="W720" s="2">
        <v>9.0551183999999996</v>
      </c>
      <c r="X720" s="2">
        <v>1.5091863999999999</v>
      </c>
      <c r="Y720" s="2">
        <v>7.7427824000000003</v>
      </c>
      <c r="Z720" s="6">
        <f>Crate_BOMs[[#This Row],[glass weight (lb)]]+Crate_BOMs[[#This Row],[Crate Weight (lb)]]/COUNTIF(Crate_BOMs[crate no.],Crate_BOMs[[#This Row],[crate no.]])</f>
        <v>726.58062633428563</v>
      </c>
      <c r="AA720" s="6" t="str">
        <f>IF(LEFT(Crate_BOMs[[#This Row],[glass code]],4)&lt;&gt;"1116","",IFERROR(MID(Crate_BOMs[[#This Row],[no]],FIND("ECN",Crate_BOMs[[#This Row],[no]]),200),MID(Crate_BOMs[[#This Row],[no]],39,200)))</f>
        <v>2.04 GLZ02</v>
      </c>
      <c r="AB720" s="6" t="str">
        <f>SUBSTITUTE(IF(RIGHT(Crate_BOMs[[#This Row],[PO Sublot-GL]],6)="curved",RIGHT(Crate_BOMs[[#This Row],[PO Sublot-GL]],12),RIGHT(Crate_BOMs[[#This Row],[PO Sublot-GL]],5))," ","")</f>
        <v>GLZ02</v>
      </c>
      <c r="AC720" s="6" t="str">
        <f>SUBSTITUTE(LEFT(Crate_BOMs[[#This Row],[PO Sublot-GL]],LEN(Crate_BOMs[[#This Row],[PO Sublot-GL]])-LEN(Crate_BOMs[[#This Row],[Glass Type]]))," ","")</f>
        <v>2.04</v>
      </c>
      <c r="AD720" s="6" t="str">
        <f>LEFT(Crate_BOMs[[#This Row],[no]],FIND(" ",Crate_BOMs[[#This Row],[no]],5)-1)</f>
        <v>PO 40542</v>
      </c>
      <c r="AE720" s="6" cm="1">
        <f t="array" ref="AE720">COUNTA(_xlfn.UNIQUE(_xlfn._xlws.FILTER(Crate_BOMs[PO],Crate_BOMs[crate no.]=Crate_BOMs[[#This Row],[crate no.]])))</f>
        <v>1</v>
      </c>
      <c r="AF720" s="10" t="str">
        <f>IF(Crate_BOMs[[#This Row],['# POs in Crate]]=1,"",IF(VLOOKUP(Crate_BOMs[[#This Row],[crate no.]],Crates_[[crate no.]:[New Sublot]],3,FALSE)="","",VLOOKUP(Crate_BOMs[[#This Row],[crate no.]],Crates_[[crate no.]:[New Sublot]],3,FALSE)))</f>
        <v/>
      </c>
      <c r="AG720" s="6" t="str">
        <f>IF(VLOOKUP(Crate_BOMs[[#This Row],[crate no.]],Crates_[[crate no.]:[New Sublot]],3,FALSE)="",VLOOKUP(Crate_BOMs[[#This Row],[crate no.]],Crates_[[crate no.]:[New Sublot]],2,FALSE),VLOOKUP(Crate_BOMs[[#This Row],[crate no.]],Crates_[[crate no.]:[New Sublot]],3,FALSE))</f>
        <v>2.04</v>
      </c>
    </row>
    <row r="721" spans="1:33" x14ac:dyDescent="0.25">
      <c r="A721">
        <v>14</v>
      </c>
      <c r="B721">
        <v>300522829</v>
      </c>
      <c r="C721">
        <v>2394812</v>
      </c>
      <c r="D721">
        <v>1</v>
      </c>
      <c r="E721" t="s">
        <v>64</v>
      </c>
      <c r="F721" t="s">
        <v>222</v>
      </c>
      <c r="G721">
        <v>2181</v>
      </c>
      <c r="H721">
        <v>2496</v>
      </c>
      <c r="I721">
        <v>86</v>
      </c>
      <c r="J721">
        <v>98</v>
      </c>
      <c r="K721">
        <v>299</v>
      </c>
      <c r="L721">
        <v>1</v>
      </c>
      <c r="M721" t="s">
        <v>51</v>
      </c>
      <c r="N721" t="s">
        <v>52</v>
      </c>
      <c r="O721" s="2">
        <v>659.18216337999991</v>
      </c>
      <c r="P721" s="15">
        <v>45782</v>
      </c>
      <c r="Q721" s="15">
        <v>45797</v>
      </c>
      <c r="R721" s="15">
        <v>45804</v>
      </c>
      <c r="S721" t="s">
        <v>21</v>
      </c>
      <c r="T721">
        <v>7</v>
      </c>
      <c r="U721" s="2">
        <v>471.78924067999998</v>
      </c>
      <c r="V721" s="2">
        <v>6613.8678599999994</v>
      </c>
      <c r="W721" s="2">
        <v>9.0551183999999996</v>
      </c>
      <c r="X721" s="2">
        <v>1.5091863999999999</v>
      </c>
      <c r="Y721" s="2">
        <v>7.7427824000000003</v>
      </c>
      <c r="Z721" s="6">
        <f>Crate_BOMs[[#This Row],[glass weight (lb)]]+Crate_BOMs[[#This Row],[Crate Weight (lb)]]/COUNTIF(Crate_BOMs[crate no.],Crate_BOMs[[#This Row],[crate no.]])</f>
        <v>726.58062633428563</v>
      </c>
      <c r="AA721" s="6" t="str">
        <f>IF(LEFT(Crate_BOMs[[#This Row],[glass code]],4)&lt;&gt;"1116","",IFERROR(MID(Crate_BOMs[[#This Row],[no]],FIND("ECN",Crate_BOMs[[#This Row],[no]]),200),MID(Crate_BOMs[[#This Row],[no]],39,200)))</f>
        <v>2.04 GLZ02</v>
      </c>
      <c r="AB721" s="6" t="str">
        <f>SUBSTITUTE(IF(RIGHT(Crate_BOMs[[#This Row],[PO Sublot-GL]],6)="curved",RIGHT(Crate_BOMs[[#This Row],[PO Sublot-GL]],12),RIGHT(Crate_BOMs[[#This Row],[PO Sublot-GL]],5))," ","")</f>
        <v>GLZ02</v>
      </c>
      <c r="AC721" s="6" t="str">
        <f>SUBSTITUTE(LEFT(Crate_BOMs[[#This Row],[PO Sublot-GL]],LEN(Crate_BOMs[[#This Row],[PO Sublot-GL]])-LEN(Crate_BOMs[[#This Row],[Glass Type]]))," ","")</f>
        <v>2.04</v>
      </c>
      <c r="AD721" s="6" t="str">
        <f>LEFT(Crate_BOMs[[#This Row],[no]],FIND(" ",Crate_BOMs[[#This Row],[no]],5)-1)</f>
        <v>PO 40542</v>
      </c>
      <c r="AE721" s="6" cm="1">
        <f t="array" ref="AE721">COUNTA(_xlfn.UNIQUE(_xlfn._xlws.FILTER(Crate_BOMs[PO],Crate_BOMs[crate no.]=Crate_BOMs[[#This Row],[crate no.]])))</f>
        <v>1</v>
      </c>
      <c r="AF721" s="10" t="str">
        <f>IF(Crate_BOMs[[#This Row],['# POs in Crate]]=1,"",IF(VLOOKUP(Crate_BOMs[[#This Row],[crate no.]],Crates_[[crate no.]:[New Sublot]],3,FALSE)="","",VLOOKUP(Crate_BOMs[[#This Row],[crate no.]],Crates_[[crate no.]:[New Sublot]],3,FALSE)))</f>
        <v/>
      </c>
      <c r="AG721" s="6" t="str">
        <f>IF(VLOOKUP(Crate_BOMs[[#This Row],[crate no.]],Crates_[[crate no.]:[New Sublot]],3,FALSE)="",VLOOKUP(Crate_BOMs[[#This Row],[crate no.]],Crates_[[crate no.]:[New Sublot]],2,FALSE),VLOOKUP(Crate_BOMs[[#This Row],[crate no.]],Crates_[[crate no.]:[New Sublot]],3,FALSE))</f>
        <v>2.04</v>
      </c>
    </row>
    <row r="722" spans="1:33" x14ac:dyDescent="0.25">
      <c r="A722">
        <v>14</v>
      </c>
      <c r="B722">
        <v>300522829</v>
      </c>
      <c r="C722">
        <v>2394812</v>
      </c>
      <c r="D722">
        <v>1</v>
      </c>
      <c r="E722" t="s">
        <v>64</v>
      </c>
      <c r="F722" t="s">
        <v>222</v>
      </c>
      <c r="G722">
        <v>2181</v>
      </c>
      <c r="H722">
        <v>2496</v>
      </c>
      <c r="I722">
        <v>86</v>
      </c>
      <c r="J722">
        <v>98</v>
      </c>
      <c r="K722">
        <v>299</v>
      </c>
      <c r="L722">
        <v>1</v>
      </c>
      <c r="M722" t="s">
        <v>51</v>
      </c>
      <c r="N722" t="s">
        <v>52</v>
      </c>
      <c r="O722" s="2">
        <v>659.18216337999991</v>
      </c>
      <c r="P722" s="15">
        <v>45782</v>
      </c>
      <c r="Q722" s="15">
        <v>45797</v>
      </c>
      <c r="R722" s="15">
        <v>45804</v>
      </c>
      <c r="S722" t="s">
        <v>21</v>
      </c>
      <c r="T722">
        <v>7</v>
      </c>
      <c r="U722" s="2">
        <v>471.78924067999998</v>
      </c>
      <c r="V722" s="2">
        <v>6613.8678599999994</v>
      </c>
      <c r="W722" s="2">
        <v>9.0551183999999996</v>
      </c>
      <c r="X722" s="2">
        <v>1.5091863999999999</v>
      </c>
      <c r="Y722" s="2">
        <v>7.7427824000000003</v>
      </c>
      <c r="Z722" s="6">
        <f>Crate_BOMs[[#This Row],[glass weight (lb)]]+Crate_BOMs[[#This Row],[Crate Weight (lb)]]/COUNTIF(Crate_BOMs[crate no.],Crate_BOMs[[#This Row],[crate no.]])</f>
        <v>726.58062633428563</v>
      </c>
      <c r="AA722" s="6" t="str">
        <f>IF(LEFT(Crate_BOMs[[#This Row],[glass code]],4)&lt;&gt;"1116","",IFERROR(MID(Crate_BOMs[[#This Row],[no]],FIND("ECN",Crate_BOMs[[#This Row],[no]]),200),MID(Crate_BOMs[[#This Row],[no]],39,200)))</f>
        <v>2.04 GLZ02</v>
      </c>
      <c r="AB722" s="6" t="str">
        <f>SUBSTITUTE(IF(RIGHT(Crate_BOMs[[#This Row],[PO Sublot-GL]],6)="curved",RIGHT(Crate_BOMs[[#This Row],[PO Sublot-GL]],12),RIGHT(Crate_BOMs[[#This Row],[PO Sublot-GL]],5))," ","")</f>
        <v>GLZ02</v>
      </c>
      <c r="AC722" s="6" t="str">
        <f>SUBSTITUTE(LEFT(Crate_BOMs[[#This Row],[PO Sublot-GL]],LEN(Crate_BOMs[[#This Row],[PO Sublot-GL]])-LEN(Crate_BOMs[[#This Row],[Glass Type]]))," ","")</f>
        <v>2.04</v>
      </c>
      <c r="AD722" s="6" t="str">
        <f>LEFT(Crate_BOMs[[#This Row],[no]],FIND(" ",Crate_BOMs[[#This Row],[no]],5)-1)</f>
        <v>PO 40542</v>
      </c>
      <c r="AE722" s="6" cm="1">
        <f t="array" ref="AE722">COUNTA(_xlfn.UNIQUE(_xlfn._xlws.FILTER(Crate_BOMs[PO],Crate_BOMs[crate no.]=Crate_BOMs[[#This Row],[crate no.]])))</f>
        <v>1</v>
      </c>
      <c r="AF722" s="10" t="str">
        <f>IF(Crate_BOMs[[#This Row],['# POs in Crate]]=1,"",IF(VLOOKUP(Crate_BOMs[[#This Row],[crate no.]],Crates_[[crate no.]:[New Sublot]],3,FALSE)="","",VLOOKUP(Crate_BOMs[[#This Row],[crate no.]],Crates_[[crate no.]:[New Sublot]],3,FALSE)))</f>
        <v/>
      </c>
      <c r="AG722" s="6" t="str">
        <f>IF(VLOOKUP(Crate_BOMs[[#This Row],[crate no.]],Crates_[[crate no.]:[New Sublot]],3,FALSE)="",VLOOKUP(Crate_BOMs[[#This Row],[crate no.]],Crates_[[crate no.]:[New Sublot]],2,FALSE),VLOOKUP(Crate_BOMs[[#This Row],[crate no.]],Crates_[[crate no.]:[New Sublot]],3,FALSE))</f>
        <v>2.04</v>
      </c>
    </row>
    <row r="723" spans="1:33" x14ac:dyDescent="0.25">
      <c r="A723">
        <v>14</v>
      </c>
      <c r="B723">
        <v>300522829</v>
      </c>
      <c r="C723">
        <v>2394812</v>
      </c>
      <c r="D723">
        <v>1</v>
      </c>
      <c r="E723" t="s">
        <v>64</v>
      </c>
      <c r="F723" t="s">
        <v>222</v>
      </c>
      <c r="G723">
        <v>2181</v>
      </c>
      <c r="H723">
        <v>2496</v>
      </c>
      <c r="I723">
        <v>86</v>
      </c>
      <c r="J723">
        <v>98</v>
      </c>
      <c r="K723">
        <v>299</v>
      </c>
      <c r="L723">
        <v>1</v>
      </c>
      <c r="M723" t="s">
        <v>51</v>
      </c>
      <c r="N723" t="s">
        <v>52</v>
      </c>
      <c r="O723" s="2">
        <v>659.18216337999991</v>
      </c>
      <c r="P723" s="15">
        <v>45782</v>
      </c>
      <c r="Q723" s="15">
        <v>45797</v>
      </c>
      <c r="R723" s="15">
        <v>45804</v>
      </c>
      <c r="S723" t="s">
        <v>21</v>
      </c>
      <c r="T723">
        <v>7</v>
      </c>
      <c r="U723" s="2">
        <v>471.78924067999998</v>
      </c>
      <c r="V723" s="2">
        <v>6613.8678599999994</v>
      </c>
      <c r="W723" s="2">
        <v>9.0551183999999996</v>
      </c>
      <c r="X723" s="2">
        <v>1.5091863999999999</v>
      </c>
      <c r="Y723" s="2">
        <v>7.7427824000000003</v>
      </c>
      <c r="Z723" s="6">
        <f>Crate_BOMs[[#This Row],[glass weight (lb)]]+Crate_BOMs[[#This Row],[Crate Weight (lb)]]/COUNTIF(Crate_BOMs[crate no.],Crate_BOMs[[#This Row],[crate no.]])</f>
        <v>726.58062633428563</v>
      </c>
      <c r="AA723" s="6" t="str">
        <f>IF(LEFT(Crate_BOMs[[#This Row],[glass code]],4)&lt;&gt;"1116","",IFERROR(MID(Crate_BOMs[[#This Row],[no]],FIND("ECN",Crate_BOMs[[#This Row],[no]]),200),MID(Crate_BOMs[[#This Row],[no]],39,200)))</f>
        <v>2.04 GLZ02</v>
      </c>
      <c r="AB723" s="6" t="str">
        <f>SUBSTITUTE(IF(RIGHT(Crate_BOMs[[#This Row],[PO Sublot-GL]],6)="curved",RIGHT(Crate_BOMs[[#This Row],[PO Sublot-GL]],12),RIGHT(Crate_BOMs[[#This Row],[PO Sublot-GL]],5))," ","")</f>
        <v>GLZ02</v>
      </c>
      <c r="AC723" s="6" t="str">
        <f>SUBSTITUTE(LEFT(Crate_BOMs[[#This Row],[PO Sublot-GL]],LEN(Crate_BOMs[[#This Row],[PO Sublot-GL]])-LEN(Crate_BOMs[[#This Row],[Glass Type]]))," ","")</f>
        <v>2.04</v>
      </c>
      <c r="AD723" s="6" t="str">
        <f>LEFT(Crate_BOMs[[#This Row],[no]],FIND(" ",Crate_BOMs[[#This Row],[no]],5)-1)</f>
        <v>PO 40542</v>
      </c>
      <c r="AE723" s="6" cm="1">
        <f t="array" ref="AE723">COUNTA(_xlfn.UNIQUE(_xlfn._xlws.FILTER(Crate_BOMs[PO],Crate_BOMs[crate no.]=Crate_BOMs[[#This Row],[crate no.]])))</f>
        <v>1</v>
      </c>
      <c r="AF723" s="10" t="str">
        <f>IF(Crate_BOMs[[#This Row],['# POs in Crate]]=1,"",IF(VLOOKUP(Crate_BOMs[[#This Row],[crate no.]],Crates_[[crate no.]:[New Sublot]],3,FALSE)="","",VLOOKUP(Crate_BOMs[[#This Row],[crate no.]],Crates_[[crate no.]:[New Sublot]],3,FALSE)))</f>
        <v/>
      </c>
      <c r="AG723" s="6" t="str">
        <f>IF(VLOOKUP(Crate_BOMs[[#This Row],[crate no.]],Crates_[[crate no.]:[New Sublot]],3,FALSE)="",VLOOKUP(Crate_BOMs[[#This Row],[crate no.]],Crates_[[crate no.]:[New Sublot]],2,FALSE),VLOOKUP(Crate_BOMs[[#This Row],[crate no.]],Crates_[[crate no.]:[New Sublot]],3,FALSE))</f>
        <v>2.04</v>
      </c>
    </row>
    <row r="724" spans="1:33" x14ac:dyDescent="0.25">
      <c r="A724">
        <v>14</v>
      </c>
      <c r="B724">
        <v>300524934</v>
      </c>
      <c r="C724">
        <v>2394812</v>
      </c>
      <c r="D724">
        <v>2</v>
      </c>
      <c r="E724" t="s">
        <v>67</v>
      </c>
      <c r="F724" t="s">
        <v>222</v>
      </c>
      <c r="G724">
        <v>2118</v>
      </c>
      <c r="H724">
        <v>2496</v>
      </c>
      <c r="I724">
        <v>83</v>
      </c>
      <c r="J724">
        <v>98</v>
      </c>
      <c r="K724">
        <v>291</v>
      </c>
      <c r="L724">
        <v>1</v>
      </c>
      <c r="M724" t="s">
        <v>51</v>
      </c>
      <c r="N724" t="s">
        <v>52</v>
      </c>
      <c r="O724" s="2">
        <v>641.54518241999995</v>
      </c>
      <c r="P724" s="15">
        <v>45782</v>
      </c>
      <c r="Q724" s="15">
        <v>45797</v>
      </c>
      <c r="R724" s="15">
        <v>45804</v>
      </c>
      <c r="S724" t="s">
        <v>21</v>
      </c>
      <c r="T724">
        <v>7</v>
      </c>
      <c r="U724" s="2">
        <v>471.78924067999998</v>
      </c>
      <c r="V724" s="2">
        <v>6613.8678599999994</v>
      </c>
      <c r="W724" s="2">
        <v>9.0551183999999996</v>
      </c>
      <c r="X724" s="2">
        <v>1.5091863999999999</v>
      </c>
      <c r="Y724" s="2">
        <v>7.7427824000000003</v>
      </c>
      <c r="Z724" s="6">
        <f>Crate_BOMs[[#This Row],[glass weight (lb)]]+Crate_BOMs[[#This Row],[Crate Weight (lb)]]/COUNTIF(Crate_BOMs[crate no.],Crate_BOMs[[#This Row],[crate no.]])</f>
        <v>708.94364537428567</v>
      </c>
      <c r="AA724" s="6" t="str">
        <f>IF(LEFT(Crate_BOMs[[#This Row],[glass code]],4)&lt;&gt;"1116","",IFERROR(MID(Crate_BOMs[[#This Row],[no]],FIND("ECN",Crate_BOMs[[#This Row],[no]]),200),MID(Crate_BOMs[[#This Row],[no]],39,200)))</f>
        <v>2.04 GLZ02</v>
      </c>
      <c r="AB724" s="6" t="str">
        <f>SUBSTITUTE(IF(RIGHT(Crate_BOMs[[#This Row],[PO Sublot-GL]],6)="curved",RIGHT(Crate_BOMs[[#This Row],[PO Sublot-GL]],12),RIGHT(Crate_BOMs[[#This Row],[PO Sublot-GL]],5))," ","")</f>
        <v>GLZ02</v>
      </c>
      <c r="AC724" s="6" t="str">
        <f>SUBSTITUTE(LEFT(Crate_BOMs[[#This Row],[PO Sublot-GL]],LEN(Crate_BOMs[[#This Row],[PO Sublot-GL]])-LEN(Crate_BOMs[[#This Row],[Glass Type]]))," ","")</f>
        <v>2.04</v>
      </c>
      <c r="AD724" s="6" t="str">
        <f>LEFT(Crate_BOMs[[#This Row],[no]],FIND(" ",Crate_BOMs[[#This Row],[no]],5)-1)</f>
        <v>PO 40542</v>
      </c>
      <c r="AE724" s="6" cm="1">
        <f t="array" ref="AE724">COUNTA(_xlfn.UNIQUE(_xlfn._xlws.FILTER(Crate_BOMs[PO],Crate_BOMs[crate no.]=Crate_BOMs[[#This Row],[crate no.]])))</f>
        <v>1</v>
      </c>
      <c r="AF724" s="10" t="str">
        <f>IF(Crate_BOMs[[#This Row],['# POs in Crate]]=1,"",IF(VLOOKUP(Crate_BOMs[[#This Row],[crate no.]],Crates_[[crate no.]:[New Sublot]],3,FALSE)="","",VLOOKUP(Crate_BOMs[[#This Row],[crate no.]],Crates_[[crate no.]:[New Sublot]],3,FALSE)))</f>
        <v/>
      </c>
      <c r="AG724" s="6" t="str">
        <f>IF(VLOOKUP(Crate_BOMs[[#This Row],[crate no.]],Crates_[[crate no.]:[New Sublot]],3,FALSE)="",VLOOKUP(Crate_BOMs[[#This Row],[crate no.]],Crates_[[crate no.]:[New Sublot]],2,FALSE),VLOOKUP(Crate_BOMs[[#This Row],[crate no.]],Crates_[[crate no.]:[New Sublot]],3,FALSE))</f>
        <v>2.04</v>
      </c>
    </row>
    <row r="725" spans="1:33" x14ac:dyDescent="0.25">
      <c r="A725">
        <v>14</v>
      </c>
      <c r="B725">
        <v>300524934</v>
      </c>
      <c r="C725">
        <v>2394812</v>
      </c>
      <c r="D725">
        <v>2</v>
      </c>
      <c r="E725" t="s">
        <v>67</v>
      </c>
      <c r="F725" t="s">
        <v>222</v>
      </c>
      <c r="G725">
        <v>2118</v>
      </c>
      <c r="H725">
        <v>2496</v>
      </c>
      <c r="I725">
        <v>83</v>
      </c>
      <c r="J725">
        <v>98</v>
      </c>
      <c r="K725">
        <v>291</v>
      </c>
      <c r="L725">
        <v>1</v>
      </c>
      <c r="M725" t="s">
        <v>51</v>
      </c>
      <c r="N725" t="s">
        <v>52</v>
      </c>
      <c r="O725" s="2">
        <v>641.54518241999995</v>
      </c>
      <c r="P725" s="15">
        <v>45782</v>
      </c>
      <c r="Q725" s="15">
        <v>45797</v>
      </c>
      <c r="R725" s="15">
        <v>45804</v>
      </c>
      <c r="S725" t="s">
        <v>21</v>
      </c>
      <c r="T725">
        <v>7</v>
      </c>
      <c r="U725" s="2">
        <v>471.78924067999998</v>
      </c>
      <c r="V725" s="2">
        <v>6613.8678599999994</v>
      </c>
      <c r="W725" s="2">
        <v>9.0551183999999996</v>
      </c>
      <c r="X725" s="2">
        <v>1.5091863999999999</v>
      </c>
      <c r="Y725" s="2">
        <v>7.7427824000000003</v>
      </c>
      <c r="Z725" s="6">
        <f>Crate_BOMs[[#This Row],[glass weight (lb)]]+Crate_BOMs[[#This Row],[Crate Weight (lb)]]/COUNTIF(Crate_BOMs[crate no.],Crate_BOMs[[#This Row],[crate no.]])</f>
        <v>708.94364537428567</v>
      </c>
      <c r="AA725" s="6" t="str">
        <f>IF(LEFT(Crate_BOMs[[#This Row],[glass code]],4)&lt;&gt;"1116","",IFERROR(MID(Crate_BOMs[[#This Row],[no]],FIND("ECN",Crate_BOMs[[#This Row],[no]]),200),MID(Crate_BOMs[[#This Row],[no]],39,200)))</f>
        <v>2.04 GLZ02</v>
      </c>
      <c r="AB725" s="6" t="str">
        <f>SUBSTITUTE(IF(RIGHT(Crate_BOMs[[#This Row],[PO Sublot-GL]],6)="curved",RIGHT(Crate_BOMs[[#This Row],[PO Sublot-GL]],12),RIGHT(Crate_BOMs[[#This Row],[PO Sublot-GL]],5))," ","")</f>
        <v>GLZ02</v>
      </c>
      <c r="AC725" s="6" t="str">
        <f>SUBSTITUTE(LEFT(Crate_BOMs[[#This Row],[PO Sublot-GL]],LEN(Crate_BOMs[[#This Row],[PO Sublot-GL]])-LEN(Crate_BOMs[[#This Row],[Glass Type]]))," ","")</f>
        <v>2.04</v>
      </c>
      <c r="AD725" s="6" t="str">
        <f>LEFT(Crate_BOMs[[#This Row],[no]],FIND(" ",Crate_BOMs[[#This Row],[no]],5)-1)</f>
        <v>PO 40542</v>
      </c>
      <c r="AE725" s="6" cm="1">
        <f t="array" ref="AE725">COUNTA(_xlfn.UNIQUE(_xlfn._xlws.FILTER(Crate_BOMs[PO],Crate_BOMs[crate no.]=Crate_BOMs[[#This Row],[crate no.]])))</f>
        <v>1</v>
      </c>
      <c r="AF725" s="10" t="str">
        <f>IF(Crate_BOMs[[#This Row],['# POs in Crate]]=1,"",IF(VLOOKUP(Crate_BOMs[[#This Row],[crate no.]],Crates_[[crate no.]:[New Sublot]],3,FALSE)="","",VLOOKUP(Crate_BOMs[[#This Row],[crate no.]],Crates_[[crate no.]:[New Sublot]],3,FALSE)))</f>
        <v/>
      </c>
      <c r="AG725" s="6" t="str">
        <f>IF(VLOOKUP(Crate_BOMs[[#This Row],[crate no.]],Crates_[[crate no.]:[New Sublot]],3,FALSE)="",VLOOKUP(Crate_BOMs[[#This Row],[crate no.]],Crates_[[crate no.]:[New Sublot]],2,FALSE),VLOOKUP(Crate_BOMs[[#This Row],[crate no.]],Crates_[[crate no.]:[New Sublot]],3,FALSE))</f>
        <v>2.04</v>
      </c>
    </row>
    <row r="726" spans="1:33" x14ac:dyDescent="0.25">
      <c r="A726">
        <v>14</v>
      </c>
      <c r="B726">
        <v>300524934</v>
      </c>
      <c r="C726">
        <v>2394812</v>
      </c>
      <c r="D726">
        <v>2</v>
      </c>
      <c r="E726" t="s">
        <v>67</v>
      </c>
      <c r="F726" t="s">
        <v>222</v>
      </c>
      <c r="G726">
        <v>2118</v>
      </c>
      <c r="H726">
        <v>2496</v>
      </c>
      <c r="I726">
        <v>83</v>
      </c>
      <c r="J726">
        <v>98</v>
      </c>
      <c r="K726">
        <v>291</v>
      </c>
      <c r="L726">
        <v>1</v>
      </c>
      <c r="M726" t="s">
        <v>51</v>
      </c>
      <c r="N726" t="s">
        <v>52</v>
      </c>
      <c r="O726" s="2">
        <v>641.54518241999995</v>
      </c>
      <c r="P726" s="15">
        <v>45782</v>
      </c>
      <c r="Q726" s="15">
        <v>45797</v>
      </c>
      <c r="R726" s="15">
        <v>45804</v>
      </c>
      <c r="S726" t="s">
        <v>21</v>
      </c>
      <c r="T726">
        <v>7</v>
      </c>
      <c r="U726" s="2">
        <v>471.78924067999998</v>
      </c>
      <c r="V726" s="2">
        <v>6613.8678599999994</v>
      </c>
      <c r="W726" s="2">
        <v>9.0551183999999996</v>
      </c>
      <c r="X726" s="2">
        <v>1.5091863999999999</v>
      </c>
      <c r="Y726" s="2">
        <v>7.7427824000000003</v>
      </c>
      <c r="Z726" s="6">
        <f>Crate_BOMs[[#This Row],[glass weight (lb)]]+Crate_BOMs[[#This Row],[Crate Weight (lb)]]/COUNTIF(Crate_BOMs[crate no.],Crate_BOMs[[#This Row],[crate no.]])</f>
        <v>708.94364537428567</v>
      </c>
      <c r="AA726" s="6" t="str">
        <f>IF(LEFT(Crate_BOMs[[#This Row],[glass code]],4)&lt;&gt;"1116","",IFERROR(MID(Crate_BOMs[[#This Row],[no]],FIND("ECN",Crate_BOMs[[#This Row],[no]]),200),MID(Crate_BOMs[[#This Row],[no]],39,200)))</f>
        <v>2.04 GLZ02</v>
      </c>
      <c r="AB726" s="6" t="str">
        <f>SUBSTITUTE(IF(RIGHT(Crate_BOMs[[#This Row],[PO Sublot-GL]],6)="curved",RIGHT(Crate_BOMs[[#This Row],[PO Sublot-GL]],12),RIGHT(Crate_BOMs[[#This Row],[PO Sublot-GL]],5))," ","")</f>
        <v>GLZ02</v>
      </c>
      <c r="AC726" s="6" t="str">
        <f>SUBSTITUTE(LEFT(Crate_BOMs[[#This Row],[PO Sublot-GL]],LEN(Crate_BOMs[[#This Row],[PO Sublot-GL]])-LEN(Crate_BOMs[[#This Row],[Glass Type]]))," ","")</f>
        <v>2.04</v>
      </c>
      <c r="AD726" s="6" t="str">
        <f>LEFT(Crate_BOMs[[#This Row],[no]],FIND(" ",Crate_BOMs[[#This Row],[no]],5)-1)</f>
        <v>PO 40542</v>
      </c>
      <c r="AE726" s="6" cm="1">
        <f t="array" ref="AE726">COUNTA(_xlfn.UNIQUE(_xlfn._xlws.FILTER(Crate_BOMs[PO],Crate_BOMs[crate no.]=Crate_BOMs[[#This Row],[crate no.]])))</f>
        <v>1</v>
      </c>
      <c r="AF726" s="10" t="str">
        <f>IF(Crate_BOMs[[#This Row],['# POs in Crate]]=1,"",IF(VLOOKUP(Crate_BOMs[[#This Row],[crate no.]],Crates_[[crate no.]:[New Sublot]],3,FALSE)="","",VLOOKUP(Crate_BOMs[[#This Row],[crate no.]],Crates_[[crate no.]:[New Sublot]],3,FALSE)))</f>
        <v/>
      </c>
      <c r="AG726" s="6" t="str">
        <f>IF(VLOOKUP(Crate_BOMs[[#This Row],[crate no.]],Crates_[[crate no.]:[New Sublot]],3,FALSE)="",VLOOKUP(Crate_BOMs[[#This Row],[crate no.]],Crates_[[crate no.]:[New Sublot]],2,FALSE),VLOOKUP(Crate_BOMs[[#This Row],[crate no.]],Crates_[[crate no.]:[New Sublot]],3,FALSE))</f>
        <v>2.04</v>
      </c>
    </row>
    <row r="727" spans="1:33" x14ac:dyDescent="0.25">
      <c r="A727">
        <v>14</v>
      </c>
      <c r="B727">
        <v>300524934</v>
      </c>
      <c r="C727">
        <v>2394812</v>
      </c>
      <c r="D727">
        <v>2</v>
      </c>
      <c r="E727" t="s">
        <v>67</v>
      </c>
      <c r="F727" t="s">
        <v>222</v>
      </c>
      <c r="G727">
        <v>2118</v>
      </c>
      <c r="H727">
        <v>2496</v>
      </c>
      <c r="I727">
        <v>83</v>
      </c>
      <c r="J727">
        <v>98</v>
      </c>
      <c r="K727">
        <v>291</v>
      </c>
      <c r="L727">
        <v>1</v>
      </c>
      <c r="M727" t="s">
        <v>51</v>
      </c>
      <c r="N727" t="s">
        <v>52</v>
      </c>
      <c r="O727" s="2">
        <v>641.54518241999995</v>
      </c>
      <c r="P727" s="15">
        <v>45782</v>
      </c>
      <c r="Q727" s="15">
        <v>45797</v>
      </c>
      <c r="R727" s="15">
        <v>45804</v>
      </c>
      <c r="S727" t="s">
        <v>21</v>
      </c>
      <c r="T727">
        <v>7</v>
      </c>
      <c r="U727" s="2">
        <v>471.78924067999998</v>
      </c>
      <c r="V727" s="2">
        <v>6613.8678599999994</v>
      </c>
      <c r="W727" s="2">
        <v>9.0551183999999996</v>
      </c>
      <c r="X727" s="2">
        <v>1.5091863999999999</v>
      </c>
      <c r="Y727" s="2">
        <v>7.7427824000000003</v>
      </c>
      <c r="Z727" s="6">
        <f>Crate_BOMs[[#This Row],[glass weight (lb)]]+Crate_BOMs[[#This Row],[Crate Weight (lb)]]/COUNTIF(Crate_BOMs[crate no.],Crate_BOMs[[#This Row],[crate no.]])</f>
        <v>708.94364537428567</v>
      </c>
      <c r="AA727" s="6" t="str">
        <f>IF(LEFT(Crate_BOMs[[#This Row],[glass code]],4)&lt;&gt;"1116","",IFERROR(MID(Crate_BOMs[[#This Row],[no]],FIND("ECN",Crate_BOMs[[#This Row],[no]]),200),MID(Crate_BOMs[[#This Row],[no]],39,200)))</f>
        <v>2.04 GLZ02</v>
      </c>
      <c r="AB727" s="6" t="str">
        <f>SUBSTITUTE(IF(RIGHT(Crate_BOMs[[#This Row],[PO Sublot-GL]],6)="curved",RIGHT(Crate_BOMs[[#This Row],[PO Sublot-GL]],12),RIGHT(Crate_BOMs[[#This Row],[PO Sublot-GL]],5))," ","")</f>
        <v>GLZ02</v>
      </c>
      <c r="AC727" s="6" t="str">
        <f>SUBSTITUTE(LEFT(Crate_BOMs[[#This Row],[PO Sublot-GL]],LEN(Crate_BOMs[[#This Row],[PO Sublot-GL]])-LEN(Crate_BOMs[[#This Row],[Glass Type]]))," ","")</f>
        <v>2.04</v>
      </c>
      <c r="AD727" s="6" t="str">
        <f>LEFT(Crate_BOMs[[#This Row],[no]],FIND(" ",Crate_BOMs[[#This Row],[no]],5)-1)</f>
        <v>PO 40542</v>
      </c>
      <c r="AE727" s="6" cm="1">
        <f t="array" ref="AE727">COUNTA(_xlfn.UNIQUE(_xlfn._xlws.FILTER(Crate_BOMs[PO],Crate_BOMs[crate no.]=Crate_BOMs[[#This Row],[crate no.]])))</f>
        <v>1</v>
      </c>
      <c r="AF727" s="10" t="str">
        <f>IF(Crate_BOMs[[#This Row],['# POs in Crate]]=1,"",IF(VLOOKUP(Crate_BOMs[[#This Row],[crate no.]],Crates_[[crate no.]:[New Sublot]],3,FALSE)="","",VLOOKUP(Crate_BOMs[[#This Row],[crate no.]],Crates_[[crate no.]:[New Sublot]],3,FALSE)))</f>
        <v/>
      </c>
      <c r="AG727" s="6" t="str">
        <f>IF(VLOOKUP(Crate_BOMs[[#This Row],[crate no.]],Crates_[[crate no.]:[New Sublot]],3,FALSE)="",VLOOKUP(Crate_BOMs[[#This Row],[crate no.]],Crates_[[crate no.]:[New Sublot]],2,FALSE),VLOOKUP(Crate_BOMs[[#This Row],[crate no.]],Crates_[[crate no.]:[New Sublot]],3,FALSE))</f>
        <v>2.04</v>
      </c>
    </row>
    <row r="728" spans="1:33" x14ac:dyDescent="0.25">
      <c r="A728">
        <v>14</v>
      </c>
      <c r="B728">
        <v>300524934</v>
      </c>
      <c r="C728">
        <v>2394812</v>
      </c>
      <c r="D728">
        <v>2</v>
      </c>
      <c r="E728" t="s">
        <v>67</v>
      </c>
      <c r="F728" t="s">
        <v>222</v>
      </c>
      <c r="G728">
        <v>2118</v>
      </c>
      <c r="H728">
        <v>2496</v>
      </c>
      <c r="I728">
        <v>83</v>
      </c>
      <c r="J728">
        <v>98</v>
      </c>
      <c r="K728">
        <v>291</v>
      </c>
      <c r="L728">
        <v>1</v>
      </c>
      <c r="M728" t="s">
        <v>51</v>
      </c>
      <c r="N728" t="s">
        <v>52</v>
      </c>
      <c r="O728" s="2">
        <v>641.54518241999995</v>
      </c>
      <c r="P728" s="15">
        <v>45782</v>
      </c>
      <c r="Q728" s="15">
        <v>45797</v>
      </c>
      <c r="R728" s="15">
        <v>45804</v>
      </c>
      <c r="S728" t="s">
        <v>21</v>
      </c>
      <c r="T728">
        <v>7</v>
      </c>
      <c r="U728" s="2">
        <v>471.78924067999998</v>
      </c>
      <c r="V728" s="2">
        <v>6613.8678599999994</v>
      </c>
      <c r="W728" s="2">
        <v>9.0551183999999996</v>
      </c>
      <c r="X728" s="2">
        <v>1.5091863999999999</v>
      </c>
      <c r="Y728" s="2">
        <v>7.7427824000000003</v>
      </c>
      <c r="Z728" s="6">
        <f>Crate_BOMs[[#This Row],[glass weight (lb)]]+Crate_BOMs[[#This Row],[Crate Weight (lb)]]/COUNTIF(Crate_BOMs[crate no.],Crate_BOMs[[#This Row],[crate no.]])</f>
        <v>708.94364537428567</v>
      </c>
      <c r="AA728" s="6" t="str">
        <f>IF(LEFT(Crate_BOMs[[#This Row],[glass code]],4)&lt;&gt;"1116","",IFERROR(MID(Crate_BOMs[[#This Row],[no]],FIND("ECN",Crate_BOMs[[#This Row],[no]]),200),MID(Crate_BOMs[[#This Row],[no]],39,200)))</f>
        <v>2.04 GLZ02</v>
      </c>
      <c r="AB728" s="6" t="str">
        <f>SUBSTITUTE(IF(RIGHT(Crate_BOMs[[#This Row],[PO Sublot-GL]],6)="curved",RIGHT(Crate_BOMs[[#This Row],[PO Sublot-GL]],12),RIGHT(Crate_BOMs[[#This Row],[PO Sublot-GL]],5))," ","")</f>
        <v>GLZ02</v>
      </c>
      <c r="AC728" s="6" t="str">
        <f>SUBSTITUTE(LEFT(Crate_BOMs[[#This Row],[PO Sublot-GL]],LEN(Crate_BOMs[[#This Row],[PO Sublot-GL]])-LEN(Crate_BOMs[[#This Row],[Glass Type]]))," ","")</f>
        <v>2.04</v>
      </c>
      <c r="AD728" s="6" t="str">
        <f>LEFT(Crate_BOMs[[#This Row],[no]],FIND(" ",Crate_BOMs[[#This Row],[no]],5)-1)</f>
        <v>PO 40542</v>
      </c>
      <c r="AE728" s="6" cm="1">
        <f t="array" ref="AE728">COUNTA(_xlfn.UNIQUE(_xlfn._xlws.FILTER(Crate_BOMs[PO],Crate_BOMs[crate no.]=Crate_BOMs[[#This Row],[crate no.]])))</f>
        <v>1</v>
      </c>
      <c r="AF728" s="10" t="str">
        <f>IF(Crate_BOMs[[#This Row],['# POs in Crate]]=1,"",IF(VLOOKUP(Crate_BOMs[[#This Row],[crate no.]],Crates_[[crate no.]:[New Sublot]],3,FALSE)="","",VLOOKUP(Crate_BOMs[[#This Row],[crate no.]],Crates_[[crate no.]:[New Sublot]],3,FALSE)))</f>
        <v/>
      </c>
      <c r="AG728" s="6" t="str">
        <f>IF(VLOOKUP(Crate_BOMs[[#This Row],[crate no.]],Crates_[[crate no.]:[New Sublot]],3,FALSE)="",VLOOKUP(Crate_BOMs[[#This Row],[crate no.]],Crates_[[crate no.]:[New Sublot]],2,FALSE),VLOOKUP(Crate_BOMs[[#This Row],[crate no.]],Crates_[[crate no.]:[New Sublot]],3,FALSE))</f>
        <v>2.04</v>
      </c>
    </row>
    <row r="729" spans="1:33" x14ac:dyDescent="0.25">
      <c r="A729">
        <v>14</v>
      </c>
      <c r="B729">
        <v>300524934</v>
      </c>
      <c r="C729">
        <v>2394812</v>
      </c>
      <c r="D729">
        <v>2</v>
      </c>
      <c r="E729" t="s">
        <v>67</v>
      </c>
      <c r="F729" t="s">
        <v>222</v>
      </c>
      <c r="G729">
        <v>2118</v>
      </c>
      <c r="H729">
        <v>2496</v>
      </c>
      <c r="I729">
        <v>83</v>
      </c>
      <c r="J729">
        <v>98</v>
      </c>
      <c r="K729">
        <v>291</v>
      </c>
      <c r="L729">
        <v>1</v>
      </c>
      <c r="M729" t="s">
        <v>51</v>
      </c>
      <c r="N729" t="s">
        <v>52</v>
      </c>
      <c r="O729" s="2">
        <v>641.54518241999995</v>
      </c>
      <c r="P729" s="15">
        <v>45782</v>
      </c>
      <c r="Q729" s="15">
        <v>45797</v>
      </c>
      <c r="R729" s="15">
        <v>45804</v>
      </c>
      <c r="S729" t="s">
        <v>21</v>
      </c>
      <c r="T729">
        <v>7</v>
      </c>
      <c r="U729" s="2">
        <v>471.78924067999998</v>
      </c>
      <c r="V729" s="2">
        <v>6613.8678599999994</v>
      </c>
      <c r="W729" s="2">
        <v>9.0551183999999996</v>
      </c>
      <c r="X729" s="2">
        <v>1.5091863999999999</v>
      </c>
      <c r="Y729" s="2">
        <v>7.7427824000000003</v>
      </c>
      <c r="Z729" s="6">
        <f>Crate_BOMs[[#This Row],[glass weight (lb)]]+Crate_BOMs[[#This Row],[Crate Weight (lb)]]/COUNTIF(Crate_BOMs[crate no.],Crate_BOMs[[#This Row],[crate no.]])</f>
        <v>708.94364537428567</v>
      </c>
      <c r="AA729" s="6" t="str">
        <f>IF(LEFT(Crate_BOMs[[#This Row],[glass code]],4)&lt;&gt;"1116","",IFERROR(MID(Crate_BOMs[[#This Row],[no]],FIND("ECN",Crate_BOMs[[#This Row],[no]]),200),MID(Crate_BOMs[[#This Row],[no]],39,200)))</f>
        <v>2.04 GLZ02</v>
      </c>
      <c r="AB729" s="6" t="str">
        <f>SUBSTITUTE(IF(RIGHT(Crate_BOMs[[#This Row],[PO Sublot-GL]],6)="curved",RIGHT(Crate_BOMs[[#This Row],[PO Sublot-GL]],12),RIGHT(Crate_BOMs[[#This Row],[PO Sublot-GL]],5))," ","")</f>
        <v>GLZ02</v>
      </c>
      <c r="AC729" s="6" t="str">
        <f>SUBSTITUTE(LEFT(Crate_BOMs[[#This Row],[PO Sublot-GL]],LEN(Crate_BOMs[[#This Row],[PO Sublot-GL]])-LEN(Crate_BOMs[[#This Row],[Glass Type]]))," ","")</f>
        <v>2.04</v>
      </c>
      <c r="AD729" s="6" t="str">
        <f>LEFT(Crate_BOMs[[#This Row],[no]],FIND(" ",Crate_BOMs[[#This Row],[no]],5)-1)</f>
        <v>PO 40542</v>
      </c>
      <c r="AE729" s="6" cm="1">
        <f t="array" ref="AE729">COUNTA(_xlfn.UNIQUE(_xlfn._xlws.FILTER(Crate_BOMs[PO],Crate_BOMs[crate no.]=Crate_BOMs[[#This Row],[crate no.]])))</f>
        <v>1</v>
      </c>
      <c r="AF729" s="10" t="str">
        <f>IF(Crate_BOMs[[#This Row],['# POs in Crate]]=1,"",IF(VLOOKUP(Crate_BOMs[[#This Row],[crate no.]],Crates_[[crate no.]:[New Sublot]],3,FALSE)="","",VLOOKUP(Crate_BOMs[[#This Row],[crate no.]],Crates_[[crate no.]:[New Sublot]],3,FALSE)))</f>
        <v/>
      </c>
      <c r="AG729" s="6" t="str">
        <f>IF(VLOOKUP(Crate_BOMs[[#This Row],[crate no.]],Crates_[[crate no.]:[New Sublot]],3,FALSE)="",VLOOKUP(Crate_BOMs[[#This Row],[crate no.]],Crates_[[crate no.]:[New Sublot]],2,FALSE),VLOOKUP(Crate_BOMs[[#This Row],[crate no.]],Crates_[[crate no.]:[New Sublot]],3,FALSE))</f>
        <v>2.04</v>
      </c>
    </row>
    <row r="730" spans="1:33" x14ac:dyDescent="0.25">
      <c r="A730">
        <v>14</v>
      </c>
      <c r="B730">
        <v>300524934</v>
      </c>
      <c r="C730">
        <v>2394812</v>
      </c>
      <c r="D730">
        <v>2</v>
      </c>
      <c r="E730" t="s">
        <v>67</v>
      </c>
      <c r="F730" t="s">
        <v>222</v>
      </c>
      <c r="G730">
        <v>2118</v>
      </c>
      <c r="H730">
        <v>2496</v>
      </c>
      <c r="I730">
        <v>83</v>
      </c>
      <c r="J730">
        <v>98</v>
      </c>
      <c r="K730">
        <v>291</v>
      </c>
      <c r="L730">
        <v>1</v>
      </c>
      <c r="M730" t="s">
        <v>51</v>
      </c>
      <c r="N730" t="s">
        <v>52</v>
      </c>
      <c r="O730" s="2">
        <v>641.54518241999995</v>
      </c>
      <c r="P730" s="15">
        <v>45782</v>
      </c>
      <c r="Q730" s="15">
        <v>45797</v>
      </c>
      <c r="R730" s="15">
        <v>45804</v>
      </c>
      <c r="S730" t="s">
        <v>21</v>
      </c>
      <c r="T730">
        <v>7</v>
      </c>
      <c r="U730" s="2">
        <v>471.78924067999998</v>
      </c>
      <c r="V730" s="2">
        <v>6613.8678599999994</v>
      </c>
      <c r="W730" s="2">
        <v>9.0551183999999996</v>
      </c>
      <c r="X730" s="2">
        <v>1.5091863999999999</v>
      </c>
      <c r="Y730" s="2">
        <v>7.7427824000000003</v>
      </c>
      <c r="Z730" s="6">
        <f>Crate_BOMs[[#This Row],[glass weight (lb)]]+Crate_BOMs[[#This Row],[Crate Weight (lb)]]/COUNTIF(Crate_BOMs[crate no.],Crate_BOMs[[#This Row],[crate no.]])</f>
        <v>708.94364537428567</v>
      </c>
      <c r="AA730" s="6" t="str">
        <f>IF(LEFT(Crate_BOMs[[#This Row],[glass code]],4)&lt;&gt;"1116","",IFERROR(MID(Crate_BOMs[[#This Row],[no]],FIND("ECN",Crate_BOMs[[#This Row],[no]]),200),MID(Crate_BOMs[[#This Row],[no]],39,200)))</f>
        <v>2.04 GLZ02</v>
      </c>
      <c r="AB730" s="6" t="str">
        <f>SUBSTITUTE(IF(RIGHT(Crate_BOMs[[#This Row],[PO Sublot-GL]],6)="curved",RIGHT(Crate_BOMs[[#This Row],[PO Sublot-GL]],12),RIGHT(Crate_BOMs[[#This Row],[PO Sublot-GL]],5))," ","")</f>
        <v>GLZ02</v>
      </c>
      <c r="AC730" s="6" t="str">
        <f>SUBSTITUTE(LEFT(Crate_BOMs[[#This Row],[PO Sublot-GL]],LEN(Crate_BOMs[[#This Row],[PO Sublot-GL]])-LEN(Crate_BOMs[[#This Row],[Glass Type]]))," ","")</f>
        <v>2.04</v>
      </c>
      <c r="AD730" s="6" t="str">
        <f>LEFT(Crate_BOMs[[#This Row],[no]],FIND(" ",Crate_BOMs[[#This Row],[no]],5)-1)</f>
        <v>PO 40542</v>
      </c>
      <c r="AE730" s="6" cm="1">
        <f t="array" ref="AE730">COUNTA(_xlfn.UNIQUE(_xlfn._xlws.FILTER(Crate_BOMs[PO],Crate_BOMs[crate no.]=Crate_BOMs[[#This Row],[crate no.]])))</f>
        <v>1</v>
      </c>
      <c r="AF730" s="10" t="str">
        <f>IF(Crate_BOMs[[#This Row],['# POs in Crate]]=1,"",IF(VLOOKUP(Crate_BOMs[[#This Row],[crate no.]],Crates_[[crate no.]:[New Sublot]],3,FALSE)="","",VLOOKUP(Crate_BOMs[[#This Row],[crate no.]],Crates_[[crate no.]:[New Sublot]],3,FALSE)))</f>
        <v/>
      </c>
      <c r="AG730" s="6" t="str">
        <f>IF(VLOOKUP(Crate_BOMs[[#This Row],[crate no.]],Crates_[[crate no.]:[New Sublot]],3,FALSE)="",VLOOKUP(Crate_BOMs[[#This Row],[crate no.]],Crates_[[crate no.]:[New Sublot]],2,FALSE),VLOOKUP(Crate_BOMs[[#This Row],[crate no.]],Crates_[[crate no.]:[New Sublot]],3,FALSE))</f>
        <v>2.04</v>
      </c>
    </row>
    <row r="731" spans="1:33" x14ac:dyDescent="0.25">
      <c r="A731">
        <v>14</v>
      </c>
      <c r="B731">
        <v>300524945</v>
      </c>
      <c r="C731">
        <v>2394812</v>
      </c>
      <c r="D731">
        <v>1</v>
      </c>
      <c r="E731" t="s">
        <v>64</v>
      </c>
      <c r="F731" t="s">
        <v>222</v>
      </c>
      <c r="G731">
        <v>2181</v>
      </c>
      <c r="H731">
        <v>2496</v>
      </c>
      <c r="I731">
        <v>86</v>
      </c>
      <c r="J731">
        <v>98</v>
      </c>
      <c r="K731">
        <v>299</v>
      </c>
      <c r="L731">
        <v>1</v>
      </c>
      <c r="M731" t="s">
        <v>51</v>
      </c>
      <c r="N731" t="s">
        <v>52</v>
      </c>
      <c r="O731" s="2">
        <v>659.18216337999991</v>
      </c>
      <c r="P731" s="15">
        <v>45782</v>
      </c>
      <c r="Q731" s="15">
        <v>45797</v>
      </c>
      <c r="R731" s="15">
        <v>45804</v>
      </c>
      <c r="S731" t="s">
        <v>21</v>
      </c>
      <c r="T731">
        <v>7</v>
      </c>
      <c r="U731" s="2">
        <v>471.78924067999998</v>
      </c>
      <c r="V731" s="2">
        <v>6613.8678599999994</v>
      </c>
      <c r="W731" s="2">
        <v>9.0551183999999996</v>
      </c>
      <c r="X731" s="2">
        <v>1.5091863999999999</v>
      </c>
      <c r="Y731" s="2">
        <v>7.7427824000000003</v>
      </c>
      <c r="Z731" s="6">
        <f>Crate_BOMs[[#This Row],[glass weight (lb)]]+Crate_BOMs[[#This Row],[Crate Weight (lb)]]/COUNTIF(Crate_BOMs[crate no.],Crate_BOMs[[#This Row],[crate no.]])</f>
        <v>726.58062633428563</v>
      </c>
      <c r="AA731" s="6" t="str">
        <f>IF(LEFT(Crate_BOMs[[#This Row],[glass code]],4)&lt;&gt;"1116","",IFERROR(MID(Crate_BOMs[[#This Row],[no]],FIND("ECN",Crate_BOMs[[#This Row],[no]]),200),MID(Crate_BOMs[[#This Row],[no]],39,200)))</f>
        <v>2.04 GLZ02</v>
      </c>
      <c r="AB731" s="6" t="str">
        <f>SUBSTITUTE(IF(RIGHT(Crate_BOMs[[#This Row],[PO Sublot-GL]],6)="curved",RIGHT(Crate_BOMs[[#This Row],[PO Sublot-GL]],12),RIGHT(Crate_BOMs[[#This Row],[PO Sublot-GL]],5))," ","")</f>
        <v>GLZ02</v>
      </c>
      <c r="AC731" s="6" t="str">
        <f>SUBSTITUTE(LEFT(Crate_BOMs[[#This Row],[PO Sublot-GL]],LEN(Crate_BOMs[[#This Row],[PO Sublot-GL]])-LEN(Crate_BOMs[[#This Row],[Glass Type]]))," ","")</f>
        <v>2.04</v>
      </c>
      <c r="AD731" s="6" t="str">
        <f>LEFT(Crate_BOMs[[#This Row],[no]],FIND(" ",Crate_BOMs[[#This Row],[no]],5)-1)</f>
        <v>PO 40542</v>
      </c>
      <c r="AE731" s="6" cm="1">
        <f t="array" ref="AE731">COUNTA(_xlfn.UNIQUE(_xlfn._xlws.FILTER(Crate_BOMs[PO],Crate_BOMs[crate no.]=Crate_BOMs[[#This Row],[crate no.]])))</f>
        <v>1</v>
      </c>
      <c r="AF731" s="10" t="str">
        <f>IF(Crate_BOMs[[#This Row],['# POs in Crate]]=1,"",IF(VLOOKUP(Crate_BOMs[[#This Row],[crate no.]],Crates_[[crate no.]:[New Sublot]],3,FALSE)="","",VLOOKUP(Crate_BOMs[[#This Row],[crate no.]],Crates_[[crate no.]:[New Sublot]],3,FALSE)))</f>
        <v/>
      </c>
      <c r="AG731" s="6" t="str">
        <f>IF(VLOOKUP(Crate_BOMs[[#This Row],[crate no.]],Crates_[[crate no.]:[New Sublot]],3,FALSE)="",VLOOKUP(Crate_BOMs[[#This Row],[crate no.]],Crates_[[crate no.]:[New Sublot]],2,FALSE),VLOOKUP(Crate_BOMs[[#This Row],[crate no.]],Crates_[[crate no.]:[New Sublot]],3,FALSE))</f>
        <v>2.04</v>
      </c>
    </row>
    <row r="732" spans="1:33" x14ac:dyDescent="0.25">
      <c r="A732">
        <v>14</v>
      </c>
      <c r="B732">
        <v>300524945</v>
      </c>
      <c r="C732">
        <v>2394812</v>
      </c>
      <c r="D732">
        <v>1</v>
      </c>
      <c r="E732" t="s">
        <v>64</v>
      </c>
      <c r="F732" t="s">
        <v>222</v>
      </c>
      <c r="G732">
        <v>2181</v>
      </c>
      <c r="H732">
        <v>2496</v>
      </c>
      <c r="I732">
        <v>86</v>
      </c>
      <c r="J732">
        <v>98</v>
      </c>
      <c r="K732">
        <v>299</v>
      </c>
      <c r="L732">
        <v>1</v>
      </c>
      <c r="M732" t="s">
        <v>51</v>
      </c>
      <c r="N732" t="s">
        <v>52</v>
      </c>
      <c r="O732" s="2">
        <v>659.18216337999991</v>
      </c>
      <c r="P732" s="15">
        <v>45782</v>
      </c>
      <c r="Q732" s="15">
        <v>45797</v>
      </c>
      <c r="R732" s="15">
        <v>45804</v>
      </c>
      <c r="S732" t="s">
        <v>21</v>
      </c>
      <c r="T732">
        <v>7</v>
      </c>
      <c r="U732" s="2">
        <v>471.78924067999998</v>
      </c>
      <c r="V732" s="2">
        <v>6613.8678599999994</v>
      </c>
      <c r="W732" s="2">
        <v>9.0551183999999996</v>
      </c>
      <c r="X732" s="2">
        <v>1.5091863999999999</v>
      </c>
      <c r="Y732" s="2">
        <v>7.7427824000000003</v>
      </c>
      <c r="Z732" s="6">
        <f>Crate_BOMs[[#This Row],[glass weight (lb)]]+Crate_BOMs[[#This Row],[Crate Weight (lb)]]/COUNTIF(Crate_BOMs[crate no.],Crate_BOMs[[#This Row],[crate no.]])</f>
        <v>726.58062633428563</v>
      </c>
      <c r="AA732" s="6" t="str">
        <f>IF(LEFT(Crate_BOMs[[#This Row],[glass code]],4)&lt;&gt;"1116","",IFERROR(MID(Crate_BOMs[[#This Row],[no]],FIND("ECN",Crate_BOMs[[#This Row],[no]]),200),MID(Crate_BOMs[[#This Row],[no]],39,200)))</f>
        <v>2.04 GLZ02</v>
      </c>
      <c r="AB732" s="6" t="str">
        <f>SUBSTITUTE(IF(RIGHT(Crate_BOMs[[#This Row],[PO Sublot-GL]],6)="curved",RIGHT(Crate_BOMs[[#This Row],[PO Sublot-GL]],12),RIGHT(Crate_BOMs[[#This Row],[PO Sublot-GL]],5))," ","")</f>
        <v>GLZ02</v>
      </c>
      <c r="AC732" s="6" t="str">
        <f>SUBSTITUTE(LEFT(Crate_BOMs[[#This Row],[PO Sublot-GL]],LEN(Crate_BOMs[[#This Row],[PO Sublot-GL]])-LEN(Crate_BOMs[[#This Row],[Glass Type]]))," ","")</f>
        <v>2.04</v>
      </c>
      <c r="AD732" s="6" t="str">
        <f>LEFT(Crate_BOMs[[#This Row],[no]],FIND(" ",Crate_BOMs[[#This Row],[no]],5)-1)</f>
        <v>PO 40542</v>
      </c>
      <c r="AE732" s="6" cm="1">
        <f t="array" ref="AE732">COUNTA(_xlfn.UNIQUE(_xlfn._xlws.FILTER(Crate_BOMs[PO],Crate_BOMs[crate no.]=Crate_BOMs[[#This Row],[crate no.]])))</f>
        <v>1</v>
      </c>
      <c r="AF732" s="10" t="str">
        <f>IF(Crate_BOMs[[#This Row],['# POs in Crate]]=1,"",IF(VLOOKUP(Crate_BOMs[[#This Row],[crate no.]],Crates_[[crate no.]:[New Sublot]],3,FALSE)="","",VLOOKUP(Crate_BOMs[[#This Row],[crate no.]],Crates_[[crate no.]:[New Sublot]],3,FALSE)))</f>
        <v/>
      </c>
      <c r="AG732" s="6" t="str">
        <f>IF(VLOOKUP(Crate_BOMs[[#This Row],[crate no.]],Crates_[[crate no.]:[New Sublot]],3,FALSE)="",VLOOKUP(Crate_BOMs[[#This Row],[crate no.]],Crates_[[crate no.]:[New Sublot]],2,FALSE),VLOOKUP(Crate_BOMs[[#This Row],[crate no.]],Crates_[[crate no.]:[New Sublot]],3,FALSE))</f>
        <v>2.04</v>
      </c>
    </row>
    <row r="733" spans="1:33" x14ac:dyDescent="0.25">
      <c r="A733">
        <v>14</v>
      </c>
      <c r="B733">
        <v>300524945</v>
      </c>
      <c r="C733">
        <v>2394812</v>
      </c>
      <c r="D733">
        <v>1</v>
      </c>
      <c r="E733" t="s">
        <v>64</v>
      </c>
      <c r="F733" t="s">
        <v>222</v>
      </c>
      <c r="G733">
        <v>2181</v>
      </c>
      <c r="H733">
        <v>2496</v>
      </c>
      <c r="I733">
        <v>86</v>
      </c>
      <c r="J733">
        <v>98</v>
      </c>
      <c r="K733">
        <v>299</v>
      </c>
      <c r="L733">
        <v>1</v>
      </c>
      <c r="M733" t="s">
        <v>51</v>
      </c>
      <c r="N733" t="s">
        <v>52</v>
      </c>
      <c r="O733" s="2">
        <v>659.18216337999991</v>
      </c>
      <c r="P733" s="15">
        <v>45782</v>
      </c>
      <c r="Q733" s="15">
        <v>45797</v>
      </c>
      <c r="R733" s="15">
        <v>45804</v>
      </c>
      <c r="S733" t="s">
        <v>21</v>
      </c>
      <c r="T733">
        <v>7</v>
      </c>
      <c r="U733" s="2">
        <v>471.78924067999998</v>
      </c>
      <c r="V733" s="2">
        <v>6613.8678599999994</v>
      </c>
      <c r="W733" s="2">
        <v>9.0551183999999996</v>
      </c>
      <c r="X733" s="2">
        <v>1.5091863999999999</v>
      </c>
      <c r="Y733" s="2">
        <v>7.7427824000000003</v>
      </c>
      <c r="Z733" s="6">
        <f>Crate_BOMs[[#This Row],[glass weight (lb)]]+Crate_BOMs[[#This Row],[Crate Weight (lb)]]/COUNTIF(Crate_BOMs[crate no.],Crate_BOMs[[#This Row],[crate no.]])</f>
        <v>726.58062633428563</v>
      </c>
      <c r="AA733" s="6" t="str">
        <f>IF(LEFT(Crate_BOMs[[#This Row],[glass code]],4)&lt;&gt;"1116","",IFERROR(MID(Crate_BOMs[[#This Row],[no]],FIND("ECN",Crate_BOMs[[#This Row],[no]]),200),MID(Crate_BOMs[[#This Row],[no]],39,200)))</f>
        <v>2.04 GLZ02</v>
      </c>
      <c r="AB733" s="6" t="str">
        <f>SUBSTITUTE(IF(RIGHT(Crate_BOMs[[#This Row],[PO Sublot-GL]],6)="curved",RIGHT(Crate_BOMs[[#This Row],[PO Sublot-GL]],12),RIGHT(Crate_BOMs[[#This Row],[PO Sublot-GL]],5))," ","")</f>
        <v>GLZ02</v>
      </c>
      <c r="AC733" s="6" t="str">
        <f>SUBSTITUTE(LEFT(Crate_BOMs[[#This Row],[PO Sublot-GL]],LEN(Crate_BOMs[[#This Row],[PO Sublot-GL]])-LEN(Crate_BOMs[[#This Row],[Glass Type]]))," ","")</f>
        <v>2.04</v>
      </c>
      <c r="AD733" s="6" t="str">
        <f>LEFT(Crate_BOMs[[#This Row],[no]],FIND(" ",Crate_BOMs[[#This Row],[no]],5)-1)</f>
        <v>PO 40542</v>
      </c>
      <c r="AE733" s="6" cm="1">
        <f t="array" ref="AE733">COUNTA(_xlfn.UNIQUE(_xlfn._xlws.FILTER(Crate_BOMs[PO],Crate_BOMs[crate no.]=Crate_BOMs[[#This Row],[crate no.]])))</f>
        <v>1</v>
      </c>
      <c r="AF733" s="10" t="str">
        <f>IF(Crate_BOMs[[#This Row],['# POs in Crate]]=1,"",IF(VLOOKUP(Crate_BOMs[[#This Row],[crate no.]],Crates_[[crate no.]:[New Sublot]],3,FALSE)="","",VLOOKUP(Crate_BOMs[[#This Row],[crate no.]],Crates_[[crate no.]:[New Sublot]],3,FALSE)))</f>
        <v/>
      </c>
      <c r="AG733" s="6" t="str">
        <f>IF(VLOOKUP(Crate_BOMs[[#This Row],[crate no.]],Crates_[[crate no.]:[New Sublot]],3,FALSE)="",VLOOKUP(Crate_BOMs[[#This Row],[crate no.]],Crates_[[crate no.]:[New Sublot]],2,FALSE),VLOOKUP(Crate_BOMs[[#This Row],[crate no.]],Crates_[[crate no.]:[New Sublot]],3,FALSE))</f>
        <v>2.04</v>
      </c>
    </row>
    <row r="734" spans="1:33" x14ac:dyDescent="0.25">
      <c r="A734">
        <v>14</v>
      </c>
      <c r="B734">
        <v>300524945</v>
      </c>
      <c r="C734">
        <v>2394812</v>
      </c>
      <c r="D734">
        <v>1</v>
      </c>
      <c r="E734" t="s">
        <v>64</v>
      </c>
      <c r="F734" t="s">
        <v>222</v>
      </c>
      <c r="G734">
        <v>2181</v>
      </c>
      <c r="H734">
        <v>2496</v>
      </c>
      <c r="I734">
        <v>86</v>
      </c>
      <c r="J734">
        <v>98</v>
      </c>
      <c r="K734">
        <v>299</v>
      </c>
      <c r="L734">
        <v>1</v>
      </c>
      <c r="M734" t="s">
        <v>51</v>
      </c>
      <c r="N734" t="s">
        <v>52</v>
      </c>
      <c r="O734" s="2">
        <v>659.18216337999991</v>
      </c>
      <c r="P734" s="15">
        <v>45782</v>
      </c>
      <c r="Q734" s="15">
        <v>45797</v>
      </c>
      <c r="R734" s="15">
        <v>45804</v>
      </c>
      <c r="S734" t="s">
        <v>21</v>
      </c>
      <c r="T734">
        <v>7</v>
      </c>
      <c r="U734" s="2">
        <v>471.78924067999998</v>
      </c>
      <c r="V734" s="2">
        <v>6613.8678599999994</v>
      </c>
      <c r="W734" s="2">
        <v>9.0551183999999996</v>
      </c>
      <c r="X734" s="2">
        <v>1.5091863999999999</v>
      </c>
      <c r="Y734" s="2">
        <v>7.7427824000000003</v>
      </c>
      <c r="Z734" s="6">
        <f>Crate_BOMs[[#This Row],[glass weight (lb)]]+Crate_BOMs[[#This Row],[Crate Weight (lb)]]/COUNTIF(Crate_BOMs[crate no.],Crate_BOMs[[#This Row],[crate no.]])</f>
        <v>726.58062633428563</v>
      </c>
      <c r="AA734" s="6" t="str">
        <f>IF(LEFT(Crate_BOMs[[#This Row],[glass code]],4)&lt;&gt;"1116","",IFERROR(MID(Crate_BOMs[[#This Row],[no]],FIND("ECN",Crate_BOMs[[#This Row],[no]]),200),MID(Crate_BOMs[[#This Row],[no]],39,200)))</f>
        <v>2.04 GLZ02</v>
      </c>
      <c r="AB734" s="6" t="str">
        <f>SUBSTITUTE(IF(RIGHT(Crate_BOMs[[#This Row],[PO Sublot-GL]],6)="curved",RIGHT(Crate_BOMs[[#This Row],[PO Sublot-GL]],12),RIGHT(Crate_BOMs[[#This Row],[PO Sublot-GL]],5))," ","")</f>
        <v>GLZ02</v>
      </c>
      <c r="AC734" s="6" t="str">
        <f>SUBSTITUTE(LEFT(Crate_BOMs[[#This Row],[PO Sublot-GL]],LEN(Crate_BOMs[[#This Row],[PO Sublot-GL]])-LEN(Crate_BOMs[[#This Row],[Glass Type]]))," ","")</f>
        <v>2.04</v>
      </c>
      <c r="AD734" s="6" t="str">
        <f>LEFT(Crate_BOMs[[#This Row],[no]],FIND(" ",Crate_BOMs[[#This Row],[no]],5)-1)</f>
        <v>PO 40542</v>
      </c>
      <c r="AE734" s="6" cm="1">
        <f t="array" ref="AE734">COUNTA(_xlfn.UNIQUE(_xlfn._xlws.FILTER(Crate_BOMs[PO],Crate_BOMs[crate no.]=Crate_BOMs[[#This Row],[crate no.]])))</f>
        <v>1</v>
      </c>
      <c r="AF734" s="10" t="str">
        <f>IF(Crate_BOMs[[#This Row],['# POs in Crate]]=1,"",IF(VLOOKUP(Crate_BOMs[[#This Row],[crate no.]],Crates_[[crate no.]:[New Sublot]],3,FALSE)="","",VLOOKUP(Crate_BOMs[[#This Row],[crate no.]],Crates_[[crate no.]:[New Sublot]],3,FALSE)))</f>
        <v/>
      </c>
      <c r="AG734" s="6" t="str">
        <f>IF(VLOOKUP(Crate_BOMs[[#This Row],[crate no.]],Crates_[[crate no.]:[New Sublot]],3,FALSE)="",VLOOKUP(Crate_BOMs[[#This Row],[crate no.]],Crates_[[crate no.]:[New Sublot]],2,FALSE),VLOOKUP(Crate_BOMs[[#This Row],[crate no.]],Crates_[[crate no.]:[New Sublot]],3,FALSE))</f>
        <v>2.04</v>
      </c>
    </row>
    <row r="735" spans="1:33" x14ac:dyDescent="0.25">
      <c r="A735">
        <v>14</v>
      </c>
      <c r="B735">
        <v>300524945</v>
      </c>
      <c r="C735">
        <v>2394812</v>
      </c>
      <c r="D735">
        <v>1</v>
      </c>
      <c r="E735" t="s">
        <v>64</v>
      </c>
      <c r="F735" t="s">
        <v>222</v>
      </c>
      <c r="G735">
        <v>2181</v>
      </c>
      <c r="H735">
        <v>2496</v>
      </c>
      <c r="I735">
        <v>86</v>
      </c>
      <c r="J735">
        <v>98</v>
      </c>
      <c r="K735">
        <v>299</v>
      </c>
      <c r="L735">
        <v>1</v>
      </c>
      <c r="M735" t="s">
        <v>51</v>
      </c>
      <c r="N735" t="s">
        <v>52</v>
      </c>
      <c r="O735" s="2">
        <v>659.18216337999991</v>
      </c>
      <c r="P735" s="15">
        <v>45782</v>
      </c>
      <c r="Q735" s="15">
        <v>45797</v>
      </c>
      <c r="R735" s="15">
        <v>45804</v>
      </c>
      <c r="S735" t="s">
        <v>21</v>
      </c>
      <c r="T735">
        <v>7</v>
      </c>
      <c r="U735" s="2">
        <v>471.78924067999998</v>
      </c>
      <c r="V735" s="2">
        <v>6613.8678599999994</v>
      </c>
      <c r="W735" s="2">
        <v>9.0551183999999996</v>
      </c>
      <c r="X735" s="2">
        <v>1.5091863999999999</v>
      </c>
      <c r="Y735" s="2">
        <v>7.7427824000000003</v>
      </c>
      <c r="Z735" s="6">
        <f>Crate_BOMs[[#This Row],[glass weight (lb)]]+Crate_BOMs[[#This Row],[Crate Weight (lb)]]/COUNTIF(Crate_BOMs[crate no.],Crate_BOMs[[#This Row],[crate no.]])</f>
        <v>726.58062633428563</v>
      </c>
      <c r="AA735" s="6" t="str">
        <f>IF(LEFT(Crate_BOMs[[#This Row],[glass code]],4)&lt;&gt;"1116","",IFERROR(MID(Crate_BOMs[[#This Row],[no]],FIND("ECN",Crate_BOMs[[#This Row],[no]]),200),MID(Crate_BOMs[[#This Row],[no]],39,200)))</f>
        <v>2.04 GLZ02</v>
      </c>
      <c r="AB735" s="6" t="str">
        <f>SUBSTITUTE(IF(RIGHT(Crate_BOMs[[#This Row],[PO Sublot-GL]],6)="curved",RIGHT(Crate_BOMs[[#This Row],[PO Sublot-GL]],12),RIGHT(Crate_BOMs[[#This Row],[PO Sublot-GL]],5))," ","")</f>
        <v>GLZ02</v>
      </c>
      <c r="AC735" s="6" t="str">
        <f>SUBSTITUTE(LEFT(Crate_BOMs[[#This Row],[PO Sublot-GL]],LEN(Crate_BOMs[[#This Row],[PO Sublot-GL]])-LEN(Crate_BOMs[[#This Row],[Glass Type]]))," ","")</f>
        <v>2.04</v>
      </c>
      <c r="AD735" s="6" t="str">
        <f>LEFT(Crate_BOMs[[#This Row],[no]],FIND(" ",Crate_BOMs[[#This Row],[no]],5)-1)</f>
        <v>PO 40542</v>
      </c>
      <c r="AE735" s="6" cm="1">
        <f t="array" ref="AE735">COUNTA(_xlfn.UNIQUE(_xlfn._xlws.FILTER(Crate_BOMs[PO],Crate_BOMs[crate no.]=Crate_BOMs[[#This Row],[crate no.]])))</f>
        <v>1</v>
      </c>
      <c r="AF735" s="10" t="str">
        <f>IF(Crate_BOMs[[#This Row],['# POs in Crate]]=1,"",IF(VLOOKUP(Crate_BOMs[[#This Row],[crate no.]],Crates_[[crate no.]:[New Sublot]],3,FALSE)="","",VLOOKUP(Crate_BOMs[[#This Row],[crate no.]],Crates_[[crate no.]:[New Sublot]],3,FALSE)))</f>
        <v/>
      </c>
      <c r="AG735" s="6" t="str">
        <f>IF(VLOOKUP(Crate_BOMs[[#This Row],[crate no.]],Crates_[[crate no.]:[New Sublot]],3,FALSE)="",VLOOKUP(Crate_BOMs[[#This Row],[crate no.]],Crates_[[crate no.]:[New Sublot]],2,FALSE),VLOOKUP(Crate_BOMs[[#This Row],[crate no.]],Crates_[[crate no.]:[New Sublot]],3,FALSE))</f>
        <v>2.04</v>
      </c>
    </row>
    <row r="736" spans="1:33" x14ac:dyDescent="0.25">
      <c r="A736">
        <v>14</v>
      </c>
      <c r="B736">
        <v>300524945</v>
      </c>
      <c r="C736">
        <v>2394812</v>
      </c>
      <c r="D736">
        <v>1</v>
      </c>
      <c r="E736" t="s">
        <v>64</v>
      </c>
      <c r="F736" t="s">
        <v>222</v>
      </c>
      <c r="G736">
        <v>2181</v>
      </c>
      <c r="H736">
        <v>2496</v>
      </c>
      <c r="I736">
        <v>86</v>
      </c>
      <c r="J736">
        <v>98</v>
      </c>
      <c r="K736">
        <v>299</v>
      </c>
      <c r="L736">
        <v>1</v>
      </c>
      <c r="M736" t="s">
        <v>51</v>
      </c>
      <c r="N736" t="s">
        <v>52</v>
      </c>
      <c r="O736" s="2">
        <v>659.18216337999991</v>
      </c>
      <c r="P736" s="15">
        <v>45782</v>
      </c>
      <c r="Q736" s="15">
        <v>45797</v>
      </c>
      <c r="R736" s="15">
        <v>45804</v>
      </c>
      <c r="S736" t="s">
        <v>21</v>
      </c>
      <c r="T736">
        <v>7</v>
      </c>
      <c r="U736" s="2">
        <v>471.78924067999998</v>
      </c>
      <c r="V736" s="2">
        <v>6613.8678599999994</v>
      </c>
      <c r="W736" s="2">
        <v>9.0551183999999996</v>
      </c>
      <c r="X736" s="2">
        <v>1.5091863999999999</v>
      </c>
      <c r="Y736" s="2">
        <v>7.7427824000000003</v>
      </c>
      <c r="Z736" s="6">
        <f>Crate_BOMs[[#This Row],[glass weight (lb)]]+Crate_BOMs[[#This Row],[Crate Weight (lb)]]/COUNTIF(Crate_BOMs[crate no.],Crate_BOMs[[#This Row],[crate no.]])</f>
        <v>726.58062633428563</v>
      </c>
      <c r="AA736" s="6" t="str">
        <f>IF(LEFT(Crate_BOMs[[#This Row],[glass code]],4)&lt;&gt;"1116","",IFERROR(MID(Crate_BOMs[[#This Row],[no]],FIND("ECN",Crate_BOMs[[#This Row],[no]]),200),MID(Crate_BOMs[[#This Row],[no]],39,200)))</f>
        <v>2.04 GLZ02</v>
      </c>
      <c r="AB736" s="6" t="str">
        <f>SUBSTITUTE(IF(RIGHT(Crate_BOMs[[#This Row],[PO Sublot-GL]],6)="curved",RIGHT(Crate_BOMs[[#This Row],[PO Sublot-GL]],12),RIGHT(Crate_BOMs[[#This Row],[PO Sublot-GL]],5))," ","")</f>
        <v>GLZ02</v>
      </c>
      <c r="AC736" s="6" t="str">
        <f>SUBSTITUTE(LEFT(Crate_BOMs[[#This Row],[PO Sublot-GL]],LEN(Crate_BOMs[[#This Row],[PO Sublot-GL]])-LEN(Crate_BOMs[[#This Row],[Glass Type]]))," ","")</f>
        <v>2.04</v>
      </c>
      <c r="AD736" s="6" t="str">
        <f>LEFT(Crate_BOMs[[#This Row],[no]],FIND(" ",Crate_BOMs[[#This Row],[no]],5)-1)</f>
        <v>PO 40542</v>
      </c>
      <c r="AE736" s="6" cm="1">
        <f t="array" ref="AE736">COUNTA(_xlfn.UNIQUE(_xlfn._xlws.FILTER(Crate_BOMs[PO],Crate_BOMs[crate no.]=Crate_BOMs[[#This Row],[crate no.]])))</f>
        <v>1</v>
      </c>
      <c r="AF736" s="10" t="str">
        <f>IF(Crate_BOMs[[#This Row],['# POs in Crate]]=1,"",IF(VLOOKUP(Crate_BOMs[[#This Row],[crate no.]],Crates_[[crate no.]:[New Sublot]],3,FALSE)="","",VLOOKUP(Crate_BOMs[[#This Row],[crate no.]],Crates_[[crate no.]:[New Sublot]],3,FALSE)))</f>
        <v/>
      </c>
      <c r="AG736" s="6" t="str">
        <f>IF(VLOOKUP(Crate_BOMs[[#This Row],[crate no.]],Crates_[[crate no.]:[New Sublot]],3,FALSE)="",VLOOKUP(Crate_BOMs[[#This Row],[crate no.]],Crates_[[crate no.]:[New Sublot]],2,FALSE),VLOOKUP(Crate_BOMs[[#This Row],[crate no.]],Crates_[[crate no.]:[New Sublot]],3,FALSE))</f>
        <v>2.04</v>
      </c>
    </row>
    <row r="737" spans="1:33" x14ac:dyDescent="0.25">
      <c r="A737">
        <v>14</v>
      </c>
      <c r="B737">
        <v>300524945</v>
      </c>
      <c r="C737">
        <v>2394812</v>
      </c>
      <c r="D737">
        <v>1</v>
      </c>
      <c r="E737" t="s">
        <v>64</v>
      </c>
      <c r="F737" t="s">
        <v>222</v>
      </c>
      <c r="G737">
        <v>2181</v>
      </c>
      <c r="H737">
        <v>2496</v>
      </c>
      <c r="I737">
        <v>86</v>
      </c>
      <c r="J737">
        <v>98</v>
      </c>
      <c r="K737">
        <v>299</v>
      </c>
      <c r="L737">
        <v>1</v>
      </c>
      <c r="M737" t="s">
        <v>51</v>
      </c>
      <c r="N737" t="s">
        <v>52</v>
      </c>
      <c r="O737" s="2">
        <v>659.18216337999991</v>
      </c>
      <c r="P737" s="15">
        <v>45782</v>
      </c>
      <c r="Q737" s="15">
        <v>45797</v>
      </c>
      <c r="R737" s="15">
        <v>45804</v>
      </c>
      <c r="S737" t="s">
        <v>21</v>
      </c>
      <c r="T737">
        <v>7</v>
      </c>
      <c r="U737" s="2">
        <v>471.78924067999998</v>
      </c>
      <c r="V737" s="2">
        <v>6613.8678599999994</v>
      </c>
      <c r="W737" s="2">
        <v>9.0551183999999996</v>
      </c>
      <c r="X737" s="2">
        <v>1.5091863999999999</v>
      </c>
      <c r="Y737" s="2">
        <v>7.7427824000000003</v>
      </c>
      <c r="Z737" s="6">
        <f>Crate_BOMs[[#This Row],[glass weight (lb)]]+Crate_BOMs[[#This Row],[Crate Weight (lb)]]/COUNTIF(Crate_BOMs[crate no.],Crate_BOMs[[#This Row],[crate no.]])</f>
        <v>726.58062633428563</v>
      </c>
      <c r="AA737" s="6" t="str">
        <f>IF(LEFT(Crate_BOMs[[#This Row],[glass code]],4)&lt;&gt;"1116","",IFERROR(MID(Crate_BOMs[[#This Row],[no]],FIND("ECN",Crate_BOMs[[#This Row],[no]]),200),MID(Crate_BOMs[[#This Row],[no]],39,200)))</f>
        <v>2.04 GLZ02</v>
      </c>
      <c r="AB737" s="6" t="str">
        <f>SUBSTITUTE(IF(RIGHT(Crate_BOMs[[#This Row],[PO Sublot-GL]],6)="curved",RIGHT(Crate_BOMs[[#This Row],[PO Sublot-GL]],12),RIGHT(Crate_BOMs[[#This Row],[PO Sublot-GL]],5))," ","")</f>
        <v>GLZ02</v>
      </c>
      <c r="AC737" s="6" t="str">
        <f>SUBSTITUTE(LEFT(Crate_BOMs[[#This Row],[PO Sublot-GL]],LEN(Crate_BOMs[[#This Row],[PO Sublot-GL]])-LEN(Crate_BOMs[[#This Row],[Glass Type]]))," ","")</f>
        <v>2.04</v>
      </c>
      <c r="AD737" s="6" t="str">
        <f>LEFT(Crate_BOMs[[#This Row],[no]],FIND(" ",Crate_BOMs[[#This Row],[no]],5)-1)</f>
        <v>PO 40542</v>
      </c>
      <c r="AE737" s="6" cm="1">
        <f t="array" ref="AE737">COUNTA(_xlfn.UNIQUE(_xlfn._xlws.FILTER(Crate_BOMs[PO],Crate_BOMs[crate no.]=Crate_BOMs[[#This Row],[crate no.]])))</f>
        <v>1</v>
      </c>
      <c r="AF737" s="10" t="str">
        <f>IF(Crate_BOMs[[#This Row],['# POs in Crate]]=1,"",IF(VLOOKUP(Crate_BOMs[[#This Row],[crate no.]],Crates_[[crate no.]:[New Sublot]],3,FALSE)="","",VLOOKUP(Crate_BOMs[[#This Row],[crate no.]],Crates_[[crate no.]:[New Sublot]],3,FALSE)))</f>
        <v/>
      </c>
      <c r="AG737" s="6" t="str">
        <f>IF(VLOOKUP(Crate_BOMs[[#This Row],[crate no.]],Crates_[[crate no.]:[New Sublot]],3,FALSE)="",VLOOKUP(Crate_BOMs[[#This Row],[crate no.]],Crates_[[crate no.]:[New Sublot]],2,FALSE),VLOOKUP(Crate_BOMs[[#This Row],[crate no.]],Crates_[[crate no.]:[New Sublot]],3,FALSE))</f>
        <v>2.04</v>
      </c>
    </row>
    <row r="738" spans="1:33" x14ac:dyDescent="0.25">
      <c r="A738">
        <v>14</v>
      </c>
      <c r="B738">
        <v>300520199</v>
      </c>
      <c r="C738">
        <v>2394812</v>
      </c>
      <c r="D738">
        <v>2</v>
      </c>
      <c r="E738" t="s">
        <v>67</v>
      </c>
      <c r="F738" t="s">
        <v>222</v>
      </c>
      <c r="G738">
        <v>2118</v>
      </c>
      <c r="H738">
        <v>2496</v>
      </c>
      <c r="I738">
        <v>83</v>
      </c>
      <c r="J738">
        <v>98</v>
      </c>
      <c r="K738">
        <v>291</v>
      </c>
      <c r="L738">
        <v>1</v>
      </c>
      <c r="M738" t="s">
        <v>51</v>
      </c>
      <c r="N738" t="s">
        <v>52</v>
      </c>
      <c r="O738" s="2">
        <v>641.54518241999995</v>
      </c>
      <c r="P738" s="15">
        <v>45782</v>
      </c>
      <c r="Q738" s="15">
        <v>45797</v>
      </c>
      <c r="R738" s="15">
        <v>45804</v>
      </c>
      <c r="S738" t="s">
        <v>21</v>
      </c>
      <c r="T738">
        <v>7</v>
      </c>
      <c r="U738" s="2">
        <v>471.78924067999998</v>
      </c>
      <c r="V738" s="2">
        <v>6613.8678599999994</v>
      </c>
      <c r="W738" s="2">
        <v>9.0551183999999996</v>
      </c>
      <c r="X738" s="2">
        <v>1.5091863999999999</v>
      </c>
      <c r="Y738" s="2">
        <v>7.7427824000000003</v>
      </c>
      <c r="Z738" s="6">
        <f>Crate_BOMs[[#This Row],[glass weight (lb)]]+Crate_BOMs[[#This Row],[Crate Weight (lb)]]/COUNTIF(Crate_BOMs[crate no.],Crate_BOMs[[#This Row],[crate no.]])</f>
        <v>708.94364537428567</v>
      </c>
      <c r="AA738" s="6" t="str">
        <f>IF(LEFT(Crate_BOMs[[#This Row],[glass code]],4)&lt;&gt;"1116","",IFERROR(MID(Crate_BOMs[[#This Row],[no]],FIND("ECN",Crate_BOMs[[#This Row],[no]]),200),MID(Crate_BOMs[[#This Row],[no]],39,200)))</f>
        <v>2.04 GLZ02</v>
      </c>
      <c r="AB738" s="6" t="str">
        <f>SUBSTITUTE(IF(RIGHT(Crate_BOMs[[#This Row],[PO Sublot-GL]],6)="curved",RIGHT(Crate_BOMs[[#This Row],[PO Sublot-GL]],12),RIGHT(Crate_BOMs[[#This Row],[PO Sublot-GL]],5))," ","")</f>
        <v>GLZ02</v>
      </c>
      <c r="AC738" s="6" t="str">
        <f>SUBSTITUTE(LEFT(Crate_BOMs[[#This Row],[PO Sublot-GL]],LEN(Crate_BOMs[[#This Row],[PO Sublot-GL]])-LEN(Crate_BOMs[[#This Row],[Glass Type]]))," ","")</f>
        <v>2.04</v>
      </c>
      <c r="AD738" s="6" t="str">
        <f>LEFT(Crate_BOMs[[#This Row],[no]],FIND(" ",Crate_BOMs[[#This Row],[no]],5)-1)</f>
        <v>PO 40542</v>
      </c>
      <c r="AE738" s="6" cm="1">
        <f t="array" ref="AE738">COUNTA(_xlfn.UNIQUE(_xlfn._xlws.FILTER(Crate_BOMs[PO],Crate_BOMs[crate no.]=Crate_BOMs[[#This Row],[crate no.]])))</f>
        <v>1</v>
      </c>
      <c r="AF738" s="10" t="str">
        <f>IF(Crate_BOMs[[#This Row],['# POs in Crate]]=1,"",IF(VLOOKUP(Crate_BOMs[[#This Row],[crate no.]],Crates_[[crate no.]:[New Sublot]],3,FALSE)="","",VLOOKUP(Crate_BOMs[[#This Row],[crate no.]],Crates_[[crate no.]:[New Sublot]],3,FALSE)))</f>
        <v/>
      </c>
      <c r="AG738" s="6" t="str">
        <f>IF(VLOOKUP(Crate_BOMs[[#This Row],[crate no.]],Crates_[[crate no.]:[New Sublot]],3,FALSE)="",VLOOKUP(Crate_BOMs[[#This Row],[crate no.]],Crates_[[crate no.]:[New Sublot]],2,FALSE),VLOOKUP(Crate_BOMs[[#This Row],[crate no.]],Crates_[[crate no.]:[New Sublot]],3,FALSE))</f>
        <v>2.04</v>
      </c>
    </row>
    <row r="739" spans="1:33" x14ac:dyDescent="0.25">
      <c r="A739">
        <v>14</v>
      </c>
      <c r="B739">
        <v>300520199</v>
      </c>
      <c r="C739">
        <v>2394812</v>
      </c>
      <c r="D739">
        <v>2</v>
      </c>
      <c r="E739" t="s">
        <v>67</v>
      </c>
      <c r="F739" t="s">
        <v>222</v>
      </c>
      <c r="G739">
        <v>2118</v>
      </c>
      <c r="H739">
        <v>2496</v>
      </c>
      <c r="I739">
        <v>83</v>
      </c>
      <c r="J739">
        <v>98</v>
      </c>
      <c r="K739">
        <v>291</v>
      </c>
      <c r="L739">
        <v>1</v>
      </c>
      <c r="M739" t="s">
        <v>51</v>
      </c>
      <c r="N739" t="s">
        <v>52</v>
      </c>
      <c r="O739" s="2">
        <v>641.54518241999995</v>
      </c>
      <c r="P739" s="15">
        <v>45782</v>
      </c>
      <c r="Q739" s="15">
        <v>45797</v>
      </c>
      <c r="R739" s="15">
        <v>45804</v>
      </c>
      <c r="S739" t="s">
        <v>21</v>
      </c>
      <c r="T739">
        <v>7</v>
      </c>
      <c r="U739" s="2">
        <v>471.78924067999998</v>
      </c>
      <c r="V739" s="2">
        <v>6613.8678599999994</v>
      </c>
      <c r="W739" s="2">
        <v>9.0551183999999996</v>
      </c>
      <c r="X739" s="2">
        <v>1.5091863999999999</v>
      </c>
      <c r="Y739" s="2">
        <v>7.7427824000000003</v>
      </c>
      <c r="Z739" s="6">
        <f>Crate_BOMs[[#This Row],[glass weight (lb)]]+Crate_BOMs[[#This Row],[Crate Weight (lb)]]/COUNTIF(Crate_BOMs[crate no.],Crate_BOMs[[#This Row],[crate no.]])</f>
        <v>708.94364537428567</v>
      </c>
      <c r="AA739" s="6" t="str">
        <f>IF(LEFT(Crate_BOMs[[#This Row],[glass code]],4)&lt;&gt;"1116","",IFERROR(MID(Crate_BOMs[[#This Row],[no]],FIND("ECN",Crate_BOMs[[#This Row],[no]]),200),MID(Crate_BOMs[[#This Row],[no]],39,200)))</f>
        <v>2.04 GLZ02</v>
      </c>
      <c r="AB739" s="6" t="str">
        <f>SUBSTITUTE(IF(RIGHT(Crate_BOMs[[#This Row],[PO Sublot-GL]],6)="curved",RIGHT(Crate_BOMs[[#This Row],[PO Sublot-GL]],12),RIGHT(Crate_BOMs[[#This Row],[PO Sublot-GL]],5))," ","")</f>
        <v>GLZ02</v>
      </c>
      <c r="AC739" s="6" t="str">
        <f>SUBSTITUTE(LEFT(Crate_BOMs[[#This Row],[PO Sublot-GL]],LEN(Crate_BOMs[[#This Row],[PO Sublot-GL]])-LEN(Crate_BOMs[[#This Row],[Glass Type]]))," ","")</f>
        <v>2.04</v>
      </c>
      <c r="AD739" s="6" t="str">
        <f>LEFT(Crate_BOMs[[#This Row],[no]],FIND(" ",Crate_BOMs[[#This Row],[no]],5)-1)</f>
        <v>PO 40542</v>
      </c>
      <c r="AE739" s="6" cm="1">
        <f t="array" ref="AE739">COUNTA(_xlfn.UNIQUE(_xlfn._xlws.FILTER(Crate_BOMs[PO],Crate_BOMs[crate no.]=Crate_BOMs[[#This Row],[crate no.]])))</f>
        <v>1</v>
      </c>
      <c r="AF739" s="10" t="str">
        <f>IF(Crate_BOMs[[#This Row],['# POs in Crate]]=1,"",IF(VLOOKUP(Crate_BOMs[[#This Row],[crate no.]],Crates_[[crate no.]:[New Sublot]],3,FALSE)="","",VLOOKUP(Crate_BOMs[[#This Row],[crate no.]],Crates_[[crate no.]:[New Sublot]],3,FALSE)))</f>
        <v/>
      </c>
      <c r="AG739" s="6" t="str">
        <f>IF(VLOOKUP(Crate_BOMs[[#This Row],[crate no.]],Crates_[[crate no.]:[New Sublot]],3,FALSE)="",VLOOKUP(Crate_BOMs[[#This Row],[crate no.]],Crates_[[crate no.]:[New Sublot]],2,FALSE),VLOOKUP(Crate_BOMs[[#This Row],[crate no.]],Crates_[[crate no.]:[New Sublot]],3,FALSE))</f>
        <v>2.04</v>
      </c>
    </row>
    <row r="740" spans="1:33" x14ac:dyDescent="0.25">
      <c r="A740">
        <v>14</v>
      </c>
      <c r="B740">
        <v>300520199</v>
      </c>
      <c r="C740">
        <v>2394812</v>
      </c>
      <c r="D740">
        <v>2</v>
      </c>
      <c r="E740" t="s">
        <v>67</v>
      </c>
      <c r="F740" t="s">
        <v>222</v>
      </c>
      <c r="G740">
        <v>2118</v>
      </c>
      <c r="H740">
        <v>2496</v>
      </c>
      <c r="I740">
        <v>83</v>
      </c>
      <c r="J740">
        <v>98</v>
      </c>
      <c r="K740">
        <v>291</v>
      </c>
      <c r="L740">
        <v>1</v>
      </c>
      <c r="M740" t="s">
        <v>51</v>
      </c>
      <c r="N740" t="s">
        <v>52</v>
      </c>
      <c r="O740" s="2">
        <v>641.54518241999995</v>
      </c>
      <c r="P740" s="15">
        <v>45782</v>
      </c>
      <c r="Q740" s="15">
        <v>45797</v>
      </c>
      <c r="R740" s="15">
        <v>45804</v>
      </c>
      <c r="S740" t="s">
        <v>21</v>
      </c>
      <c r="T740">
        <v>7</v>
      </c>
      <c r="U740" s="2">
        <v>471.78924067999998</v>
      </c>
      <c r="V740" s="2">
        <v>6613.8678599999994</v>
      </c>
      <c r="W740" s="2">
        <v>9.0551183999999996</v>
      </c>
      <c r="X740" s="2">
        <v>1.5091863999999999</v>
      </c>
      <c r="Y740" s="2">
        <v>7.7427824000000003</v>
      </c>
      <c r="Z740" s="6">
        <f>Crate_BOMs[[#This Row],[glass weight (lb)]]+Crate_BOMs[[#This Row],[Crate Weight (lb)]]/COUNTIF(Crate_BOMs[crate no.],Crate_BOMs[[#This Row],[crate no.]])</f>
        <v>708.94364537428567</v>
      </c>
      <c r="AA740" s="6" t="str">
        <f>IF(LEFT(Crate_BOMs[[#This Row],[glass code]],4)&lt;&gt;"1116","",IFERROR(MID(Crate_BOMs[[#This Row],[no]],FIND("ECN",Crate_BOMs[[#This Row],[no]]),200),MID(Crate_BOMs[[#This Row],[no]],39,200)))</f>
        <v>2.04 GLZ02</v>
      </c>
      <c r="AB740" s="6" t="str">
        <f>SUBSTITUTE(IF(RIGHT(Crate_BOMs[[#This Row],[PO Sublot-GL]],6)="curved",RIGHT(Crate_BOMs[[#This Row],[PO Sublot-GL]],12),RIGHT(Crate_BOMs[[#This Row],[PO Sublot-GL]],5))," ","")</f>
        <v>GLZ02</v>
      </c>
      <c r="AC740" s="6" t="str">
        <f>SUBSTITUTE(LEFT(Crate_BOMs[[#This Row],[PO Sublot-GL]],LEN(Crate_BOMs[[#This Row],[PO Sublot-GL]])-LEN(Crate_BOMs[[#This Row],[Glass Type]]))," ","")</f>
        <v>2.04</v>
      </c>
      <c r="AD740" s="6" t="str">
        <f>LEFT(Crate_BOMs[[#This Row],[no]],FIND(" ",Crate_BOMs[[#This Row],[no]],5)-1)</f>
        <v>PO 40542</v>
      </c>
      <c r="AE740" s="6" cm="1">
        <f t="array" ref="AE740">COUNTA(_xlfn.UNIQUE(_xlfn._xlws.FILTER(Crate_BOMs[PO],Crate_BOMs[crate no.]=Crate_BOMs[[#This Row],[crate no.]])))</f>
        <v>1</v>
      </c>
      <c r="AF740" s="10" t="str">
        <f>IF(Crate_BOMs[[#This Row],['# POs in Crate]]=1,"",IF(VLOOKUP(Crate_BOMs[[#This Row],[crate no.]],Crates_[[crate no.]:[New Sublot]],3,FALSE)="","",VLOOKUP(Crate_BOMs[[#This Row],[crate no.]],Crates_[[crate no.]:[New Sublot]],3,FALSE)))</f>
        <v/>
      </c>
      <c r="AG740" s="6" t="str">
        <f>IF(VLOOKUP(Crate_BOMs[[#This Row],[crate no.]],Crates_[[crate no.]:[New Sublot]],3,FALSE)="",VLOOKUP(Crate_BOMs[[#This Row],[crate no.]],Crates_[[crate no.]:[New Sublot]],2,FALSE),VLOOKUP(Crate_BOMs[[#This Row],[crate no.]],Crates_[[crate no.]:[New Sublot]],3,FALSE))</f>
        <v>2.04</v>
      </c>
    </row>
    <row r="741" spans="1:33" x14ac:dyDescent="0.25">
      <c r="A741">
        <v>14</v>
      </c>
      <c r="B741">
        <v>300520199</v>
      </c>
      <c r="C741">
        <v>2394812</v>
      </c>
      <c r="D741">
        <v>2</v>
      </c>
      <c r="E741" t="s">
        <v>67</v>
      </c>
      <c r="F741" t="s">
        <v>222</v>
      </c>
      <c r="G741">
        <v>2118</v>
      </c>
      <c r="H741">
        <v>2496</v>
      </c>
      <c r="I741">
        <v>83</v>
      </c>
      <c r="J741">
        <v>98</v>
      </c>
      <c r="K741">
        <v>291</v>
      </c>
      <c r="L741">
        <v>1</v>
      </c>
      <c r="M741" t="s">
        <v>51</v>
      </c>
      <c r="N741" t="s">
        <v>52</v>
      </c>
      <c r="O741" s="2">
        <v>641.54518241999995</v>
      </c>
      <c r="P741" s="15">
        <v>45782</v>
      </c>
      <c r="Q741" s="15">
        <v>45797</v>
      </c>
      <c r="R741" s="15">
        <v>45804</v>
      </c>
      <c r="S741" t="s">
        <v>21</v>
      </c>
      <c r="T741">
        <v>7</v>
      </c>
      <c r="U741" s="2">
        <v>471.78924067999998</v>
      </c>
      <c r="V741" s="2">
        <v>6613.8678599999994</v>
      </c>
      <c r="W741" s="2">
        <v>9.0551183999999996</v>
      </c>
      <c r="X741" s="2">
        <v>1.5091863999999999</v>
      </c>
      <c r="Y741" s="2">
        <v>7.7427824000000003</v>
      </c>
      <c r="Z741" s="6">
        <f>Crate_BOMs[[#This Row],[glass weight (lb)]]+Crate_BOMs[[#This Row],[Crate Weight (lb)]]/COUNTIF(Crate_BOMs[crate no.],Crate_BOMs[[#This Row],[crate no.]])</f>
        <v>708.94364537428567</v>
      </c>
      <c r="AA741" s="6" t="str">
        <f>IF(LEFT(Crate_BOMs[[#This Row],[glass code]],4)&lt;&gt;"1116","",IFERROR(MID(Crate_BOMs[[#This Row],[no]],FIND("ECN",Crate_BOMs[[#This Row],[no]]),200),MID(Crate_BOMs[[#This Row],[no]],39,200)))</f>
        <v>2.04 GLZ02</v>
      </c>
      <c r="AB741" s="6" t="str">
        <f>SUBSTITUTE(IF(RIGHT(Crate_BOMs[[#This Row],[PO Sublot-GL]],6)="curved",RIGHT(Crate_BOMs[[#This Row],[PO Sublot-GL]],12),RIGHT(Crate_BOMs[[#This Row],[PO Sublot-GL]],5))," ","")</f>
        <v>GLZ02</v>
      </c>
      <c r="AC741" s="6" t="str">
        <f>SUBSTITUTE(LEFT(Crate_BOMs[[#This Row],[PO Sublot-GL]],LEN(Crate_BOMs[[#This Row],[PO Sublot-GL]])-LEN(Crate_BOMs[[#This Row],[Glass Type]]))," ","")</f>
        <v>2.04</v>
      </c>
      <c r="AD741" s="6" t="str">
        <f>LEFT(Crate_BOMs[[#This Row],[no]],FIND(" ",Crate_BOMs[[#This Row],[no]],5)-1)</f>
        <v>PO 40542</v>
      </c>
      <c r="AE741" s="6" cm="1">
        <f t="array" ref="AE741">COUNTA(_xlfn.UNIQUE(_xlfn._xlws.FILTER(Crate_BOMs[PO],Crate_BOMs[crate no.]=Crate_BOMs[[#This Row],[crate no.]])))</f>
        <v>1</v>
      </c>
      <c r="AF741" s="10" t="str">
        <f>IF(Crate_BOMs[[#This Row],['# POs in Crate]]=1,"",IF(VLOOKUP(Crate_BOMs[[#This Row],[crate no.]],Crates_[[crate no.]:[New Sublot]],3,FALSE)="","",VLOOKUP(Crate_BOMs[[#This Row],[crate no.]],Crates_[[crate no.]:[New Sublot]],3,FALSE)))</f>
        <v/>
      </c>
      <c r="AG741" s="6" t="str">
        <f>IF(VLOOKUP(Crate_BOMs[[#This Row],[crate no.]],Crates_[[crate no.]:[New Sublot]],3,FALSE)="",VLOOKUP(Crate_BOMs[[#This Row],[crate no.]],Crates_[[crate no.]:[New Sublot]],2,FALSE),VLOOKUP(Crate_BOMs[[#This Row],[crate no.]],Crates_[[crate no.]:[New Sublot]],3,FALSE))</f>
        <v>2.04</v>
      </c>
    </row>
    <row r="742" spans="1:33" x14ac:dyDescent="0.25">
      <c r="A742">
        <v>14</v>
      </c>
      <c r="B742">
        <v>300520199</v>
      </c>
      <c r="C742">
        <v>2394812</v>
      </c>
      <c r="D742">
        <v>2</v>
      </c>
      <c r="E742" t="s">
        <v>67</v>
      </c>
      <c r="F742" t="s">
        <v>222</v>
      </c>
      <c r="G742">
        <v>2118</v>
      </c>
      <c r="H742">
        <v>2496</v>
      </c>
      <c r="I742">
        <v>83</v>
      </c>
      <c r="J742">
        <v>98</v>
      </c>
      <c r="K742">
        <v>291</v>
      </c>
      <c r="L742">
        <v>1</v>
      </c>
      <c r="M742" t="s">
        <v>51</v>
      </c>
      <c r="N742" t="s">
        <v>52</v>
      </c>
      <c r="O742" s="2">
        <v>641.54518241999995</v>
      </c>
      <c r="P742" s="15">
        <v>45782</v>
      </c>
      <c r="Q742" s="15">
        <v>45797</v>
      </c>
      <c r="R742" s="15">
        <v>45804</v>
      </c>
      <c r="S742" t="s">
        <v>21</v>
      </c>
      <c r="T742">
        <v>7</v>
      </c>
      <c r="U742" s="2">
        <v>471.78924067999998</v>
      </c>
      <c r="V742" s="2">
        <v>6613.8678599999994</v>
      </c>
      <c r="W742" s="2">
        <v>9.0551183999999996</v>
      </c>
      <c r="X742" s="2">
        <v>1.5091863999999999</v>
      </c>
      <c r="Y742" s="2">
        <v>7.7427824000000003</v>
      </c>
      <c r="Z742" s="6">
        <f>Crate_BOMs[[#This Row],[glass weight (lb)]]+Crate_BOMs[[#This Row],[Crate Weight (lb)]]/COUNTIF(Crate_BOMs[crate no.],Crate_BOMs[[#This Row],[crate no.]])</f>
        <v>708.94364537428567</v>
      </c>
      <c r="AA742" s="6" t="str">
        <f>IF(LEFT(Crate_BOMs[[#This Row],[glass code]],4)&lt;&gt;"1116","",IFERROR(MID(Crate_BOMs[[#This Row],[no]],FIND("ECN",Crate_BOMs[[#This Row],[no]]),200),MID(Crate_BOMs[[#This Row],[no]],39,200)))</f>
        <v>2.04 GLZ02</v>
      </c>
      <c r="AB742" s="6" t="str">
        <f>SUBSTITUTE(IF(RIGHT(Crate_BOMs[[#This Row],[PO Sublot-GL]],6)="curved",RIGHT(Crate_BOMs[[#This Row],[PO Sublot-GL]],12),RIGHT(Crate_BOMs[[#This Row],[PO Sublot-GL]],5))," ","")</f>
        <v>GLZ02</v>
      </c>
      <c r="AC742" s="6" t="str">
        <f>SUBSTITUTE(LEFT(Crate_BOMs[[#This Row],[PO Sublot-GL]],LEN(Crate_BOMs[[#This Row],[PO Sublot-GL]])-LEN(Crate_BOMs[[#This Row],[Glass Type]]))," ","")</f>
        <v>2.04</v>
      </c>
      <c r="AD742" s="6" t="str">
        <f>LEFT(Crate_BOMs[[#This Row],[no]],FIND(" ",Crate_BOMs[[#This Row],[no]],5)-1)</f>
        <v>PO 40542</v>
      </c>
      <c r="AE742" s="6" cm="1">
        <f t="array" ref="AE742">COUNTA(_xlfn.UNIQUE(_xlfn._xlws.FILTER(Crate_BOMs[PO],Crate_BOMs[crate no.]=Crate_BOMs[[#This Row],[crate no.]])))</f>
        <v>1</v>
      </c>
      <c r="AF742" s="10" t="str">
        <f>IF(Crate_BOMs[[#This Row],['# POs in Crate]]=1,"",IF(VLOOKUP(Crate_BOMs[[#This Row],[crate no.]],Crates_[[crate no.]:[New Sublot]],3,FALSE)="","",VLOOKUP(Crate_BOMs[[#This Row],[crate no.]],Crates_[[crate no.]:[New Sublot]],3,FALSE)))</f>
        <v/>
      </c>
      <c r="AG742" s="6" t="str">
        <f>IF(VLOOKUP(Crate_BOMs[[#This Row],[crate no.]],Crates_[[crate no.]:[New Sublot]],3,FALSE)="",VLOOKUP(Crate_BOMs[[#This Row],[crate no.]],Crates_[[crate no.]:[New Sublot]],2,FALSE),VLOOKUP(Crate_BOMs[[#This Row],[crate no.]],Crates_[[crate no.]:[New Sublot]],3,FALSE))</f>
        <v>2.04</v>
      </c>
    </row>
    <row r="743" spans="1:33" x14ac:dyDescent="0.25">
      <c r="A743">
        <v>14</v>
      </c>
      <c r="B743">
        <v>300520199</v>
      </c>
      <c r="C743">
        <v>2394812</v>
      </c>
      <c r="D743">
        <v>2</v>
      </c>
      <c r="E743" t="s">
        <v>67</v>
      </c>
      <c r="F743" t="s">
        <v>222</v>
      </c>
      <c r="G743">
        <v>2118</v>
      </c>
      <c r="H743">
        <v>2496</v>
      </c>
      <c r="I743">
        <v>83</v>
      </c>
      <c r="J743">
        <v>98</v>
      </c>
      <c r="K743">
        <v>291</v>
      </c>
      <c r="L743">
        <v>1</v>
      </c>
      <c r="M743" t="s">
        <v>51</v>
      </c>
      <c r="N743" t="s">
        <v>52</v>
      </c>
      <c r="O743" s="2">
        <v>641.54518241999995</v>
      </c>
      <c r="P743" s="15">
        <v>45782</v>
      </c>
      <c r="Q743" s="15">
        <v>45797</v>
      </c>
      <c r="R743" s="15">
        <v>45804</v>
      </c>
      <c r="S743" t="s">
        <v>21</v>
      </c>
      <c r="T743">
        <v>7</v>
      </c>
      <c r="U743" s="2">
        <v>471.78924067999998</v>
      </c>
      <c r="V743" s="2">
        <v>6613.8678599999994</v>
      </c>
      <c r="W743" s="2">
        <v>9.0551183999999996</v>
      </c>
      <c r="X743" s="2">
        <v>1.5091863999999999</v>
      </c>
      <c r="Y743" s="2">
        <v>7.7427824000000003</v>
      </c>
      <c r="Z743" s="6">
        <f>Crate_BOMs[[#This Row],[glass weight (lb)]]+Crate_BOMs[[#This Row],[Crate Weight (lb)]]/COUNTIF(Crate_BOMs[crate no.],Crate_BOMs[[#This Row],[crate no.]])</f>
        <v>708.94364537428567</v>
      </c>
      <c r="AA743" s="6" t="str">
        <f>IF(LEFT(Crate_BOMs[[#This Row],[glass code]],4)&lt;&gt;"1116","",IFERROR(MID(Crate_BOMs[[#This Row],[no]],FIND("ECN",Crate_BOMs[[#This Row],[no]]),200),MID(Crate_BOMs[[#This Row],[no]],39,200)))</f>
        <v>2.04 GLZ02</v>
      </c>
      <c r="AB743" s="6" t="str">
        <f>SUBSTITUTE(IF(RIGHT(Crate_BOMs[[#This Row],[PO Sublot-GL]],6)="curved",RIGHT(Crate_BOMs[[#This Row],[PO Sublot-GL]],12),RIGHT(Crate_BOMs[[#This Row],[PO Sublot-GL]],5))," ","")</f>
        <v>GLZ02</v>
      </c>
      <c r="AC743" s="6" t="str">
        <f>SUBSTITUTE(LEFT(Crate_BOMs[[#This Row],[PO Sublot-GL]],LEN(Crate_BOMs[[#This Row],[PO Sublot-GL]])-LEN(Crate_BOMs[[#This Row],[Glass Type]]))," ","")</f>
        <v>2.04</v>
      </c>
      <c r="AD743" s="6" t="str">
        <f>LEFT(Crate_BOMs[[#This Row],[no]],FIND(" ",Crate_BOMs[[#This Row],[no]],5)-1)</f>
        <v>PO 40542</v>
      </c>
      <c r="AE743" s="6" cm="1">
        <f t="array" ref="AE743">COUNTA(_xlfn.UNIQUE(_xlfn._xlws.FILTER(Crate_BOMs[PO],Crate_BOMs[crate no.]=Crate_BOMs[[#This Row],[crate no.]])))</f>
        <v>1</v>
      </c>
      <c r="AF743" s="10" t="str">
        <f>IF(Crate_BOMs[[#This Row],['# POs in Crate]]=1,"",IF(VLOOKUP(Crate_BOMs[[#This Row],[crate no.]],Crates_[[crate no.]:[New Sublot]],3,FALSE)="","",VLOOKUP(Crate_BOMs[[#This Row],[crate no.]],Crates_[[crate no.]:[New Sublot]],3,FALSE)))</f>
        <v/>
      </c>
      <c r="AG743" s="6" t="str">
        <f>IF(VLOOKUP(Crate_BOMs[[#This Row],[crate no.]],Crates_[[crate no.]:[New Sublot]],3,FALSE)="",VLOOKUP(Crate_BOMs[[#This Row],[crate no.]],Crates_[[crate no.]:[New Sublot]],2,FALSE),VLOOKUP(Crate_BOMs[[#This Row],[crate no.]],Crates_[[crate no.]:[New Sublot]],3,FALSE))</f>
        <v>2.04</v>
      </c>
    </row>
    <row r="744" spans="1:33" x14ac:dyDescent="0.25">
      <c r="A744">
        <v>14</v>
      </c>
      <c r="B744">
        <v>300520199</v>
      </c>
      <c r="C744">
        <v>2394812</v>
      </c>
      <c r="D744">
        <v>2</v>
      </c>
      <c r="E744" t="s">
        <v>67</v>
      </c>
      <c r="F744" t="s">
        <v>222</v>
      </c>
      <c r="G744">
        <v>2118</v>
      </c>
      <c r="H744">
        <v>2496</v>
      </c>
      <c r="I744">
        <v>83</v>
      </c>
      <c r="J744">
        <v>98</v>
      </c>
      <c r="K744">
        <v>291</v>
      </c>
      <c r="L744">
        <v>1</v>
      </c>
      <c r="M744" t="s">
        <v>51</v>
      </c>
      <c r="N744" t="s">
        <v>52</v>
      </c>
      <c r="O744" s="2">
        <v>641.54518241999995</v>
      </c>
      <c r="P744" s="15">
        <v>45782</v>
      </c>
      <c r="Q744" s="15">
        <v>45797</v>
      </c>
      <c r="R744" s="15">
        <v>45804</v>
      </c>
      <c r="S744" t="s">
        <v>21</v>
      </c>
      <c r="T744">
        <v>7</v>
      </c>
      <c r="U744" s="2">
        <v>471.78924067999998</v>
      </c>
      <c r="V744" s="2">
        <v>6613.8678599999994</v>
      </c>
      <c r="W744" s="2">
        <v>9.0551183999999996</v>
      </c>
      <c r="X744" s="2">
        <v>1.5091863999999999</v>
      </c>
      <c r="Y744" s="2">
        <v>7.7427824000000003</v>
      </c>
      <c r="Z744" s="6">
        <f>Crate_BOMs[[#This Row],[glass weight (lb)]]+Crate_BOMs[[#This Row],[Crate Weight (lb)]]/COUNTIF(Crate_BOMs[crate no.],Crate_BOMs[[#This Row],[crate no.]])</f>
        <v>708.94364537428567</v>
      </c>
      <c r="AA744" s="6" t="str">
        <f>IF(LEFT(Crate_BOMs[[#This Row],[glass code]],4)&lt;&gt;"1116","",IFERROR(MID(Crate_BOMs[[#This Row],[no]],FIND("ECN",Crate_BOMs[[#This Row],[no]]),200),MID(Crate_BOMs[[#This Row],[no]],39,200)))</f>
        <v>2.04 GLZ02</v>
      </c>
      <c r="AB744" s="6" t="str">
        <f>SUBSTITUTE(IF(RIGHT(Crate_BOMs[[#This Row],[PO Sublot-GL]],6)="curved",RIGHT(Crate_BOMs[[#This Row],[PO Sublot-GL]],12),RIGHT(Crate_BOMs[[#This Row],[PO Sublot-GL]],5))," ","")</f>
        <v>GLZ02</v>
      </c>
      <c r="AC744" s="6" t="str">
        <f>SUBSTITUTE(LEFT(Crate_BOMs[[#This Row],[PO Sublot-GL]],LEN(Crate_BOMs[[#This Row],[PO Sublot-GL]])-LEN(Crate_BOMs[[#This Row],[Glass Type]]))," ","")</f>
        <v>2.04</v>
      </c>
      <c r="AD744" s="6" t="str">
        <f>LEFT(Crate_BOMs[[#This Row],[no]],FIND(" ",Crate_BOMs[[#This Row],[no]],5)-1)</f>
        <v>PO 40542</v>
      </c>
      <c r="AE744" s="6" cm="1">
        <f t="array" ref="AE744">COUNTA(_xlfn.UNIQUE(_xlfn._xlws.FILTER(Crate_BOMs[PO],Crate_BOMs[crate no.]=Crate_BOMs[[#This Row],[crate no.]])))</f>
        <v>1</v>
      </c>
      <c r="AF744" s="10" t="str">
        <f>IF(Crate_BOMs[[#This Row],['# POs in Crate]]=1,"",IF(VLOOKUP(Crate_BOMs[[#This Row],[crate no.]],Crates_[[crate no.]:[New Sublot]],3,FALSE)="","",VLOOKUP(Crate_BOMs[[#This Row],[crate no.]],Crates_[[crate no.]:[New Sublot]],3,FALSE)))</f>
        <v/>
      </c>
      <c r="AG744" s="6" t="str">
        <f>IF(VLOOKUP(Crate_BOMs[[#This Row],[crate no.]],Crates_[[crate no.]:[New Sublot]],3,FALSE)="",VLOOKUP(Crate_BOMs[[#This Row],[crate no.]],Crates_[[crate no.]:[New Sublot]],2,FALSE),VLOOKUP(Crate_BOMs[[#This Row],[crate no.]],Crates_[[crate no.]:[New Sublot]],3,FALSE))</f>
        <v>2.04</v>
      </c>
    </row>
    <row r="745" spans="1:33" x14ac:dyDescent="0.25">
      <c r="A745">
        <v>17</v>
      </c>
      <c r="B745">
        <v>300522690</v>
      </c>
      <c r="C745">
        <v>2394814</v>
      </c>
      <c r="D745">
        <v>1</v>
      </c>
      <c r="E745" t="s">
        <v>231</v>
      </c>
      <c r="F745" t="s">
        <v>243</v>
      </c>
      <c r="G745">
        <v>2892</v>
      </c>
      <c r="H745">
        <v>870</v>
      </c>
      <c r="I745">
        <v>114</v>
      </c>
      <c r="J745">
        <v>34</v>
      </c>
      <c r="K745">
        <v>139</v>
      </c>
      <c r="L745">
        <v>1</v>
      </c>
      <c r="M745" t="s">
        <v>233</v>
      </c>
      <c r="N745" t="s">
        <v>234</v>
      </c>
      <c r="O745" s="2">
        <v>306.44254417999997</v>
      </c>
      <c r="P745" s="15"/>
      <c r="Q745" s="15"/>
      <c r="R745" s="15"/>
      <c r="S745" t="s">
        <v>22</v>
      </c>
      <c r="T745">
        <v>10</v>
      </c>
      <c r="U745" s="2">
        <v>352.73961919999999</v>
      </c>
      <c r="V745" s="2">
        <v>6613.8678599999994</v>
      </c>
      <c r="W745" s="2">
        <v>10.203412399999999</v>
      </c>
      <c r="X745" s="2">
        <v>2.4934384000000001</v>
      </c>
      <c r="Y745" s="2">
        <v>4.2782153599999999</v>
      </c>
      <c r="Z745" s="6">
        <f>Crate_BOMs[[#This Row],[glass weight (lb)]]+Crate_BOMs[[#This Row],[Crate Weight (lb)]]/COUNTIF(Crate_BOMs[crate no.],Crate_BOMs[[#This Row],[crate no.]])</f>
        <v>331.63823126571424</v>
      </c>
      <c r="AA745" s="6" t="str">
        <f>IF(LEFT(Crate_BOMs[[#This Row],[glass code]],4)&lt;&gt;"1116","",IFERROR(MID(Crate_BOMs[[#This Row],[no]],FIND("ECN",Crate_BOMs[[#This Row],[no]]),200),MID(Crate_BOMs[[#This Row],[no]],39,200)))</f>
        <v>2.06 GLT07</v>
      </c>
      <c r="AB745" s="6" t="str">
        <f>SUBSTITUTE(IF(RIGHT(Crate_BOMs[[#This Row],[PO Sublot-GL]],6)="curved",RIGHT(Crate_BOMs[[#This Row],[PO Sublot-GL]],12),RIGHT(Crate_BOMs[[#This Row],[PO Sublot-GL]],5))," ","")</f>
        <v>GLT07</v>
      </c>
      <c r="AC745" s="6" t="str">
        <f>SUBSTITUTE(LEFT(Crate_BOMs[[#This Row],[PO Sublot-GL]],LEN(Crate_BOMs[[#This Row],[PO Sublot-GL]])-LEN(Crate_BOMs[[#This Row],[Glass Type]]))," ","")</f>
        <v>2.06</v>
      </c>
      <c r="AD745" s="6" t="str">
        <f>LEFT(Crate_BOMs[[#This Row],[no]],FIND(" ",Crate_BOMs[[#This Row],[no]],5)-1)</f>
        <v>PO 40544</v>
      </c>
      <c r="AE745" s="6" cm="1">
        <f t="array" ref="AE745">COUNTA(_xlfn.UNIQUE(_xlfn._xlws.FILTER(Crate_BOMs[PO],Crate_BOMs[crate no.]=Crate_BOMs[[#This Row],[crate no.]])))</f>
        <v>1</v>
      </c>
      <c r="AF745" s="10" t="str">
        <f>IF(Crate_BOMs[[#This Row],['# POs in Crate]]=1,"",IF(VLOOKUP(Crate_BOMs[[#This Row],[crate no.]],Crates_[[crate no.]:[New Sublot]],3,FALSE)="","",VLOOKUP(Crate_BOMs[[#This Row],[crate no.]],Crates_[[crate no.]:[New Sublot]],3,FALSE)))</f>
        <v/>
      </c>
      <c r="AG745" s="6" t="str">
        <f>IF(VLOOKUP(Crate_BOMs[[#This Row],[crate no.]],Crates_[[crate no.]:[New Sublot]],3,FALSE)="",VLOOKUP(Crate_BOMs[[#This Row],[crate no.]],Crates_[[crate no.]:[New Sublot]],2,FALSE),VLOOKUP(Crate_BOMs[[#This Row],[crate no.]],Crates_[[crate no.]:[New Sublot]],3,FALSE))</f>
        <v>2.06</v>
      </c>
    </row>
    <row r="746" spans="1:33" x14ac:dyDescent="0.25">
      <c r="A746">
        <v>17</v>
      </c>
      <c r="B746">
        <v>300522690</v>
      </c>
      <c r="C746">
        <v>2394814</v>
      </c>
      <c r="D746">
        <v>1</v>
      </c>
      <c r="E746" t="s">
        <v>231</v>
      </c>
      <c r="F746" t="s">
        <v>243</v>
      </c>
      <c r="G746">
        <v>2892</v>
      </c>
      <c r="H746">
        <v>870</v>
      </c>
      <c r="I746">
        <v>114</v>
      </c>
      <c r="J746">
        <v>34</v>
      </c>
      <c r="K746">
        <v>139</v>
      </c>
      <c r="L746">
        <v>1</v>
      </c>
      <c r="M746" t="s">
        <v>233</v>
      </c>
      <c r="N746" t="s">
        <v>234</v>
      </c>
      <c r="O746" s="2">
        <v>306.44254417999997</v>
      </c>
      <c r="P746" s="15"/>
      <c r="Q746" s="15"/>
      <c r="R746" s="15"/>
      <c r="S746" t="s">
        <v>22</v>
      </c>
      <c r="T746">
        <v>10</v>
      </c>
      <c r="U746" s="2">
        <v>352.73961919999999</v>
      </c>
      <c r="V746" s="2">
        <v>6613.8678599999994</v>
      </c>
      <c r="W746" s="2">
        <v>10.203412399999999</v>
      </c>
      <c r="X746" s="2">
        <v>2.4934384000000001</v>
      </c>
      <c r="Y746" s="2">
        <v>4.2782153599999999</v>
      </c>
      <c r="Z746" s="6">
        <f>Crate_BOMs[[#This Row],[glass weight (lb)]]+Crate_BOMs[[#This Row],[Crate Weight (lb)]]/COUNTIF(Crate_BOMs[crate no.],Crate_BOMs[[#This Row],[crate no.]])</f>
        <v>331.63823126571424</v>
      </c>
      <c r="AA746" s="6" t="str">
        <f>IF(LEFT(Crate_BOMs[[#This Row],[glass code]],4)&lt;&gt;"1116","",IFERROR(MID(Crate_BOMs[[#This Row],[no]],FIND("ECN",Crate_BOMs[[#This Row],[no]]),200),MID(Crate_BOMs[[#This Row],[no]],39,200)))</f>
        <v>2.06 GLT07</v>
      </c>
      <c r="AB746" s="6" t="str">
        <f>SUBSTITUTE(IF(RIGHT(Crate_BOMs[[#This Row],[PO Sublot-GL]],6)="curved",RIGHT(Crate_BOMs[[#This Row],[PO Sublot-GL]],12),RIGHT(Crate_BOMs[[#This Row],[PO Sublot-GL]],5))," ","")</f>
        <v>GLT07</v>
      </c>
      <c r="AC746" s="6" t="str">
        <f>SUBSTITUTE(LEFT(Crate_BOMs[[#This Row],[PO Sublot-GL]],LEN(Crate_BOMs[[#This Row],[PO Sublot-GL]])-LEN(Crate_BOMs[[#This Row],[Glass Type]]))," ","")</f>
        <v>2.06</v>
      </c>
      <c r="AD746" s="6" t="str">
        <f>LEFT(Crate_BOMs[[#This Row],[no]],FIND(" ",Crate_BOMs[[#This Row],[no]],5)-1)</f>
        <v>PO 40544</v>
      </c>
      <c r="AE746" s="6" cm="1">
        <f t="array" ref="AE746">COUNTA(_xlfn.UNIQUE(_xlfn._xlws.FILTER(Crate_BOMs[PO],Crate_BOMs[crate no.]=Crate_BOMs[[#This Row],[crate no.]])))</f>
        <v>1</v>
      </c>
      <c r="AF746" s="10" t="str">
        <f>IF(Crate_BOMs[[#This Row],['# POs in Crate]]=1,"",IF(VLOOKUP(Crate_BOMs[[#This Row],[crate no.]],Crates_[[crate no.]:[New Sublot]],3,FALSE)="","",VLOOKUP(Crate_BOMs[[#This Row],[crate no.]],Crates_[[crate no.]:[New Sublot]],3,FALSE)))</f>
        <v/>
      </c>
      <c r="AG746" s="6" t="str">
        <f>IF(VLOOKUP(Crate_BOMs[[#This Row],[crate no.]],Crates_[[crate no.]:[New Sublot]],3,FALSE)="",VLOOKUP(Crate_BOMs[[#This Row],[crate no.]],Crates_[[crate no.]:[New Sublot]],2,FALSE),VLOOKUP(Crate_BOMs[[#This Row],[crate no.]],Crates_[[crate no.]:[New Sublot]],3,FALSE))</f>
        <v>2.06</v>
      </c>
    </row>
    <row r="747" spans="1:33" x14ac:dyDescent="0.25">
      <c r="A747">
        <v>17</v>
      </c>
      <c r="B747">
        <v>300522690</v>
      </c>
      <c r="C747">
        <v>2394814</v>
      </c>
      <c r="D747">
        <v>1</v>
      </c>
      <c r="E747" t="s">
        <v>231</v>
      </c>
      <c r="F747" t="s">
        <v>243</v>
      </c>
      <c r="G747">
        <v>2892</v>
      </c>
      <c r="H747">
        <v>870</v>
      </c>
      <c r="I747">
        <v>114</v>
      </c>
      <c r="J747">
        <v>34</v>
      </c>
      <c r="K747">
        <v>139</v>
      </c>
      <c r="L747">
        <v>1</v>
      </c>
      <c r="M747" t="s">
        <v>233</v>
      </c>
      <c r="N747" t="s">
        <v>234</v>
      </c>
      <c r="O747" s="2">
        <v>306.44254417999997</v>
      </c>
      <c r="P747" s="15"/>
      <c r="Q747" s="15"/>
      <c r="R747" s="15"/>
      <c r="S747" t="s">
        <v>22</v>
      </c>
      <c r="T747">
        <v>10</v>
      </c>
      <c r="U747" s="2">
        <v>352.73961919999999</v>
      </c>
      <c r="V747" s="2">
        <v>6613.8678599999994</v>
      </c>
      <c r="W747" s="2">
        <v>10.203412399999999</v>
      </c>
      <c r="X747" s="2">
        <v>2.4934384000000001</v>
      </c>
      <c r="Y747" s="2">
        <v>4.2782153599999999</v>
      </c>
      <c r="Z747" s="6">
        <f>Crate_BOMs[[#This Row],[glass weight (lb)]]+Crate_BOMs[[#This Row],[Crate Weight (lb)]]/COUNTIF(Crate_BOMs[crate no.],Crate_BOMs[[#This Row],[crate no.]])</f>
        <v>331.63823126571424</v>
      </c>
      <c r="AA747" s="6" t="str">
        <f>IF(LEFT(Crate_BOMs[[#This Row],[glass code]],4)&lt;&gt;"1116","",IFERROR(MID(Crate_BOMs[[#This Row],[no]],FIND("ECN",Crate_BOMs[[#This Row],[no]]),200),MID(Crate_BOMs[[#This Row],[no]],39,200)))</f>
        <v>2.06 GLT07</v>
      </c>
      <c r="AB747" s="6" t="str">
        <f>SUBSTITUTE(IF(RIGHT(Crate_BOMs[[#This Row],[PO Sublot-GL]],6)="curved",RIGHT(Crate_BOMs[[#This Row],[PO Sublot-GL]],12),RIGHT(Crate_BOMs[[#This Row],[PO Sublot-GL]],5))," ","")</f>
        <v>GLT07</v>
      </c>
      <c r="AC747" s="6" t="str">
        <f>SUBSTITUTE(LEFT(Crate_BOMs[[#This Row],[PO Sublot-GL]],LEN(Crate_BOMs[[#This Row],[PO Sublot-GL]])-LEN(Crate_BOMs[[#This Row],[Glass Type]]))," ","")</f>
        <v>2.06</v>
      </c>
      <c r="AD747" s="6" t="str">
        <f>LEFT(Crate_BOMs[[#This Row],[no]],FIND(" ",Crate_BOMs[[#This Row],[no]],5)-1)</f>
        <v>PO 40544</v>
      </c>
      <c r="AE747" s="6" cm="1">
        <f t="array" ref="AE747">COUNTA(_xlfn.UNIQUE(_xlfn._xlws.FILTER(Crate_BOMs[PO],Crate_BOMs[crate no.]=Crate_BOMs[[#This Row],[crate no.]])))</f>
        <v>1</v>
      </c>
      <c r="AF747" s="10" t="str">
        <f>IF(Crate_BOMs[[#This Row],['# POs in Crate]]=1,"",IF(VLOOKUP(Crate_BOMs[[#This Row],[crate no.]],Crates_[[crate no.]:[New Sublot]],3,FALSE)="","",VLOOKUP(Crate_BOMs[[#This Row],[crate no.]],Crates_[[crate no.]:[New Sublot]],3,FALSE)))</f>
        <v/>
      </c>
      <c r="AG747" s="6" t="str">
        <f>IF(VLOOKUP(Crate_BOMs[[#This Row],[crate no.]],Crates_[[crate no.]:[New Sublot]],3,FALSE)="",VLOOKUP(Crate_BOMs[[#This Row],[crate no.]],Crates_[[crate no.]:[New Sublot]],2,FALSE),VLOOKUP(Crate_BOMs[[#This Row],[crate no.]],Crates_[[crate no.]:[New Sublot]],3,FALSE))</f>
        <v>2.06</v>
      </c>
    </row>
    <row r="748" spans="1:33" x14ac:dyDescent="0.25">
      <c r="A748">
        <v>17</v>
      </c>
      <c r="B748">
        <v>300522690</v>
      </c>
      <c r="C748">
        <v>2394814</v>
      </c>
      <c r="D748">
        <v>1</v>
      </c>
      <c r="E748" t="s">
        <v>231</v>
      </c>
      <c r="F748" t="s">
        <v>243</v>
      </c>
      <c r="G748">
        <v>2892</v>
      </c>
      <c r="H748">
        <v>870</v>
      </c>
      <c r="I748">
        <v>114</v>
      </c>
      <c r="J748">
        <v>34</v>
      </c>
      <c r="K748">
        <v>139</v>
      </c>
      <c r="L748">
        <v>1</v>
      </c>
      <c r="M748" t="s">
        <v>233</v>
      </c>
      <c r="N748" t="s">
        <v>234</v>
      </c>
      <c r="O748" s="2">
        <v>306.44254417999997</v>
      </c>
      <c r="P748" s="15"/>
      <c r="Q748" s="15"/>
      <c r="R748" s="15"/>
      <c r="S748" t="s">
        <v>22</v>
      </c>
      <c r="T748">
        <v>10</v>
      </c>
      <c r="U748" s="2">
        <v>352.73961919999999</v>
      </c>
      <c r="V748" s="2">
        <v>6613.8678599999994</v>
      </c>
      <c r="W748" s="2">
        <v>10.203412399999999</v>
      </c>
      <c r="X748" s="2">
        <v>2.4934384000000001</v>
      </c>
      <c r="Y748" s="2">
        <v>4.2782153599999999</v>
      </c>
      <c r="Z748" s="6">
        <f>Crate_BOMs[[#This Row],[glass weight (lb)]]+Crate_BOMs[[#This Row],[Crate Weight (lb)]]/COUNTIF(Crate_BOMs[crate no.],Crate_BOMs[[#This Row],[crate no.]])</f>
        <v>331.63823126571424</v>
      </c>
      <c r="AA748" s="6" t="str">
        <f>IF(LEFT(Crate_BOMs[[#This Row],[glass code]],4)&lt;&gt;"1116","",IFERROR(MID(Crate_BOMs[[#This Row],[no]],FIND("ECN",Crate_BOMs[[#This Row],[no]]),200),MID(Crate_BOMs[[#This Row],[no]],39,200)))</f>
        <v>2.06 GLT07</v>
      </c>
      <c r="AB748" s="6" t="str">
        <f>SUBSTITUTE(IF(RIGHT(Crate_BOMs[[#This Row],[PO Sublot-GL]],6)="curved",RIGHT(Crate_BOMs[[#This Row],[PO Sublot-GL]],12),RIGHT(Crate_BOMs[[#This Row],[PO Sublot-GL]],5))," ","")</f>
        <v>GLT07</v>
      </c>
      <c r="AC748" s="6" t="str">
        <f>SUBSTITUTE(LEFT(Crate_BOMs[[#This Row],[PO Sublot-GL]],LEN(Crate_BOMs[[#This Row],[PO Sublot-GL]])-LEN(Crate_BOMs[[#This Row],[Glass Type]]))," ","")</f>
        <v>2.06</v>
      </c>
      <c r="AD748" s="6" t="str">
        <f>LEFT(Crate_BOMs[[#This Row],[no]],FIND(" ",Crate_BOMs[[#This Row],[no]],5)-1)</f>
        <v>PO 40544</v>
      </c>
      <c r="AE748" s="6" cm="1">
        <f t="array" ref="AE748">COUNTA(_xlfn.UNIQUE(_xlfn._xlws.FILTER(Crate_BOMs[PO],Crate_BOMs[crate no.]=Crate_BOMs[[#This Row],[crate no.]])))</f>
        <v>1</v>
      </c>
      <c r="AF748" s="10" t="str">
        <f>IF(Crate_BOMs[[#This Row],['# POs in Crate]]=1,"",IF(VLOOKUP(Crate_BOMs[[#This Row],[crate no.]],Crates_[[crate no.]:[New Sublot]],3,FALSE)="","",VLOOKUP(Crate_BOMs[[#This Row],[crate no.]],Crates_[[crate no.]:[New Sublot]],3,FALSE)))</f>
        <v/>
      </c>
      <c r="AG748" s="6" t="str">
        <f>IF(VLOOKUP(Crate_BOMs[[#This Row],[crate no.]],Crates_[[crate no.]:[New Sublot]],3,FALSE)="",VLOOKUP(Crate_BOMs[[#This Row],[crate no.]],Crates_[[crate no.]:[New Sublot]],2,FALSE),VLOOKUP(Crate_BOMs[[#This Row],[crate no.]],Crates_[[crate no.]:[New Sublot]],3,FALSE))</f>
        <v>2.06</v>
      </c>
    </row>
    <row r="749" spans="1:33" x14ac:dyDescent="0.25">
      <c r="A749">
        <v>17</v>
      </c>
      <c r="B749">
        <v>300522690</v>
      </c>
      <c r="C749">
        <v>2394814</v>
      </c>
      <c r="D749">
        <v>1</v>
      </c>
      <c r="E749" t="s">
        <v>231</v>
      </c>
      <c r="F749" t="s">
        <v>243</v>
      </c>
      <c r="G749">
        <v>2892</v>
      </c>
      <c r="H749">
        <v>870</v>
      </c>
      <c r="I749">
        <v>114</v>
      </c>
      <c r="J749">
        <v>34</v>
      </c>
      <c r="K749">
        <v>139</v>
      </c>
      <c r="L749">
        <v>1</v>
      </c>
      <c r="M749" t="s">
        <v>233</v>
      </c>
      <c r="N749" t="s">
        <v>234</v>
      </c>
      <c r="O749" s="2">
        <v>306.44254417999997</v>
      </c>
      <c r="P749" s="15"/>
      <c r="Q749" s="15"/>
      <c r="R749" s="15"/>
      <c r="S749" t="s">
        <v>22</v>
      </c>
      <c r="T749">
        <v>10</v>
      </c>
      <c r="U749" s="2">
        <v>352.73961919999999</v>
      </c>
      <c r="V749" s="2">
        <v>6613.8678599999994</v>
      </c>
      <c r="W749" s="2">
        <v>10.203412399999999</v>
      </c>
      <c r="X749" s="2">
        <v>2.4934384000000001</v>
      </c>
      <c r="Y749" s="2">
        <v>4.2782153599999999</v>
      </c>
      <c r="Z749" s="6">
        <f>Crate_BOMs[[#This Row],[glass weight (lb)]]+Crate_BOMs[[#This Row],[Crate Weight (lb)]]/COUNTIF(Crate_BOMs[crate no.],Crate_BOMs[[#This Row],[crate no.]])</f>
        <v>331.63823126571424</v>
      </c>
      <c r="AA749" s="6" t="str">
        <f>IF(LEFT(Crate_BOMs[[#This Row],[glass code]],4)&lt;&gt;"1116","",IFERROR(MID(Crate_BOMs[[#This Row],[no]],FIND("ECN",Crate_BOMs[[#This Row],[no]]),200),MID(Crate_BOMs[[#This Row],[no]],39,200)))</f>
        <v>2.06 GLT07</v>
      </c>
      <c r="AB749" s="6" t="str">
        <f>SUBSTITUTE(IF(RIGHT(Crate_BOMs[[#This Row],[PO Sublot-GL]],6)="curved",RIGHT(Crate_BOMs[[#This Row],[PO Sublot-GL]],12),RIGHT(Crate_BOMs[[#This Row],[PO Sublot-GL]],5))," ","")</f>
        <v>GLT07</v>
      </c>
      <c r="AC749" s="6" t="str">
        <f>SUBSTITUTE(LEFT(Crate_BOMs[[#This Row],[PO Sublot-GL]],LEN(Crate_BOMs[[#This Row],[PO Sublot-GL]])-LEN(Crate_BOMs[[#This Row],[Glass Type]]))," ","")</f>
        <v>2.06</v>
      </c>
      <c r="AD749" s="6" t="str">
        <f>LEFT(Crate_BOMs[[#This Row],[no]],FIND(" ",Crate_BOMs[[#This Row],[no]],5)-1)</f>
        <v>PO 40544</v>
      </c>
      <c r="AE749" s="6" cm="1">
        <f t="array" ref="AE749">COUNTA(_xlfn.UNIQUE(_xlfn._xlws.FILTER(Crate_BOMs[PO],Crate_BOMs[crate no.]=Crate_BOMs[[#This Row],[crate no.]])))</f>
        <v>1</v>
      </c>
      <c r="AF749" s="10" t="str">
        <f>IF(Crate_BOMs[[#This Row],['# POs in Crate]]=1,"",IF(VLOOKUP(Crate_BOMs[[#This Row],[crate no.]],Crates_[[crate no.]:[New Sublot]],3,FALSE)="","",VLOOKUP(Crate_BOMs[[#This Row],[crate no.]],Crates_[[crate no.]:[New Sublot]],3,FALSE)))</f>
        <v/>
      </c>
      <c r="AG749" s="6" t="str">
        <f>IF(VLOOKUP(Crate_BOMs[[#This Row],[crate no.]],Crates_[[crate no.]:[New Sublot]],3,FALSE)="",VLOOKUP(Crate_BOMs[[#This Row],[crate no.]],Crates_[[crate no.]:[New Sublot]],2,FALSE),VLOOKUP(Crate_BOMs[[#This Row],[crate no.]],Crates_[[crate no.]:[New Sublot]],3,FALSE))</f>
        <v>2.06</v>
      </c>
    </row>
    <row r="750" spans="1:33" x14ac:dyDescent="0.25">
      <c r="A750">
        <v>17</v>
      </c>
      <c r="B750">
        <v>300522690</v>
      </c>
      <c r="C750">
        <v>2394814</v>
      </c>
      <c r="D750">
        <v>1</v>
      </c>
      <c r="E750" t="s">
        <v>231</v>
      </c>
      <c r="F750" t="s">
        <v>243</v>
      </c>
      <c r="G750">
        <v>2892</v>
      </c>
      <c r="H750">
        <v>870</v>
      </c>
      <c r="I750">
        <v>114</v>
      </c>
      <c r="J750">
        <v>34</v>
      </c>
      <c r="K750">
        <v>139</v>
      </c>
      <c r="L750">
        <v>1</v>
      </c>
      <c r="M750" t="s">
        <v>233</v>
      </c>
      <c r="N750" t="s">
        <v>234</v>
      </c>
      <c r="O750" s="2">
        <v>306.44254417999997</v>
      </c>
      <c r="P750" s="15"/>
      <c r="Q750" s="15"/>
      <c r="R750" s="15"/>
      <c r="S750" t="s">
        <v>22</v>
      </c>
      <c r="T750">
        <v>10</v>
      </c>
      <c r="U750" s="2">
        <v>352.73961919999999</v>
      </c>
      <c r="V750" s="2">
        <v>6613.8678599999994</v>
      </c>
      <c r="W750" s="2">
        <v>10.203412399999999</v>
      </c>
      <c r="X750" s="2">
        <v>2.4934384000000001</v>
      </c>
      <c r="Y750" s="2">
        <v>4.2782153599999999</v>
      </c>
      <c r="Z750" s="6">
        <f>Crate_BOMs[[#This Row],[glass weight (lb)]]+Crate_BOMs[[#This Row],[Crate Weight (lb)]]/COUNTIF(Crate_BOMs[crate no.],Crate_BOMs[[#This Row],[crate no.]])</f>
        <v>331.63823126571424</v>
      </c>
      <c r="AA750" s="6" t="str">
        <f>IF(LEFT(Crate_BOMs[[#This Row],[glass code]],4)&lt;&gt;"1116","",IFERROR(MID(Crate_BOMs[[#This Row],[no]],FIND("ECN",Crate_BOMs[[#This Row],[no]]),200),MID(Crate_BOMs[[#This Row],[no]],39,200)))</f>
        <v>2.06 GLT07</v>
      </c>
      <c r="AB750" s="6" t="str">
        <f>SUBSTITUTE(IF(RIGHT(Crate_BOMs[[#This Row],[PO Sublot-GL]],6)="curved",RIGHT(Crate_BOMs[[#This Row],[PO Sublot-GL]],12),RIGHT(Crate_BOMs[[#This Row],[PO Sublot-GL]],5))," ","")</f>
        <v>GLT07</v>
      </c>
      <c r="AC750" s="6" t="str">
        <f>SUBSTITUTE(LEFT(Crate_BOMs[[#This Row],[PO Sublot-GL]],LEN(Crate_BOMs[[#This Row],[PO Sublot-GL]])-LEN(Crate_BOMs[[#This Row],[Glass Type]]))," ","")</f>
        <v>2.06</v>
      </c>
      <c r="AD750" s="6" t="str">
        <f>LEFT(Crate_BOMs[[#This Row],[no]],FIND(" ",Crate_BOMs[[#This Row],[no]],5)-1)</f>
        <v>PO 40544</v>
      </c>
      <c r="AE750" s="6" cm="1">
        <f t="array" ref="AE750">COUNTA(_xlfn.UNIQUE(_xlfn._xlws.FILTER(Crate_BOMs[PO],Crate_BOMs[crate no.]=Crate_BOMs[[#This Row],[crate no.]])))</f>
        <v>1</v>
      </c>
      <c r="AF750" s="10" t="str">
        <f>IF(Crate_BOMs[[#This Row],['# POs in Crate]]=1,"",IF(VLOOKUP(Crate_BOMs[[#This Row],[crate no.]],Crates_[[crate no.]:[New Sublot]],3,FALSE)="","",VLOOKUP(Crate_BOMs[[#This Row],[crate no.]],Crates_[[crate no.]:[New Sublot]],3,FALSE)))</f>
        <v/>
      </c>
      <c r="AG750" s="6" t="str">
        <f>IF(VLOOKUP(Crate_BOMs[[#This Row],[crate no.]],Crates_[[crate no.]:[New Sublot]],3,FALSE)="",VLOOKUP(Crate_BOMs[[#This Row],[crate no.]],Crates_[[crate no.]:[New Sublot]],2,FALSE),VLOOKUP(Crate_BOMs[[#This Row],[crate no.]],Crates_[[crate no.]:[New Sublot]],3,FALSE))</f>
        <v>2.06</v>
      </c>
    </row>
    <row r="751" spans="1:33" x14ac:dyDescent="0.25">
      <c r="A751">
        <v>17</v>
      </c>
      <c r="B751">
        <v>300522690</v>
      </c>
      <c r="C751">
        <v>2394814</v>
      </c>
      <c r="D751">
        <v>1</v>
      </c>
      <c r="E751" t="s">
        <v>231</v>
      </c>
      <c r="F751" t="s">
        <v>243</v>
      </c>
      <c r="G751">
        <v>2892</v>
      </c>
      <c r="H751">
        <v>870</v>
      </c>
      <c r="I751">
        <v>114</v>
      </c>
      <c r="J751">
        <v>34</v>
      </c>
      <c r="K751">
        <v>139</v>
      </c>
      <c r="L751">
        <v>1</v>
      </c>
      <c r="M751" t="s">
        <v>233</v>
      </c>
      <c r="N751" t="s">
        <v>234</v>
      </c>
      <c r="O751" s="2">
        <v>306.44254417999997</v>
      </c>
      <c r="P751" s="15"/>
      <c r="Q751" s="15"/>
      <c r="R751" s="15"/>
      <c r="S751" t="s">
        <v>22</v>
      </c>
      <c r="T751">
        <v>10</v>
      </c>
      <c r="U751" s="2">
        <v>352.73961919999999</v>
      </c>
      <c r="V751" s="2">
        <v>6613.8678599999994</v>
      </c>
      <c r="W751" s="2">
        <v>10.203412399999999</v>
      </c>
      <c r="X751" s="2">
        <v>2.4934384000000001</v>
      </c>
      <c r="Y751" s="2">
        <v>4.2782153599999999</v>
      </c>
      <c r="Z751" s="6">
        <f>Crate_BOMs[[#This Row],[glass weight (lb)]]+Crate_BOMs[[#This Row],[Crate Weight (lb)]]/COUNTIF(Crate_BOMs[crate no.],Crate_BOMs[[#This Row],[crate no.]])</f>
        <v>331.63823126571424</v>
      </c>
      <c r="AA751" s="6" t="str">
        <f>IF(LEFT(Crate_BOMs[[#This Row],[glass code]],4)&lt;&gt;"1116","",IFERROR(MID(Crate_BOMs[[#This Row],[no]],FIND("ECN",Crate_BOMs[[#This Row],[no]]),200),MID(Crate_BOMs[[#This Row],[no]],39,200)))</f>
        <v>2.06 GLT07</v>
      </c>
      <c r="AB751" s="6" t="str">
        <f>SUBSTITUTE(IF(RIGHT(Crate_BOMs[[#This Row],[PO Sublot-GL]],6)="curved",RIGHT(Crate_BOMs[[#This Row],[PO Sublot-GL]],12),RIGHT(Crate_BOMs[[#This Row],[PO Sublot-GL]],5))," ","")</f>
        <v>GLT07</v>
      </c>
      <c r="AC751" s="6" t="str">
        <f>SUBSTITUTE(LEFT(Crate_BOMs[[#This Row],[PO Sublot-GL]],LEN(Crate_BOMs[[#This Row],[PO Sublot-GL]])-LEN(Crate_BOMs[[#This Row],[Glass Type]]))," ","")</f>
        <v>2.06</v>
      </c>
      <c r="AD751" s="6" t="str">
        <f>LEFT(Crate_BOMs[[#This Row],[no]],FIND(" ",Crate_BOMs[[#This Row],[no]],5)-1)</f>
        <v>PO 40544</v>
      </c>
      <c r="AE751" s="6" cm="1">
        <f t="array" ref="AE751">COUNTA(_xlfn.UNIQUE(_xlfn._xlws.FILTER(Crate_BOMs[PO],Crate_BOMs[crate no.]=Crate_BOMs[[#This Row],[crate no.]])))</f>
        <v>1</v>
      </c>
      <c r="AF751" s="10" t="str">
        <f>IF(Crate_BOMs[[#This Row],['# POs in Crate]]=1,"",IF(VLOOKUP(Crate_BOMs[[#This Row],[crate no.]],Crates_[[crate no.]:[New Sublot]],3,FALSE)="","",VLOOKUP(Crate_BOMs[[#This Row],[crate no.]],Crates_[[crate no.]:[New Sublot]],3,FALSE)))</f>
        <v/>
      </c>
      <c r="AG751" s="6" t="str">
        <f>IF(VLOOKUP(Crate_BOMs[[#This Row],[crate no.]],Crates_[[crate no.]:[New Sublot]],3,FALSE)="",VLOOKUP(Crate_BOMs[[#This Row],[crate no.]],Crates_[[crate no.]:[New Sublot]],2,FALSE),VLOOKUP(Crate_BOMs[[#This Row],[crate no.]],Crates_[[crate no.]:[New Sublot]],3,FALSE))</f>
        <v>2.06</v>
      </c>
    </row>
    <row r="752" spans="1:33" x14ac:dyDescent="0.25">
      <c r="A752">
        <v>17</v>
      </c>
      <c r="B752">
        <v>300522690</v>
      </c>
      <c r="C752">
        <v>2394814</v>
      </c>
      <c r="D752">
        <v>1</v>
      </c>
      <c r="E752" t="s">
        <v>231</v>
      </c>
      <c r="F752" t="s">
        <v>243</v>
      </c>
      <c r="G752">
        <v>2892</v>
      </c>
      <c r="H752">
        <v>870</v>
      </c>
      <c r="I752">
        <v>114</v>
      </c>
      <c r="J752">
        <v>34</v>
      </c>
      <c r="K752">
        <v>139</v>
      </c>
      <c r="L752">
        <v>1</v>
      </c>
      <c r="M752" t="s">
        <v>233</v>
      </c>
      <c r="N752" t="s">
        <v>234</v>
      </c>
      <c r="O752" s="2">
        <v>306.44254417999997</v>
      </c>
      <c r="P752" s="15"/>
      <c r="Q752" s="15"/>
      <c r="R752" s="15"/>
      <c r="S752" t="s">
        <v>22</v>
      </c>
      <c r="T752">
        <v>10</v>
      </c>
      <c r="U752" s="2">
        <v>352.73961919999999</v>
      </c>
      <c r="V752" s="2">
        <v>6613.8678599999994</v>
      </c>
      <c r="W752" s="2">
        <v>10.203412399999999</v>
      </c>
      <c r="X752" s="2">
        <v>2.4934384000000001</v>
      </c>
      <c r="Y752" s="2">
        <v>4.2782153599999999</v>
      </c>
      <c r="Z752" s="6">
        <f>Crate_BOMs[[#This Row],[glass weight (lb)]]+Crate_BOMs[[#This Row],[Crate Weight (lb)]]/COUNTIF(Crate_BOMs[crate no.],Crate_BOMs[[#This Row],[crate no.]])</f>
        <v>331.63823126571424</v>
      </c>
      <c r="AA752" s="6" t="str">
        <f>IF(LEFT(Crate_BOMs[[#This Row],[glass code]],4)&lt;&gt;"1116","",IFERROR(MID(Crate_BOMs[[#This Row],[no]],FIND("ECN",Crate_BOMs[[#This Row],[no]]),200),MID(Crate_BOMs[[#This Row],[no]],39,200)))</f>
        <v>2.06 GLT07</v>
      </c>
      <c r="AB752" s="6" t="str">
        <f>SUBSTITUTE(IF(RIGHT(Crate_BOMs[[#This Row],[PO Sublot-GL]],6)="curved",RIGHT(Crate_BOMs[[#This Row],[PO Sublot-GL]],12),RIGHT(Crate_BOMs[[#This Row],[PO Sublot-GL]],5))," ","")</f>
        <v>GLT07</v>
      </c>
      <c r="AC752" s="6" t="str">
        <f>SUBSTITUTE(LEFT(Crate_BOMs[[#This Row],[PO Sublot-GL]],LEN(Crate_BOMs[[#This Row],[PO Sublot-GL]])-LEN(Crate_BOMs[[#This Row],[Glass Type]]))," ","")</f>
        <v>2.06</v>
      </c>
      <c r="AD752" s="6" t="str">
        <f>LEFT(Crate_BOMs[[#This Row],[no]],FIND(" ",Crate_BOMs[[#This Row],[no]],5)-1)</f>
        <v>PO 40544</v>
      </c>
      <c r="AE752" s="6" cm="1">
        <f t="array" ref="AE752">COUNTA(_xlfn.UNIQUE(_xlfn._xlws.FILTER(Crate_BOMs[PO],Crate_BOMs[crate no.]=Crate_BOMs[[#This Row],[crate no.]])))</f>
        <v>1</v>
      </c>
      <c r="AF752" s="10" t="str">
        <f>IF(Crate_BOMs[[#This Row],['# POs in Crate]]=1,"",IF(VLOOKUP(Crate_BOMs[[#This Row],[crate no.]],Crates_[[crate no.]:[New Sublot]],3,FALSE)="","",VLOOKUP(Crate_BOMs[[#This Row],[crate no.]],Crates_[[crate no.]:[New Sublot]],3,FALSE)))</f>
        <v/>
      </c>
      <c r="AG752" s="6" t="str">
        <f>IF(VLOOKUP(Crate_BOMs[[#This Row],[crate no.]],Crates_[[crate no.]:[New Sublot]],3,FALSE)="",VLOOKUP(Crate_BOMs[[#This Row],[crate no.]],Crates_[[crate no.]:[New Sublot]],2,FALSE),VLOOKUP(Crate_BOMs[[#This Row],[crate no.]],Crates_[[crate no.]:[New Sublot]],3,FALSE))</f>
        <v>2.06</v>
      </c>
    </row>
    <row r="753" spans="1:33" x14ac:dyDescent="0.25">
      <c r="A753">
        <v>17</v>
      </c>
      <c r="B753">
        <v>300522690</v>
      </c>
      <c r="C753">
        <v>2394814</v>
      </c>
      <c r="D753">
        <v>1</v>
      </c>
      <c r="E753" t="s">
        <v>231</v>
      </c>
      <c r="F753" t="s">
        <v>243</v>
      </c>
      <c r="G753">
        <v>2892</v>
      </c>
      <c r="H753">
        <v>870</v>
      </c>
      <c r="I753">
        <v>114</v>
      </c>
      <c r="J753">
        <v>34</v>
      </c>
      <c r="K753">
        <v>139</v>
      </c>
      <c r="L753">
        <v>1</v>
      </c>
      <c r="M753" t="s">
        <v>233</v>
      </c>
      <c r="N753" t="s">
        <v>234</v>
      </c>
      <c r="O753" s="2">
        <v>306.44254417999997</v>
      </c>
      <c r="P753" s="15"/>
      <c r="Q753" s="15"/>
      <c r="R753" s="15"/>
      <c r="S753" t="s">
        <v>22</v>
      </c>
      <c r="T753">
        <v>10</v>
      </c>
      <c r="U753" s="2">
        <v>352.73961919999999</v>
      </c>
      <c r="V753" s="2">
        <v>6613.8678599999994</v>
      </c>
      <c r="W753" s="2">
        <v>10.203412399999999</v>
      </c>
      <c r="X753" s="2">
        <v>2.4934384000000001</v>
      </c>
      <c r="Y753" s="2">
        <v>4.2782153599999999</v>
      </c>
      <c r="Z753" s="6">
        <f>Crate_BOMs[[#This Row],[glass weight (lb)]]+Crate_BOMs[[#This Row],[Crate Weight (lb)]]/COUNTIF(Crate_BOMs[crate no.],Crate_BOMs[[#This Row],[crate no.]])</f>
        <v>331.63823126571424</v>
      </c>
      <c r="AA753" s="6" t="str">
        <f>IF(LEFT(Crate_BOMs[[#This Row],[glass code]],4)&lt;&gt;"1116","",IFERROR(MID(Crate_BOMs[[#This Row],[no]],FIND("ECN",Crate_BOMs[[#This Row],[no]]),200),MID(Crate_BOMs[[#This Row],[no]],39,200)))</f>
        <v>2.06 GLT07</v>
      </c>
      <c r="AB753" s="6" t="str">
        <f>SUBSTITUTE(IF(RIGHT(Crate_BOMs[[#This Row],[PO Sublot-GL]],6)="curved",RIGHT(Crate_BOMs[[#This Row],[PO Sublot-GL]],12),RIGHT(Crate_BOMs[[#This Row],[PO Sublot-GL]],5))," ","")</f>
        <v>GLT07</v>
      </c>
      <c r="AC753" s="6" t="str">
        <f>SUBSTITUTE(LEFT(Crate_BOMs[[#This Row],[PO Sublot-GL]],LEN(Crate_BOMs[[#This Row],[PO Sublot-GL]])-LEN(Crate_BOMs[[#This Row],[Glass Type]]))," ","")</f>
        <v>2.06</v>
      </c>
      <c r="AD753" s="6" t="str">
        <f>LEFT(Crate_BOMs[[#This Row],[no]],FIND(" ",Crate_BOMs[[#This Row],[no]],5)-1)</f>
        <v>PO 40544</v>
      </c>
      <c r="AE753" s="6" cm="1">
        <f t="array" ref="AE753">COUNTA(_xlfn.UNIQUE(_xlfn._xlws.FILTER(Crate_BOMs[PO],Crate_BOMs[crate no.]=Crate_BOMs[[#This Row],[crate no.]])))</f>
        <v>1</v>
      </c>
      <c r="AF753" s="10" t="str">
        <f>IF(Crate_BOMs[[#This Row],['# POs in Crate]]=1,"",IF(VLOOKUP(Crate_BOMs[[#This Row],[crate no.]],Crates_[[crate no.]:[New Sublot]],3,FALSE)="","",VLOOKUP(Crate_BOMs[[#This Row],[crate no.]],Crates_[[crate no.]:[New Sublot]],3,FALSE)))</f>
        <v/>
      </c>
      <c r="AG753" s="6" t="str">
        <f>IF(VLOOKUP(Crate_BOMs[[#This Row],[crate no.]],Crates_[[crate no.]:[New Sublot]],3,FALSE)="",VLOOKUP(Crate_BOMs[[#This Row],[crate no.]],Crates_[[crate no.]:[New Sublot]],2,FALSE),VLOOKUP(Crate_BOMs[[#This Row],[crate no.]],Crates_[[crate no.]:[New Sublot]],3,FALSE))</f>
        <v>2.06</v>
      </c>
    </row>
    <row r="754" spans="1:33" x14ac:dyDescent="0.25">
      <c r="A754">
        <v>17</v>
      </c>
      <c r="B754">
        <v>300522690</v>
      </c>
      <c r="C754">
        <v>2394814</v>
      </c>
      <c r="D754">
        <v>1</v>
      </c>
      <c r="E754" t="s">
        <v>231</v>
      </c>
      <c r="F754" t="s">
        <v>243</v>
      </c>
      <c r="G754">
        <v>2892</v>
      </c>
      <c r="H754">
        <v>870</v>
      </c>
      <c r="I754">
        <v>114</v>
      </c>
      <c r="J754">
        <v>34</v>
      </c>
      <c r="K754">
        <v>139</v>
      </c>
      <c r="L754">
        <v>1</v>
      </c>
      <c r="M754" t="s">
        <v>233</v>
      </c>
      <c r="N754" t="s">
        <v>234</v>
      </c>
      <c r="O754" s="2">
        <v>306.44254417999997</v>
      </c>
      <c r="P754" s="15"/>
      <c r="Q754" s="15"/>
      <c r="R754" s="15"/>
      <c r="S754" t="s">
        <v>22</v>
      </c>
      <c r="T754">
        <v>10</v>
      </c>
      <c r="U754" s="2">
        <v>352.73961919999999</v>
      </c>
      <c r="V754" s="2">
        <v>6613.8678599999994</v>
      </c>
      <c r="W754" s="2">
        <v>10.203412399999999</v>
      </c>
      <c r="X754" s="2">
        <v>2.4934384000000001</v>
      </c>
      <c r="Y754" s="2">
        <v>4.2782153599999999</v>
      </c>
      <c r="Z754" s="6">
        <f>Crate_BOMs[[#This Row],[glass weight (lb)]]+Crate_BOMs[[#This Row],[Crate Weight (lb)]]/COUNTIF(Crate_BOMs[crate no.],Crate_BOMs[[#This Row],[crate no.]])</f>
        <v>331.63823126571424</v>
      </c>
      <c r="AA754" s="6" t="str">
        <f>IF(LEFT(Crate_BOMs[[#This Row],[glass code]],4)&lt;&gt;"1116","",IFERROR(MID(Crate_BOMs[[#This Row],[no]],FIND("ECN",Crate_BOMs[[#This Row],[no]]),200),MID(Crate_BOMs[[#This Row],[no]],39,200)))</f>
        <v>2.06 GLT07</v>
      </c>
      <c r="AB754" s="6" t="str">
        <f>SUBSTITUTE(IF(RIGHT(Crate_BOMs[[#This Row],[PO Sublot-GL]],6)="curved",RIGHT(Crate_BOMs[[#This Row],[PO Sublot-GL]],12),RIGHT(Crate_BOMs[[#This Row],[PO Sublot-GL]],5))," ","")</f>
        <v>GLT07</v>
      </c>
      <c r="AC754" s="6" t="str">
        <f>SUBSTITUTE(LEFT(Crate_BOMs[[#This Row],[PO Sublot-GL]],LEN(Crate_BOMs[[#This Row],[PO Sublot-GL]])-LEN(Crate_BOMs[[#This Row],[Glass Type]]))," ","")</f>
        <v>2.06</v>
      </c>
      <c r="AD754" s="6" t="str">
        <f>LEFT(Crate_BOMs[[#This Row],[no]],FIND(" ",Crate_BOMs[[#This Row],[no]],5)-1)</f>
        <v>PO 40544</v>
      </c>
      <c r="AE754" s="6" cm="1">
        <f t="array" ref="AE754">COUNTA(_xlfn.UNIQUE(_xlfn._xlws.FILTER(Crate_BOMs[PO],Crate_BOMs[crate no.]=Crate_BOMs[[#This Row],[crate no.]])))</f>
        <v>1</v>
      </c>
      <c r="AF754" s="10" t="str">
        <f>IF(Crate_BOMs[[#This Row],['# POs in Crate]]=1,"",IF(VLOOKUP(Crate_BOMs[[#This Row],[crate no.]],Crates_[[crate no.]:[New Sublot]],3,FALSE)="","",VLOOKUP(Crate_BOMs[[#This Row],[crate no.]],Crates_[[crate no.]:[New Sublot]],3,FALSE)))</f>
        <v/>
      </c>
      <c r="AG754" s="6" t="str">
        <f>IF(VLOOKUP(Crate_BOMs[[#This Row],[crate no.]],Crates_[[crate no.]:[New Sublot]],3,FALSE)="",VLOOKUP(Crate_BOMs[[#This Row],[crate no.]],Crates_[[crate no.]:[New Sublot]],2,FALSE),VLOOKUP(Crate_BOMs[[#This Row],[crate no.]],Crates_[[crate no.]:[New Sublot]],3,FALSE))</f>
        <v>2.06</v>
      </c>
    </row>
    <row r="755" spans="1:33" x14ac:dyDescent="0.25">
      <c r="A755">
        <v>17</v>
      </c>
      <c r="B755">
        <v>300522690</v>
      </c>
      <c r="C755">
        <v>2394814</v>
      </c>
      <c r="D755">
        <v>1</v>
      </c>
      <c r="E755" t="s">
        <v>231</v>
      </c>
      <c r="F755" t="s">
        <v>243</v>
      </c>
      <c r="G755">
        <v>2892</v>
      </c>
      <c r="H755">
        <v>870</v>
      </c>
      <c r="I755">
        <v>114</v>
      </c>
      <c r="J755">
        <v>34</v>
      </c>
      <c r="K755">
        <v>139</v>
      </c>
      <c r="L755">
        <v>1</v>
      </c>
      <c r="M755" t="s">
        <v>233</v>
      </c>
      <c r="N755" t="s">
        <v>234</v>
      </c>
      <c r="O755" s="2">
        <v>306.44254417999997</v>
      </c>
      <c r="P755" s="15"/>
      <c r="Q755" s="15"/>
      <c r="R755" s="15"/>
      <c r="S755" t="s">
        <v>22</v>
      </c>
      <c r="T755">
        <v>10</v>
      </c>
      <c r="U755" s="2">
        <v>352.73961919999999</v>
      </c>
      <c r="V755" s="2">
        <v>6613.8678599999994</v>
      </c>
      <c r="W755" s="2">
        <v>10.203412399999999</v>
      </c>
      <c r="X755" s="2">
        <v>2.4934384000000001</v>
      </c>
      <c r="Y755" s="2">
        <v>4.2782153599999999</v>
      </c>
      <c r="Z755" s="6">
        <f>Crate_BOMs[[#This Row],[glass weight (lb)]]+Crate_BOMs[[#This Row],[Crate Weight (lb)]]/COUNTIF(Crate_BOMs[crate no.],Crate_BOMs[[#This Row],[crate no.]])</f>
        <v>331.63823126571424</v>
      </c>
      <c r="AA755" s="6" t="str">
        <f>IF(LEFT(Crate_BOMs[[#This Row],[glass code]],4)&lt;&gt;"1116","",IFERROR(MID(Crate_BOMs[[#This Row],[no]],FIND("ECN",Crate_BOMs[[#This Row],[no]]),200),MID(Crate_BOMs[[#This Row],[no]],39,200)))</f>
        <v>2.06 GLT07</v>
      </c>
      <c r="AB755" s="6" t="str">
        <f>SUBSTITUTE(IF(RIGHT(Crate_BOMs[[#This Row],[PO Sublot-GL]],6)="curved",RIGHT(Crate_BOMs[[#This Row],[PO Sublot-GL]],12),RIGHT(Crate_BOMs[[#This Row],[PO Sublot-GL]],5))," ","")</f>
        <v>GLT07</v>
      </c>
      <c r="AC755" s="6" t="str">
        <f>SUBSTITUTE(LEFT(Crate_BOMs[[#This Row],[PO Sublot-GL]],LEN(Crate_BOMs[[#This Row],[PO Sublot-GL]])-LEN(Crate_BOMs[[#This Row],[Glass Type]]))," ","")</f>
        <v>2.06</v>
      </c>
      <c r="AD755" s="6" t="str">
        <f>LEFT(Crate_BOMs[[#This Row],[no]],FIND(" ",Crate_BOMs[[#This Row],[no]],5)-1)</f>
        <v>PO 40544</v>
      </c>
      <c r="AE755" s="6" cm="1">
        <f t="array" ref="AE755">COUNTA(_xlfn.UNIQUE(_xlfn._xlws.FILTER(Crate_BOMs[PO],Crate_BOMs[crate no.]=Crate_BOMs[[#This Row],[crate no.]])))</f>
        <v>1</v>
      </c>
      <c r="AF755" s="10" t="str">
        <f>IF(Crate_BOMs[[#This Row],['# POs in Crate]]=1,"",IF(VLOOKUP(Crate_BOMs[[#This Row],[crate no.]],Crates_[[crate no.]:[New Sublot]],3,FALSE)="","",VLOOKUP(Crate_BOMs[[#This Row],[crate no.]],Crates_[[crate no.]:[New Sublot]],3,FALSE)))</f>
        <v/>
      </c>
      <c r="AG755" s="6" t="str">
        <f>IF(VLOOKUP(Crate_BOMs[[#This Row],[crate no.]],Crates_[[crate no.]:[New Sublot]],3,FALSE)="",VLOOKUP(Crate_BOMs[[#This Row],[crate no.]],Crates_[[crate no.]:[New Sublot]],2,FALSE),VLOOKUP(Crate_BOMs[[#This Row],[crate no.]],Crates_[[crate no.]:[New Sublot]],3,FALSE))</f>
        <v>2.06</v>
      </c>
    </row>
    <row r="756" spans="1:33" x14ac:dyDescent="0.25">
      <c r="A756">
        <v>17</v>
      </c>
      <c r="B756">
        <v>300522690</v>
      </c>
      <c r="C756">
        <v>2394814</v>
      </c>
      <c r="D756">
        <v>1</v>
      </c>
      <c r="E756" t="s">
        <v>231</v>
      </c>
      <c r="F756" t="s">
        <v>243</v>
      </c>
      <c r="G756">
        <v>2892</v>
      </c>
      <c r="H756">
        <v>870</v>
      </c>
      <c r="I756">
        <v>114</v>
      </c>
      <c r="J756">
        <v>34</v>
      </c>
      <c r="K756">
        <v>139</v>
      </c>
      <c r="L756">
        <v>1</v>
      </c>
      <c r="M756" t="s">
        <v>233</v>
      </c>
      <c r="N756" t="s">
        <v>234</v>
      </c>
      <c r="O756" s="2">
        <v>306.44254417999997</v>
      </c>
      <c r="P756" s="15"/>
      <c r="Q756" s="15"/>
      <c r="R756" s="15"/>
      <c r="S756" t="s">
        <v>22</v>
      </c>
      <c r="T756">
        <v>10</v>
      </c>
      <c r="U756" s="2">
        <v>352.73961919999999</v>
      </c>
      <c r="V756" s="2">
        <v>6613.8678599999994</v>
      </c>
      <c r="W756" s="2">
        <v>10.203412399999999</v>
      </c>
      <c r="X756" s="2">
        <v>2.4934384000000001</v>
      </c>
      <c r="Y756" s="2">
        <v>4.2782153599999999</v>
      </c>
      <c r="Z756" s="6">
        <f>Crate_BOMs[[#This Row],[glass weight (lb)]]+Crate_BOMs[[#This Row],[Crate Weight (lb)]]/COUNTIF(Crate_BOMs[crate no.],Crate_BOMs[[#This Row],[crate no.]])</f>
        <v>331.63823126571424</v>
      </c>
      <c r="AA756" s="6" t="str">
        <f>IF(LEFT(Crate_BOMs[[#This Row],[glass code]],4)&lt;&gt;"1116","",IFERROR(MID(Crate_BOMs[[#This Row],[no]],FIND("ECN",Crate_BOMs[[#This Row],[no]]),200),MID(Crate_BOMs[[#This Row],[no]],39,200)))</f>
        <v>2.06 GLT07</v>
      </c>
      <c r="AB756" s="6" t="str">
        <f>SUBSTITUTE(IF(RIGHT(Crate_BOMs[[#This Row],[PO Sublot-GL]],6)="curved",RIGHT(Crate_BOMs[[#This Row],[PO Sublot-GL]],12),RIGHT(Crate_BOMs[[#This Row],[PO Sublot-GL]],5))," ","")</f>
        <v>GLT07</v>
      </c>
      <c r="AC756" s="6" t="str">
        <f>SUBSTITUTE(LEFT(Crate_BOMs[[#This Row],[PO Sublot-GL]],LEN(Crate_BOMs[[#This Row],[PO Sublot-GL]])-LEN(Crate_BOMs[[#This Row],[Glass Type]]))," ","")</f>
        <v>2.06</v>
      </c>
      <c r="AD756" s="6" t="str">
        <f>LEFT(Crate_BOMs[[#This Row],[no]],FIND(" ",Crate_BOMs[[#This Row],[no]],5)-1)</f>
        <v>PO 40544</v>
      </c>
      <c r="AE756" s="6" cm="1">
        <f t="array" ref="AE756">COUNTA(_xlfn.UNIQUE(_xlfn._xlws.FILTER(Crate_BOMs[PO],Crate_BOMs[crate no.]=Crate_BOMs[[#This Row],[crate no.]])))</f>
        <v>1</v>
      </c>
      <c r="AF756" s="10" t="str">
        <f>IF(Crate_BOMs[[#This Row],['# POs in Crate]]=1,"",IF(VLOOKUP(Crate_BOMs[[#This Row],[crate no.]],Crates_[[crate no.]:[New Sublot]],3,FALSE)="","",VLOOKUP(Crate_BOMs[[#This Row],[crate no.]],Crates_[[crate no.]:[New Sublot]],3,FALSE)))</f>
        <v/>
      </c>
      <c r="AG756" s="6" t="str">
        <f>IF(VLOOKUP(Crate_BOMs[[#This Row],[crate no.]],Crates_[[crate no.]:[New Sublot]],3,FALSE)="",VLOOKUP(Crate_BOMs[[#This Row],[crate no.]],Crates_[[crate no.]:[New Sublot]],2,FALSE),VLOOKUP(Crate_BOMs[[#This Row],[crate no.]],Crates_[[crate no.]:[New Sublot]],3,FALSE))</f>
        <v>2.06</v>
      </c>
    </row>
    <row r="757" spans="1:33" x14ac:dyDescent="0.25">
      <c r="A757">
        <v>17</v>
      </c>
      <c r="B757">
        <v>300522690</v>
      </c>
      <c r="C757">
        <v>2394814</v>
      </c>
      <c r="D757">
        <v>1</v>
      </c>
      <c r="E757" t="s">
        <v>231</v>
      </c>
      <c r="F757" t="s">
        <v>243</v>
      </c>
      <c r="G757">
        <v>2892</v>
      </c>
      <c r="H757">
        <v>870</v>
      </c>
      <c r="I757">
        <v>114</v>
      </c>
      <c r="J757">
        <v>34</v>
      </c>
      <c r="K757">
        <v>139</v>
      </c>
      <c r="L757">
        <v>1</v>
      </c>
      <c r="M757" t="s">
        <v>233</v>
      </c>
      <c r="N757" t="s">
        <v>234</v>
      </c>
      <c r="O757" s="2">
        <v>306.44254417999997</v>
      </c>
      <c r="P757" s="15"/>
      <c r="Q757" s="15"/>
      <c r="R757" s="15"/>
      <c r="S757" t="s">
        <v>22</v>
      </c>
      <c r="T757">
        <v>10</v>
      </c>
      <c r="U757" s="2">
        <v>352.73961919999999</v>
      </c>
      <c r="V757" s="2">
        <v>6613.8678599999994</v>
      </c>
      <c r="W757" s="2">
        <v>10.203412399999999</v>
      </c>
      <c r="X757" s="2">
        <v>2.4934384000000001</v>
      </c>
      <c r="Y757" s="2">
        <v>4.2782153599999999</v>
      </c>
      <c r="Z757" s="6">
        <f>Crate_BOMs[[#This Row],[glass weight (lb)]]+Crate_BOMs[[#This Row],[Crate Weight (lb)]]/COUNTIF(Crate_BOMs[crate no.],Crate_BOMs[[#This Row],[crate no.]])</f>
        <v>331.63823126571424</v>
      </c>
      <c r="AA757" s="6" t="str">
        <f>IF(LEFT(Crate_BOMs[[#This Row],[glass code]],4)&lt;&gt;"1116","",IFERROR(MID(Crate_BOMs[[#This Row],[no]],FIND("ECN",Crate_BOMs[[#This Row],[no]]),200),MID(Crate_BOMs[[#This Row],[no]],39,200)))</f>
        <v>2.06 GLT07</v>
      </c>
      <c r="AB757" s="6" t="str">
        <f>SUBSTITUTE(IF(RIGHT(Crate_BOMs[[#This Row],[PO Sublot-GL]],6)="curved",RIGHT(Crate_BOMs[[#This Row],[PO Sublot-GL]],12),RIGHT(Crate_BOMs[[#This Row],[PO Sublot-GL]],5))," ","")</f>
        <v>GLT07</v>
      </c>
      <c r="AC757" s="6" t="str">
        <f>SUBSTITUTE(LEFT(Crate_BOMs[[#This Row],[PO Sublot-GL]],LEN(Crate_BOMs[[#This Row],[PO Sublot-GL]])-LEN(Crate_BOMs[[#This Row],[Glass Type]]))," ","")</f>
        <v>2.06</v>
      </c>
      <c r="AD757" s="6" t="str">
        <f>LEFT(Crate_BOMs[[#This Row],[no]],FIND(" ",Crate_BOMs[[#This Row],[no]],5)-1)</f>
        <v>PO 40544</v>
      </c>
      <c r="AE757" s="6" cm="1">
        <f t="array" ref="AE757">COUNTA(_xlfn.UNIQUE(_xlfn._xlws.FILTER(Crate_BOMs[PO],Crate_BOMs[crate no.]=Crate_BOMs[[#This Row],[crate no.]])))</f>
        <v>1</v>
      </c>
      <c r="AF757" s="10" t="str">
        <f>IF(Crate_BOMs[[#This Row],['# POs in Crate]]=1,"",IF(VLOOKUP(Crate_BOMs[[#This Row],[crate no.]],Crates_[[crate no.]:[New Sublot]],3,FALSE)="","",VLOOKUP(Crate_BOMs[[#This Row],[crate no.]],Crates_[[crate no.]:[New Sublot]],3,FALSE)))</f>
        <v/>
      </c>
      <c r="AG757" s="6" t="str">
        <f>IF(VLOOKUP(Crate_BOMs[[#This Row],[crate no.]],Crates_[[crate no.]:[New Sublot]],3,FALSE)="",VLOOKUP(Crate_BOMs[[#This Row],[crate no.]],Crates_[[crate no.]:[New Sublot]],2,FALSE),VLOOKUP(Crate_BOMs[[#This Row],[crate no.]],Crates_[[crate no.]:[New Sublot]],3,FALSE))</f>
        <v>2.06</v>
      </c>
    </row>
    <row r="758" spans="1:33" x14ac:dyDescent="0.25">
      <c r="A758">
        <v>17</v>
      </c>
      <c r="B758">
        <v>300522690</v>
      </c>
      <c r="C758">
        <v>2394814</v>
      </c>
      <c r="D758">
        <v>1</v>
      </c>
      <c r="E758" t="s">
        <v>231</v>
      </c>
      <c r="F758" t="s">
        <v>243</v>
      </c>
      <c r="G758">
        <v>2892</v>
      </c>
      <c r="H758">
        <v>870</v>
      </c>
      <c r="I758">
        <v>114</v>
      </c>
      <c r="J758">
        <v>34</v>
      </c>
      <c r="K758">
        <v>139</v>
      </c>
      <c r="L758">
        <v>1</v>
      </c>
      <c r="M758" t="s">
        <v>233</v>
      </c>
      <c r="N758" t="s">
        <v>234</v>
      </c>
      <c r="O758" s="2">
        <v>306.44254417999997</v>
      </c>
      <c r="P758" s="15"/>
      <c r="Q758" s="15"/>
      <c r="R758" s="15"/>
      <c r="S758" t="s">
        <v>22</v>
      </c>
      <c r="T758">
        <v>10</v>
      </c>
      <c r="U758" s="2">
        <v>352.73961919999999</v>
      </c>
      <c r="V758" s="2">
        <v>6613.8678599999994</v>
      </c>
      <c r="W758" s="2">
        <v>10.203412399999999</v>
      </c>
      <c r="X758" s="2">
        <v>2.4934384000000001</v>
      </c>
      <c r="Y758" s="2">
        <v>4.2782153599999999</v>
      </c>
      <c r="Z758" s="6">
        <f>Crate_BOMs[[#This Row],[glass weight (lb)]]+Crate_BOMs[[#This Row],[Crate Weight (lb)]]/COUNTIF(Crate_BOMs[crate no.],Crate_BOMs[[#This Row],[crate no.]])</f>
        <v>331.63823126571424</v>
      </c>
      <c r="AA758" s="6" t="str">
        <f>IF(LEFT(Crate_BOMs[[#This Row],[glass code]],4)&lt;&gt;"1116","",IFERROR(MID(Crate_BOMs[[#This Row],[no]],FIND("ECN",Crate_BOMs[[#This Row],[no]]),200),MID(Crate_BOMs[[#This Row],[no]],39,200)))</f>
        <v>2.06 GLT07</v>
      </c>
      <c r="AB758" s="6" t="str">
        <f>SUBSTITUTE(IF(RIGHT(Crate_BOMs[[#This Row],[PO Sublot-GL]],6)="curved",RIGHT(Crate_BOMs[[#This Row],[PO Sublot-GL]],12),RIGHT(Crate_BOMs[[#This Row],[PO Sublot-GL]],5))," ","")</f>
        <v>GLT07</v>
      </c>
      <c r="AC758" s="6" t="str">
        <f>SUBSTITUTE(LEFT(Crate_BOMs[[#This Row],[PO Sublot-GL]],LEN(Crate_BOMs[[#This Row],[PO Sublot-GL]])-LEN(Crate_BOMs[[#This Row],[Glass Type]]))," ","")</f>
        <v>2.06</v>
      </c>
      <c r="AD758" s="6" t="str">
        <f>LEFT(Crate_BOMs[[#This Row],[no]],FIND(" ",Crate_BOMs[[#This Row],[no]],5)-1)</f>
        <v>PO 40544</v>
      </c>
      <c r="AE758" s="6" cm="1">
        <f t="array" ref="AE758">COUNTA(_xlfn.UNIQUE(_xlfn._xlws.FILTER(Crate_BOMs[PO],Crate_BOMs[crate no.]=Crate_BOMs[[#This Row],[crate no.]])))</f>
        <v>1</v>
      </c>
      <c r="AF758" s="10" t="str">
        <f>IF(Crate_BOMs[[#This Row],['# POs in Crate]]=1,"",IF(VLOOKUP(Crate_BOMs[[#This Row],[crate no.]],Crates_[[crate no.]:[New Sublot]],3,FALSE)="","",VLOOKUP(Crate_BOMs[[#This Row],[crate no.]],Crates_[[crate no.]:[New Sublot]],3,FALSE)))</f>
        <v/>
      </c>
      <c r="AG758" s="6" t="str">
        <f>IF(VLOOKUP(Crate_BOMs[[#This Row],[crate no.]],Crates_[[crate no.]:[New Sublot]],3,FALSE)="",VLOOKUP(Crate_BOMs[[#This Row],[crate no.]],Crates_[[crate no.]:[New Sublot]],2,FALSE),VLOOKUP(Crate_BOMs[[#This Row],[crate no.]],Crates_[[crate no.]:[New Sublot]],3,FALSE))</f>
        <v>2.06</v>
      </c>
    </row>
    <row r="759" spans="1:33" x14ac:dyDescent="0.25">
      <c r="A759">
        <v>17</v>
      </c>
      <c r="B759">
        <v>300521115</v>
      </c>
      <c r="C759">
        <v>2394816</v>
      </c>
      <c r="D759">
        <v>1</v>
      </c>
      <c r="E759" t="s">
        <v>231</v>
      </c>
      <c r="F759" t="s">
        <v>244</v>
      </c>
      <c r="G759">
        <v>2892</v>
      </c>
      <c r="H759">
        <v>870</v>
      </c>
      <c r="I759">
        <v>114</v>
      </c>
      <c r="J759">
        <v>34</v>
      </c>
      <c r="K759">
        <v>139</v>
      </c>
      <c r="L759">
        <v>1</v>
      </c>
      <c r="M759" t="s">
        <v>233</v>
      </c>
      <c r="N759" t="s">
        <v>234</v>
      </c>
      <c r="O759" s="2">
        <v>306.44254417999997</v>
      </c>
      <c r="P759" s="15"/>
      <c r="Q759" s="15"/>
      <c r="R759" s="15"/>
      <c r="S759" t="s">
        <v>22</v>
      </c>
      <c r="T759">
        <v>10</v>
      </c>
      <c r="U759" s="2">
        <v>352.73961919999999</v>
      </c>
      <c r="V759" s="2">
        <v>6613.8678599999994</v>
      </c>
      <c r="W759" s="2">
        <v>10.203412399999999</v>
      </c>
      <c r="X759" s="2">
        <v>2.4934384000000001</v>
      </c>
      <c r="Y759" s="2">
        <v>4.2782153599999999</v>
      </c>
      <c r="Z759" s="6">
        <f>Crate_BOMs[[#This Row],[glass weight (lb)]]+Crate_BOMs[[#This Row],[Crate Weight (lb)]]/COUNTIF(Crate_BOMs[crate no.],Crate_BOMs[[#This Row],[crate no.]])</f>
        <v>333.57636104153841</v>
      </c>
      <c r="AA759" s="6" t="str">
        <f>IF(LEFT(Crate_BOMs[[#This Row],[glass code]],4)&lt;&gt;"1116","",IFERROR(MID(Crate_BOMs[[#This Row],[no]],FIND("ECN",Crate_BOMs[[#This Row],[no]]),200),MID(Crate_BOMs[[#This Row],[no]],39,200)))</f>
        <v>2.07 GLT07</v>
      </c>
      <c r="AB759" s="6" t="str">
        <f>SUBSTITUTE(IF(RIGHT(Crate_BOMs[[#This Row],[PO Sublot-GL]],6)="curved",RIGHT(Crate_BOMs[[#This Row],[PO Sublot-GL]],12),RIGHT(Crate_BOMs[[#This Row],[PO Sublot-GL]],5))," ","")</f>
        <v>GLT07</v>
      </c>
      <c r="AC759" s="6" t="str">
        <f>SUBSTITUTE(LEFT(Crate_BOMs[[#This Row],[PO Sublot-GL]],LEN(Crate_BOMs[[#This Row],[PO Sublot-GL]])-LEN(Crate_BOMs[[#This Row],[Glass Type]]))," ","")</f>
        <v>2.07</v>
      </c>
      <c r="AD759" s="6" t="str">
        <f>LEFT(Crate_BOMs[[#This Row],[no]],FIND(" ",Crate_BOMs[[#This Row],[no]],5)-1)</f>
        <v>PO 40545</v>
      </c>
      <c r="AE759" s="6" cm="1">
        <f t="array" ref="AE759">COUNTA(_xlfn.UNIQUE(_xlfn._xlws.FILTER(Crate_BOMs[PO],Crate_BOMs[crate no.]=Crate_BOMs[[#This Row],[crate no.]])))</f>
        <v>2</v>
      </c>
      <c r="AF759" s="10" t="str">
        <f>IF(Crate_BOMs[[#This Row],['# POs in Crate]]=1,"",IF(VLOOKUP(Crate_BOMs[[#This Row],[crate no.]],Crates_[[crate no.]:[New Sublot]],3,FALSE)="","",VLOOKUP(Crate_BOMs[[#This Row],[crate no.]],Crates_[[crate no.]:[New Sublot]],3,FALSE)))</f>
        <v>2.07</v>
      </c>
      <c r="AG759" s="6" t="str">
        <f>IF(VLOOKUP(Crate_BOMs[[#This Row],[crate no.]],Crates_[[crate no.]:[New Sublot]],3,FALSE)="",VLOOKUP(Crate_BOMs[[#This Row],[crate no.]],Crates_[[crate no.]:[New Sublot]],2,FALSE),VLOOKUP(Crate_BOMs[[#This Row],[crate no.]],Crates_[[crate no.]:[New Sublot]],3,FALSE))</f>
        <v>2.07</v>
      </c>
    </row>
    <row r="760" spans="1:33" x14ac:dyDescent="0.25">
      <c r="A760">
        <v>17</v>
      </c>
      <c r="B760">
        <v>300521115</v>
      </c>
      <c r="C760">
        <v>2394816</v>
      </c>
      <c r="D760">
        <v>1</v>
      </c>
      <c r="E760" t="s">
        <v>231</v>
      </c>
      <c r="F760" t="s">
        <v>244</v>
      </c>
      <c r="G760">
        <v>2892</v>
      </c>
      <c r="H760">
        <v>870</v>
      </c>
      <c r="I760">
        <v>114</v>
      </c>
      <c r="J760">
        <v>34</v>
      </c>
      <c r="K760">
        <v>139</v>
      </c>
      <c r="L760">
        <v>1</v>
      </c>
      <c r="M760" t="s">
        <v>233</v>
      </c>
      <c r="N760" t="s">
        <v>234</v>
      </c>
      <c r="O760" s="2">
        <v>306.44254417999997</v>
      </c>
      <c r="P760" s="15"/>
      <c r="Q760" s="15"/>
      <c r="R760" s="15"/>
      <c r="S760" t="s">
        <v>22</v>
      </c>
      <c r="T760">
        <v>10</v>
      </c>
      <c r="U760" s="2">
        <v>352.73961919999999</v>
      </c>
      <c r="V760" s="2">
        <v>6613.8678599999994</v>
      </c>
      <c r="W760" s="2">
        <v>10.203412399999999</v>
      </c>
      <c r="X760" s="2">
        <v>2.4934384000000001</v>
      </c>
      <c r="Y760" s="2">
        <v>4.2782153599999999</v>
      </c>
      <c r="Z760" s="6">
        <f>Crate_BOMs[[#This Row],[glass weight (lb)]]+Crate_BOMs[[#This Row],[Crate Weight (lb)]]/COUNTIF(Crate_BOMs[crate no.],Crate_BOMs[[#This Row],[crate no.]])</f>
        <v>333.57636104153841</v>
      </c>
      <c r="AA760" s="6" t="str">
        <f>IF(LEFT(Crate_BOMs[[#This Row],[glass code]],4)&lt;&gt;"1116","",IFERROR(MID(Crate_BOMs[[#This Row],[no]],FIND("ECN",Crate_BOMs[[#This Row],[no]]),200),MID(Crate_BOMs[[#This Row],[no]],39,200)))</f>
        <v>2.07 GLT07</v>
      </c>
      <c r="AB760" s="6" t="str">
        <f>SUBSTITUTE(IF(RIGHT(Crate_BOMs[[#This Row],[PO Sublot-GL]],6)="curved",RIGHT(Crate_BOMs[[#This Row],[PO Sublot-GL]],12),RIGHT(Crate_BOMs[[#This Row],[PO Sublot-GL]],5))," ","")</f>
        <v>GLT07</v>
      </c>
      <c r="AC760" s="6" t="str">
        <f>SUBSTITUTE(LEFT(Crate_BOMs[[#This Row],[PO Sublot-GL]],LEN(Crate_BOMs[[#This Row],[PO Sublot-GL]])-LEN(Crate_BOMs[[#This Row],[Glass Type]]))," ","")</f>
        <v>2.07</v>
      </c>
      <c r="AD760" s="6" t="str">
        <f>LEFT(Crate_BOMs[[#This Row],[no]],FIND(" ",Crate_BOMs[[#This Row],[no]],5)-1)</f>
        <v>PO 40545</v>
      </c>
      <c r="AE760" s="6" cm="1">
        <f t="array" ref="AE760">COUNTA(_xlfn.UNIQUE(_xlfn._xlws.FILTER(Crate_BOMs[PO],Crate_BOMs[crate no.]=Crate_BOMs[[#This Row],[crate no.]])))</f>
        <v>2</v>
      </c>
      <c r="AF760" s="10" t="str">
        <f>IF(Crate_BOMs[[#This Row],['# POs in Crate]]=1,"",IF(VLOOKUP(Crate_BOMs[[#This Row],[crate no.]],Crates_[[crate no.]:[New Sublot]],3,FALSE)="","",VLOOKUP(Crate_BOMs[[#This Row],[crate no.]],Crates_[[crate no.]:[New Sublot]],3,FALSE)))</f>
        <v>2.07</v>
      </c>
      <c r="AG760" s="6" t="str">
        <f>IF(VLOOKUP(Crate_BOMs[[#This Row],[crate no.]],Crates_[[crate no.]:[New Sublot]],3,FALSE)="",VLOOKUP(Crate_BOMs[[#This Row],[crate no.]],Crates_[[crate no.]:[New Sublot]],2,FALSE),VLOOKUP(Crate_BOMs[[#This Row],[crate no.]],Crates_[[crate no.]:[New Sublot]],3,FALSE))</f>
        <v>2.07</v>
      </c>
    </row>
    <row r="761" spans="1:33" x14ac:dyDescent="0.25">
      <c r="A761">
        <v>17</v>
      </c>
      <c r="B761">
        <v>300521115</v>
      </c>
      <c r="C761">
        <v>2394814</v>
      </c>
      <c r="D761">
        <v>1</v>
      </c>
      <c r="E761" t="s">
        <v>231</v>
      </c>
      <c r="F761" t="s">
        <v>243</v>
      </c>
      <c r="G761">
        <v>2892</v>
      </c>
      <c r="H761">
        <v>870</v>
      </c>
      <c r="I761">
        <v>114</v>
      </c>
      <c r="J761">
        <v>34</v>
      </c>
      <c r="K761">
        <v>139</v>
      </c>
      <c r="L761">
        <v>1</v>
      </c>
      <c r="M761" t="s">
        <v>233</v>
      </c>
      <c r="N761" t="s">
        <v>234</v>
      </c>
      <c r="O761" s="2">
        <v>306.44254417999997</v>
      </c>
      <c r="P761" s="15"/>
      <c r="Q761" s="15"/>
      <c r="R761" s="15"/>
      <c r="S761" t="s">
        <v>22</v>
      </c>
      <c r="T761">
        <v>10</v>
      </c>
      <c r="U761" s="2">
        <v>352.73961919999999</v>
      </c>
      <c r="V761" s="2">
        <v>6613.8678599999994</v>
      </c>
      <c r="W761" s="2">
        <v>10.203412399999999</v>
      </c>
      <c r="X761" s="2">
        <v>2.4934384000000001</v>
      </c>
      <c r="Y761" s="2">
        <v>4.2782153599999999</v>
      </c>
      <c r="Z761" s="6">
        <f>Crate_BOMs[[#This Row],[glass weight (lb)]]+Crate_BOMs[[#This Row],[Crate Weight (lb)]]/COUNTIF(Crate_BOMs[crate no.],Crate_BOMs[[#This Row],[crate no.]])</f>
        <v>333.57636104153841</v>
      </c>
      <c r="AA761" s="6" t="str">
        <f>IF(LEFT(Crate_BOMs[[#This Row],[glass code]],4)&lt;&gt;"1116","",IFERROR(MID(Crate_BOMs[[#This Row],[no]],FIND("ECN",Crate_BOMs[[#This Row],[no]]),200),MID(Crate_BOMs[[#This Row],[no]],39,200)))</f>
        <v>2.06 GLT07</v>
      </c>
      <c r="AB761" s="6" t="str">
        <f>SUBSTITUTE(IF(RIGHT(Crate_BOMs[[#This Row],[PO Sublot-GL]],6)="curved",RIGHT(Crate_BOMs[[#This Row],[PO Sublot-GL]],12),RIGHT(Crate_BOMs[[#This Row],[PO Sublot-GL]],5))," ","")</f>
        <v>GLT07</v>
      </c>
      <c r="AC761" s="6" t="str">
        <f>SUBSTITUTE(LEFT(Crate_BOMs[[#This Row],[PO Sublot-GL]],LEN(Crate_BOMs[[#This Row],[PO Sublot-GL]])-LEN(Crate_BOMs[[#This Row],[Glass Type]]))," ","")</f>
        <v>2.06</v>
      </c>
      <c r="AD761" s="6" t="str">
        <f>LEFT(Crate_BOMs[[#This Row],[no]],FIND(" ",Crate_BOMs[[#This Row],[no]],5)-1)</f>
        <v>PO 40544</v>
      </c>
      <c r="AE761" s="6" cm="1">
        <f t="array" ref="AE761">COUNTA(_xlfn.UNIQUE(_xlfn._xlws.FILTER(Crate_BOMs[PO],Crate_BOMs[crate no.]=Crate_BOMs[[#This Row],[crate no.]])))</f>
        <v>2</v>
      </c>
      <c r="AF761" s="10" t="str">
        <f>IF(Crate_BOMs[[#This Row],['# POs in Crate]]=1,"",IF(VLOOKUP(Crate_BOMs[[#This Row],[crate no.]],Crates_[[crate no.]:[New Sublot]],3,FALSE)="","",VLOOKUP(Crate_BOMs[[#This Row],[crate no.]],Crates_[[crate no.]:[New Sublot]],3,FALSE)))</f>
        <v>2.07</v>
      </c>
      <c r="AG761" s="6" t="str">
        <f>IF(VLOOKUP(Crate_BOMs[[#This Row],[crate no.]],Crates_[[crate no.]:[New Sublot]],3,FALSE)="",VLOOKUP(Crate_BOMs[[#This Row],[crate no.]],Crates_[[crate no.]:[New Sublot]],2,FALSE),VLOOKUP(Crate_BOMs[[#This Row],[crate no.]],Crates_[[crate no.]:[New Sublot]],3,FALSE))</f>
        <v>2.07</v>
      </c>
    </row>
    <row r="762" spans="1:33" x14ac:dyDescent="0.25">
      <c r="A762">
        <v>17</v>
      </c>
      <c r="B762">
        <v>300521115</v>
      </c>
      <c r="C762">
        <v>2394816</v>
      </c>
      <c r="D762">
        <v>1</v>
      </c>
      <c r="E762" t="s">
        <v>231</v>
      </c>
      <c r="F762" t="s">
        <v>244</v>
      </c>
      <c r="G762">
        <v>2892</v>
      </c>
      <c r="H762">
        <v>870</v>
      </c>
      <c r="I762">
        <v>114</v>
      </c>
      <c r="J762">
        <v>34</v>
      </c>
      <c r="K762">
        <v>139</v>
      </c>
      <c r="L762">
        <v>1</v>
      </c>
      <c r="M762" t="s">
        <v>233</v>
      </c>
      <c r="N762" t="s">
        <v>234</v>
      </c>
      <c r="O762" s="2">
        <v>306.44254417999997</v>
      </c>
      <c r="P762" s="15"/>
      <c r="Q762" s="15"/>
      <c r="R762" s="15"/>
      <c r="S762" t="s">
        <v>22</v>
      </c>
      <c r="T762">
        <v>10</v>
      </c>
      <c r="U762" s="2">
        <v>352.73961919999999</v>
      </c>
      <c r="V762" s="2">
        <v>6613.8678599999994</v>
      </c>
      <c r="W762" s="2">
        <v>10.203412399999999</v>
      </c>
      <c r="X762" s="2">
        <v>2.4934384000000001</v>
      </c>
      <c r="Y762" s="2">
        <v>4.2782153599999999</v>
      </c>
      <c r="Z762" s="6">
        <f>Crate_BOMs[[#This Row],[glass weight (lb)]]+Crate_BOMs[[#This Row],[Crate Weight (lb)]]/COUNTIF(Crate_BOMs[crate no.],Crate_BOMs[[#This Row],[crate no.]])</f>
        <v>333.57636104153841</v>
      </c>
      <c r="AA762" s="6" t="str">
        <f>IF(LEFT(Crate_BOMs[[#This Row],[glass code]],4)&lt;&gt;"1116","",IFERROR(MID(Crate_BOMs[[#This Row],[no]],FIND("ECN",Crate_BOMs[[#This Row],[no]]),200),MID(Crate_BOMs[[#This Row],[no]],39,200)))</f>
        <v>2.07 GLT07</v>
      </c>
      <c r="AB762" s="6" t="str">
        <f>SUBSTITUTE(IF(RIGHT(Crate_BOMs[[#This Row],[PO Sublot-GL]],6)="curved",RIGHT(Crate_BOMs[[#This Row],[PO Sublot-GL]],12),RIGHT(Crate_BOMs[[#This Row],[PO Sublot-GL]],5))," ","")</f>
        <v>GLT07</v>
      </c>
      <c r="AC762" s="6" t="str">
        <f>SUBSTITUTE(LEFT(Crate_BOMs[[#This Row],[PO Sublot-GL]],LEN(Crate_BOMs[[#This Row],[PO Sublot-GL]])-LEN(Crate_BOMs[[#This Row],[Glass Type]]))," ","")</f>
        <v>2.07</v>
      </c>
      <c r="AD762" s="6" t="str">
        <f>LEFT(Crate_BOMs[[#This Row],[no]],FIND(" ",Crate_BOMs[[#This Row],[no]],5)-1)</f>
        <v>PO 40545</v>
      </c>
      <c r="AE762" s="6" cm="1">
        <f t="array" ref="AE762">COUNTA(_xlfn.UNIQUE(_xlfn._xlws.FILTER(Crate_BOMs[PO],Crate_BOMs[crate no.]=Crate_BOMs[[#This Row],[crate no.]])))</f>
        <v>2</v>
      </c>
      <c r="AF762" s="10" t="str">
        <f>IF(Crate_BOMs[[#This Row],['# POs in Crate]]=1,"",IF(VLOOKUP(Crate_BOMs[[#This Row],[crate no.]],Crates_[[crate no.]:[New Sublot]],3,FALSE)="","",VLOOKUP(Crate_BOMs[[#This Row],[crate no.]],Crates_[[crate no.]:[New Sublot]],3,FALSE)))</f>
        <v>2.07</v>
      </c>
      <c r="AG762" s="6" t="str">
        <f>IF(VLOOKUP(Crate_BOMs[[#This Row],[crate no.]],Crates_[[crate no.]:[New Sublot]],3,FALSE)="",VLOOKUP(Crate_BOMs[[#This Row],[crate no.]],Crates_[[crate no.]:[New Sublot]],2,FALSE),VLOOKUP(Crate_BOMs[[#This Row],[crate no.]],Crates_[[crate no.]:[New Sublot]],3,FALSE))</f>
        <v>2.07</v>
      </c>
    </row>
    <row r="763" spans="1:33" x14ac:dyDescent="0.25">
      <c r="A763">
        <v>17</v>
      </c>
      <c r="B763">
        <v>300521115</v>
      </c>
      <c r="C763">
        <v>2394814</v>
      </c>
      <c r="D763">
        <v>1</v>
      </c>
      <c r="E763" t="s">
        <v>231</v>
      </c>
      <c r="F763" t="s">
        <v>243</v>
      </c>
      <c r="G763">
        <v>2892</v>
      </c>
      <c r="H763">
        <v>870</v>
      </c>
      <c r="I763">
        <v>114</v>
      </c>
      <c r="J763">
        <v>34</v>
      </c>
      <c r="K763">
        <v>139</v>
      </c>
      <c r="L763">
        <v>1</v>
      </c>
      <c r="M763" t="s">
        <v>233</v>
      </c>
      <c r="N763" t="s">
        <v>234</v>
      </c>
      <c r="O763" s="2">
        <v>306.44254417999997</v>
      </c>
      <c r="P763" s="15"/>
      <c r="Q763" s="15"/>
      <c r="R763" s="15"/>
      <c r="S763" t="s">
        <v>22</v>
      </c>
      <c r="T763">
        <v>10</v>
      </c>
      <c r="U763" s="2">
        <v>352.73961919999999</v>
      </c>
      <c r="V763" s="2">
        <v>6613.8678599999994</v>
      </c>
      <c r="W763" s="2">
        <v>10.203412399999999</v>
      </c>
      <c r="X763" s="2">
        <v>2.4934384000000001</v>
      </c>
      <c r="Y763" s="2">
        <v>4.2782153599999999</v>
      </c>
      <c r="Z763" s="6">
        <f>Crate_BOMs[[#This Row],[glass weight (lb)]]+Crate_BOMs[[#This Row],[Crate Weight (lb)]]/COUNTIF(Crate_BOMs[crate no.],Crate_BOMs[[#This Row],[crate no.]])</f>
        <v>333.57636104153841</v>
      </c>
      <c r="AA763" s="6" t="str">
        <f>IF(LEFT(Crate_BOMs[[#This Row],[glass code]],4)&lt;&gt;"1116","",IFERROR(MID(Crate_BOMs[[#This Row],[no]],FIND("ECN",Crate_BOMs[[#This Row],[no]]),200),MID(Crate_BOMs[[#This Row],[no]],39,200)))</f>
        <v>2.06 GLT07</v>
      </c>
      <c r="AB763" s="6" t="str">
        <f>SUBSTITUTE(IF(RIGHT(Crate_BOMs[[#This Row],[PO Sublot-GL]],6)="curved",RIGHT(Crate_BOMs[[#This Row],[PO Sublot-GL]],12),RIGHT(Crate_BOMs[[#This Row],[PO Sublot-GL]],5))," ","")</f>
        <v>GLT07</v>
      </c>
      <c r="AC763" s="6" t="str">
        <f>SUBSTITUTE(LEFT(Crate_BOMs[[#This Row],[PO Sublot-GL]],LEN(Crate_BOMs[[#This Row],[PO Sublot-GL]])-LEN(Crate_BOMs[[#This Row],[Glass Type]]))," ","")</f>
        <v>2.06</v>
      </c>
      <c r="AD763" s="6" t="str">
        <f>LEFT(Crate_BOMs[[#This Row],[no]],FIND(" ",Crate_BOMs[[#This Row],[no]],5)-1)</f>
        <v>PO 40544</v>
      </c>
      <c r="AE763" s="6" cm="1">
        <f t="array" ref="AE763">COUNTA(_xlfn.UNIQUE(_xlfn._xlws.FILTER(Crate_BOMs[PO],Crate_BOMs[crate no.]=Crate_BOMs[[#This Row],[crate no.]])))</f>
        <v>2</v>
      </c>
      <c r="AF763" s="10" t="str">
        <f>IF(Crate_BOMs[[#This Row],['# POs in Crate]]=1,"",IF(VLOOKUP(Crate_BOMs[[#This Row],[crate no.]],Crates_[[crate no.]:[New Sublot]],3,FALSE)="","",VLOOKUP(Crate_BOMs[[#This Row],[crate no.]],Crates_[[crate no.]:[New Sublot]],3,FALSE)))</f>
        <v>2.07</v>
      </c>
      <c r="AG763" s="6" t="str">
        <f>IF(VLOOKUP(Crate_BOMs[[#This Row],[crate no.]],Crates_[[crate no.]:[New Sublot]],3,FALSE)="",VLOOKUP(Crate_BOMs[[#This Row],[crate no.]],Crates_[[crate no.]:[New Sublot]],2,FALSE),VLOOKUP(Crate_BOMs[[#This Row],[crate no.]],Crates_[[crate no.]:[New Sublot]],3,FALSE))</f>
        <v>2.07</v>
      </c>
    </row>
    <row r="764" spans="1:33" x14ac:dyDescent="0.25">
      <c r="A764">
        <v>17</v>
      </c>
      <c r="B764">
        <v>300521115</v>
      </c>
      <c r="C764">
        <v>2394816</v>
      </c>
      <c r="D764">
        <v>1</v>
      </c>
      <c r="E764" t="s">
        <v>231</v>
      </c>
      <c r="F764" t="s">
        <v>244</v>
      </c>
      <c r="G764">
        <v>2892</v>
      </c>
      <c r="H764">
        <v>870</v>
      </c>
      <c r="I764">
        <v>114</v>
      </c>
      <c r="J764">
        <v>34</v>
      </c>
      <c r="K764">
        <v>139</v>
      </c>
      <c r="L764">
        <v>1</v>
      </c>
      <c r="M764" t="s">
        <v>233</v>
      </c>
      <c r="N764" t="s">
        <v>234</v>
      </c>
      <c r="O764" s="2">
        <v>306.44254417999997</v>
      </c>
      <c r="P764" s="15"/>
      <c r="Q764" s="15"/>
      <c r="R764" s="15"/>
      <c r="S764" t="s">
        <v>22</v>
      </c>
      <c r="T764">
        <v>10</v>
      </c>
      <c r="U764" s="2">
        <v>352.73961919999999</v>
      </c>
      <c r="V764" s="2">
        <v>6613.8678599999994</v>
      </c>
      <c r="W764" s="2">
        <v>10.203412399999999</v>
      </c>
      <c r="X764" s="2">
        <v>2.4934384000000001</v>
      </c>
      <c r="Y764" s="2">
        <v>4.2782153599999999</v>
      </c>
      <c r="Z764" s="6">
        <f>Crate_BOMs[[#This Row],[glass weight (lb)]]+Crate_BOMs[[#This Row],[Crate Weight (lb)]]/COUNTIF(Crate_BOMs[crate no.],Crate_BOMs[[#This Row],[crate no.]])</f>
        <v>333.57636104153841</v>
      </c>
      <c r="AA764" s="6" t="str">
        <f>IF(LEFT(Crate_BOMs[[#This Row],[glass code]],4)&lt;&gt;"1116","",IFERROR(MID(Crate_BOMs[[#This Row],[no]],FIND("ECN",Crate_BOMs[[#This Row],[no]]),200),MID(Crate_BOMs[[#This Row],[no]],39,200)))</f>
        <v>2.07 GLT07</v>
      </c>
      <c r="AB764" s="6" t="str">
        <f>SUBSTITUTE(IF(RIGHT(Crate_BOMs[[#This Row],[PO Sublot-GL]],6)="curved",RIGHT(Crate_BOMs[[#This Row],[PO Sublot-GL]],12),RIGHT(Crate_BOMs[[#This Row],[PO Sublot-GL]],5))," ","")</f>
        <v>GLT07</v>
      </c>
      <c r="AC764" s="6" t="str">
        <f>SUBSTITUTE(LEFT(Crate_BOMs[[#This Row],[PO Sublot-GL]],LEN(Crate_BOMs[[#This Row],[PO Sublot-GL]])-LEN(Crate_BOMs[[#This Row],[Glass Type]]))," ","")</f>
        <v>2.07</v>
      </c>
      <c r="AD764" s="6" t="str">
        <f>LEFT(Crate_BOMs[[#This Row],[no]],FIND(" ",Crate_BOMs[[#This Row],[no]],5)-1)</f>
        <v>PO 40545</v>
      </c>
      <c r="AE764" s="6" cm="1">
        <f t="array" ref="AE764">COUNTA(_xlfn.UNIQUE(_xlfn._xlws.FILTER(Crate_BOMs[PO],Crate_BOMs[crate no.]=Crate_BOMs[[#This Row],[crate no.]])))</f>
        <v>2</v>
      </c>
      <c r="AF764" s="10" t="str">
        <f>IF(Crate_BOMs[[#This Row],['# POs in Crate]]=1,"",IF(VLOOKUP(Crate_BOMs[[#This Row],[crate no.]],Crates_[[crate no.]:[New Sublot]],3,FALSE)="","",VLOOKUP(Crate_BOMs[[#This Row],[crate no.]],Crates_[[crate no.]:[New Sublot]],3,FALSE)))</f>
        <v>2.07</v>
      </c>
      <c r="AG764" s="6" t="str">
        <f>IF(VLOOKUP(Crate_BOMs[[#This Row],[crate no.]],Crates_[[crate no.]:[New Sublot]],3,FALSE)="",VLOOKUP(Crate_BOMs[[#This Row],[crate no.]],Crates_[[crate no.]:[New Sublot]],2,FALSE),VLOOKUP(Crate_BOMs[[#This Row],[crate no.]],Crates_[[crate no.]:[New Sublot]],3,FALSE))</f>
        <v>2.07</v>
      </c>
    </row>
    <row r="765" spans="1:33" x14ac:dyDescent="0.25">
      <c r="A765">
        <v>17</v>
      </c>
      <c r="B765">
        <v>300521115</v>
      </c>
      <c r="C765">
        <v>2394814</v>
      </c>
      <c r="D765">
        <v>1</v>
      </c>
      <c r="E765" t="s">
        <v>231</v>
      </c>
      <c r="F765" t="s">
        <v>243</v>
      </c>
      <c r="G765">
        <v>2892</v>
      </c>
      <c r="H765">
        <v>870</v>
      </c>
      <c r="I765">
        <v>114</v>
      </c>
      <c r="J765">
        <v>34</v>
      </c>
      <c r="K765">
        <v>139</v>
      </c>
      <c r="L765">
        <v>1</v>
      </c>
      <c r="M765" t="s">
        <v>233</v>
      </c>
      <c r="N765" t="s">
        <v>234</v>
      </c>
      <c r="O765" s="2">
        <v>306.44254417999997</v>
      </c>
      <c r="P765" s="15"/>
      <c r="Q765" s="15"/>
      <c r="R765" s="15"/>
      <c r="S765" t="s">
        <v>22</v>
      </c>
      <c r="T765">
        <v>10</v>
      </c>
      <c r="U765" s="2">
        <v>352.73961919999999</v>
      </c>
      <c r="V765" s="2">
        <v>6613.8678599999994</v>
      </c>
      <c r="W765" s="2">
        <v>10.203412399999999</v>
      </c>
      <c r="X765" s="2">
        <v>2.4934384000000001</v>
      </c>
      <c r="Y765" s="2">
        <v>4.2782153599999999</v>
      </c>
      <c r="Z765" s="6">
        <f>Crate_BOMs[[#This Row],[glass weight (lb)]]+Crate_BOMs[[#This Row],[Crate Weight (lb)]]/COUNTIF(Crate_BOMs[crate no.],Crate_BOMs[[#This Row],[crate no.]])</f>
        <v>333.57636104153841</v>
      </c>
      <c r="AA765" s="6" t="str">
        <f>IF(LEFT(Crate_BOMs[[#This Row],[glass code]],4)&lt;&gt;"1116","",IFERROR(MID(Crate_BOMs[[#This Row],[no]],FIND("ECN",Crate_BOMs[[#This Row],[no]]),200),MID(Crate_BOMs[[#This Row],[no]],39,200)))</f>
        <v>2.06 GLT07</v>
      </c>
      <c r="AB765" s="6" t="str">
        <f>SUBSTITUTE(IF(RIGHT(Crate_BOMs[[#This Row],[PO Sublot-GL]],6)="curved",RIGHT(Crate_BOMs[[#This Row],[PO Sublot-GL]],12),RIGHT(Crate_BOMs[[#This Row],[PO Sublot-GL]],5))," ","")</f>
        <v>GLT07</v>
      </c>
      <c r="AC765" s="6" t="str">
        <f>SUBSTITUTE(LEFT(Crate_BOMs[[#This Row],[PO Sublot-GL]],LEN(Crate_BOMs[[#This Row],[PO Sublot-GL]])-LEN(Crate_BOMs[[#This Row],[Glass Type]]))," ","")</f>
        <v>2.06</v>
      </c>
      <c r="AD765" s="6" t="str">
        <f>LEFT(Crate_BOMs[[#This Row],[no]],FIND(" ",Crate_BOMs[[#This Row],[no]],5)-1)</f>
        <v>PO 40544</v>
      </c>
      <c r="AE765" s="6" cm="1">
        <f t="array" ref="AE765">COUNTA(_xlfn.UNIQUE(_xlfn._xlws.FILTER(Crate_BOMs[PO],Crate_BOMs[crate no.]=Crate_BOMs[[#This Row],[crate no.]])))</f>
        <v>2</v>
      </c>
      <c r="AF765" s="10" t="str">
        <f>IF(Crate_BOMs[[#This Row],['# POs in Crate]]=1,"",IF(VLOOKUP(Crate_BOMs[[#This Row],[crate no.]],Crates_[[crate no.]:[New Sublot]],3,FALSE)="","",VLOOKUP(Crate_BOMs[[#This Row],[crate no.]],Crates_[[crate no.]:[New Sublot]],3,FALSE)))</f>
        <v>2.07</v>
      </c>
      <c r="AG765" s="6" t="str">
        <f>IF(VLOOKUP(Crate_BOMs[[#This Row],[crate no.]],Crates_[[crate no.]:[New Sublot]],3,FALSE)="",VLOOKUP(Crate_BOMs[[#This Row],[crate no.]],Crates_[[crate no.]:[New Sublot]],2,FALSE),VLOOKUP(Crate_BOMs[[#This Row],[crate no.]],Crates_[[crate no.]:[New Sublot]],3,FALSE))</f>
        <v>2.07</v>
      </c>
    </row>
    <row r="766" spans="1:33" x14ac:dyDescent="0.25">
      <c r="A766">
        <v>17</v>
      </c>
      <c r="B766">
        <v>300521115</v>
      </c>
      <c r="C766">
        <v>2394814</v>
      </c>
      <c r="D766">
        <v>1</v>
      </c>
      <c r="E766" t="s">
        <v>231</v>
      </c>
      <c r="F766" t="s">
        <v>243</v>
      </c>
      <c r="G766">
        <v>2892</v>
      </c>
      <c r="H766">
        <v>870</v>
      </c>
      <c r="I766">
        <v>114</v>
      </c>
      <c r="J766">
        <v>34</v>
      </c>
      <c r="K766">
        <v>139</v>
      </c>
      <c r="L766">
        <v>1</v>
      </c>
      <c r="M766" t="s">
        <v>233</v>
      </c>
      <c r="N766" t="s">
        <v>234</v>
      </c>
      <c r="O766" s="2">
        <v>306.44254417999997</v>
      </c>
      <c r="P766" s="15"/>
      <c r="Q766" s="15"/>
      <c r="R766" s="15"/>
      <c r="S766" t="s">
        <v>22</v>
      </c>
      <c r="T766">
        <v>10</v>
      </c>
      <c r="U766" s="2">
        <v>352.73961919999999</v>
      </c>
      <c r="V766" s="2">
        <v>6613.8678599999994</v>
      </c>
      <c r="W766" s="2">
        <v>10.203412399999999</v>
      </c>
      <c r="X766" s="2">
        <v>2.4934384000000001</v>
      </c>
      <c r="Y766" s="2">
        <v>4.2782153599999999</v>
      </c>
      <c r="Z766" s="6">
        <f>Crate_BOMs[[#This Row],[glass weight (lb)]]+Crate_BOMs[[#This Row],[Crate Weight (lb)]]/COUNTIF(Crate_BOMs[crate no.],Crate_BOMs[[#This Row],[crate no.]])</f>
        <v>333.57636104153841</v>
      </c>
      <c r="AA766" s="6" t="str">
        <f>IF(LEFT(Crate_BOMs[[#This Row],[glass code]],4)&lt;&gt;"1116","",IFERROR(MID(Crate_BOMs[[#This Row],[no]],FIND("ECN",Crate_BOMs[[#This Row],[no]]),200),MID(Crate_BOMs[[#This Row],[no]],39,200)))</f>
        <v>2.06 GLT07</v>
      </c>
      <c r="AB766" s="6" t="str">
        <f>SUBSTITUTE(IF(RIGHT(Crate_BOMs[[#This Row],[PO Sublot-GL]],6)="curved",RIGHT(Crate_BOMs[[#This Row],[PO Sublot-GL]],12),RIGHT(Crate_BOMs[[#This Row],[PO Sublot-GL]],5))," ","")</f>
        <v>GLT07</v>
      </c>
      <c r="AC766" s="6" t="str">
        <f>SUBSTITUTE(LEFT(Crate_BOMs[[#This Row],[PO Sublot-GL]],LEN(Crate_BOMs[[#This Row],[PO Sublot-GL]])-LEN(Crate_BOMs[[#This Row],[Glass Type]]))," ","")</f>
        <v>2.06</v>
      </c>
      <c r="AD766" s="6" t="str">
        <f>LEFT(Crate_BOMs[[#This Row],[no]],FIND(" ",Crate_BOMs[[#This Row],[no]],5)-1)</f>
        <v>PO 40544</v>
      </c>
      <c r="AE766" s="6" cm="1">
        <f t="array" ref="AE766">COUNTA(_xlfn.UNIQUE(_xlfn._xlws.FILTER(Crate_BOMs[PO],Crate_BOMs[crate no.]=Crate_BOMs[[#This Row],[crate no.]])))</f>
        <v>2</v>
      </c>
      <c r="AF766" s="10" t="str">
        <f>IF(Crate_BOMs[[#This Row],['# POs in Crate]]=1,"",IF(VLOOKUP(Crate_BOMs[[#This Row],[crate no.]],Crates_[[crate no.]:[New Sublot]],3,FALSE)="","",VLOOKUP(Crate_BOMs[[#This Row],[crate no.]],Crates_[[crate no.]:[New Sublot]],3,FALSE)))</f>
        <v>2.07</v>
      </c>
      <c r="AG766" s="6" t="str">
        <f>IF(VLOOKUP(Crate_BOMs[[#This Row],[crate no.]],Crates_[[crate no.]:[New Sublot]],3,FALSE)="",VLOOKUP(Crate_BOMs[[#This Row],[crate no.]],Crates_[[crate no.]:[New Sublot]],2,FALSE),VLOOKUP(Crate_BOMs[[#This Row],[crate no.]],Crates_[[crate no.]:[New Sublot]],3,FALSE))</f>
        <v>2.07</v>
      </c>
    </row>
    <row r="767" spans="1:33" x14ac:dyDescent="0.25">
      <c r="A767">
        <v>17</v>
      </c>
      <c r="B767">
        <v>300521115</v>
      </c>
      <c r="C767">
        <v>2394814</v>
      </c>
      <c r="D767">
        <v>1</v>
      </c>
      <c r="E767" t="s">
        <v>231</v>
      </c>
      <c r="F767" t="s">
        <v>243</v>
      </c>
      <c r="G767">
        <v>2892</v>
      </c>
      <c r="H767">
        <v>870</v>
      </c>
      <c r="I767">
        <v>114</v>
      </c>
      <c r="J767">
        <v>34</v>
      </c>
      <c r="K767">
        <v>139</v>
      </c>
      <c r="L767">
        <v>1</v>
      </c>
      <c r="M767" t="s">
        <v>233</v>
      </c>
      <c r="N767" t="s">
        <v>234</v>
      </c>
      <c r="O767" s="2">
        <v>306.44254417999997</v>
      </c>
      <c r="P767" s="15"/>
      <c r="Q767" s="15"/>
      <c r="R767" s="15"/>
      <c r="S767" t="s">
        <v>22</v>
      </c>
      <c r="T767">
        <v>10</v>
      </c>
      <c r="U767" s="2">
        <v>352.73961919999999</v>
      </c>
      <c r="V767" s="2">
        <v>6613.8678599999994</v>
      </c>
      <c r="W767" s="2">
        <v>10.203412399999999</v>
      </c>
      <c r="X767" s="2">
        <v>2.4934384000000001</v>
      </c>
      <c r="Y767" s="2">
        <v>4.2782153599999999</v>
      </c>
      <c r="Z767" s="6">
        <f>Crate_BOMs[[#This Row],[glass weight (lb)]]+Crate_BOMs[[#This Row],[Crate Weight (lb)]]/COUNTIF(Crate_BOMs[crate no.],Crate_BOMs[[#This Row],[crate no.]])</f>
        <v>333.57636104153841</v>
      </c>
      <c r="AA767" s="6" t="str">
        <f>IF(LEFT(Crate_BOMs[[#This Row],[glass code]],4)&lt;&gt;"1116","",IFERROR(MID(Crate_BOMs[[#This Row],[no]],FIND("ECN",Crate_BOMs[[#This Row],[no]]),200),MID(Crate_BOMs[[#This Row],[no]],39,200)))</f>
        <v>2.06 GLT07</v>
      </c>
      <c r="AB767" s="6" t="str">
        <f>SUBSTITUTE(IF(RIGHT(Crate_BOMs[[#This Row],[PO Sublot-GL]],6)="curved",RIGHT(Crate_BOMs[[#This Row],[PO Sublot-GL]],12),RIGHT(Crate_BOMs[[#This Row],[PO Sublot-GL]],5))," ","")</f>
        <v>GLT07</v>
      </c>
      <c r="AC767" s="6" t="str">
        <f>SUBSTITUTE(LEFT(Crate_BOMs[[#This Row],[PO Sublot-GL]],LEN(Crate_BOMs[[#This Row],[PO Sublot-GL]])-LEN(Crate_BOMs[[#This Row],[Glass Type]]))," ","")</f>
        <v>2.06</v>
      </c>
      <c r="AD767" s="6" t="str">
        <f>LEFT(Crate_BOMs[[#This Row],[no]],FIND(" ",Crate_BOMs[[#This Row],[no]],5)-1)</f>
        <v>PO 40544</v>
      </c>
      <c r="AE767" s="6" cm="1">
        <f t="array" ref="AE767">COUNTA(_xlfn.UNIQUE(_xlfn._xlws.FILTER(Crate_BOMs[PO],Crate_BOMs[crate no.]=Crate_BOMs[[#This Row],[crate no.]])))</f>
        <v>2</v>
      </c>
      <c r="AF767" s="10" t="str">
        <f>IF(Crate_BOMs[[#This Row],['# POs in Crate]]=1,"",IF(VLOOKUP(Crate_BOMs[[#This Row],[crate no.]],Crates_[[crate no.]:[New Sublot]],3,FALSE)="","",VLOOKUP(Crate_BOMs[[#This Row],[crate no.]],Crates_[[crate no.]:[New Sublot]],3,FALSE)))</f>
        <v>2.07</v>
      </c>
      <c r="AG767" s="6" t="str">
        <f>IF(VLOOKUP(Crate_BOMs[[#This Row],[crate no.]],Crates_[[crate no.]:[New Sublot]],3,FALSE)="",VLOOKUP(Crate_BOMs[[#This Row],[crate no.]],Crates_[[crate no.]:[New Sublot]],2,FALSE),VLOOKUP(Crate_BOMs[[#This Row],[crate no.]],Crates_[[crate no.]:[New Sublot]],3,FALSE))</f>
        <v>2.07</v>
      </c>
    </row>
    <row r="768" spans="1:33" x14ac:dyDescent="0.25">
      <c r="A768">
        <v>17</v>
      </c>
      <c r="B768">
        <v>300521115</v>
      </c>
      <c r="C768">
        <v>2394814</v>
      </c>
      <c r="D768">
        <v>1</v>
      </c>
      <c r="E768" t="s">
        <v>231</v>
      </c>
      <c r="F768" t="s">
        <v>243</v>
      </c>
      <c r="G768">
        <v>2892</v>
      </c>
      <c r="H768">
        <v>870</v>
      </c>
      <c r="I768">
        <v>114</v>
      </c>
      <c r="J768">
        <v>34</v>
      </c>
      <c r="K768">
        <v>139</v>
      </c>
      <c r="L768">
        <v>1</v>
      </c>
      <c r="M768" t="s">
        <v>233</v>
      </c>
      <c r="N768" t="s">
        <v>234</v>
      </c>
      <c r="O768" s="2">
        <v>306.44254417999997</v>
      </c>
      <c r="P768" s="15"/>
      <c r="Q768" s="15"/>
      <c r="R768" s="15"/>
      <c r="S768" t="s">
        <v>22</v>
      </c>
      <c r="T768">
        <v>10</v>
      </c>
      <c r="U768" s="2">
        <v>352.73961919999999</v>
      </c>
      <c r="V768" s="2">
        <v>6613.8678599999994</v>
      </c>
      <c r="W768" s="2">
        <v>10.203412399999999</v>
      </c>
      <c r="X768" s="2">
        <v>2.4934384000000001</v>
      </c>
      <c r="Y768" s="2">
        <v>4.2782153599999999</v>
      </c>
      <c r="Z768" s="6">
        <f>Crate_BOMs[[#This Row],[glass weight (lb)]]+Crate_BOMs[[#This Row],[Crate Weight (lb)]]/COUNTIF(Crate_BOMs[crate no.],Crate_BOMs[[#This Row],[crate no.]])</f>
        <v>333.57636104153841</v>
      </c>
      <c r="AA768" s="6" t="str">
        <f>IF(LEFT(Crate_BOMs[[#This Row],[glass code]],4)&lt;&gt;"1116","",IFERROR(MID(Crate_BOMs[[#This Row],[no]],FIND("ECN",Crate_BOMs[[#This Row],[no]]),200),MID(Crate_BOMs[[#This Row],[no]],39,200)))</f>
        <v>2.06 GLT07</v>
      </c>
      <c r="AB768" s="6" t="str">
        <f>SUBSTITUTE(IF(RIGHT(Crate_BOMs[[#This Row],[PO Sublot-GL]],6)="curved",RIGHT(Crate_BOMs[[#This Row],[PO Sublot-GL]],12),RIGHT(Crate_BOMs[[#This Row],[PO Sublot-GL]],5))," ","")</f>
        <v>GLT07</v>
      </c>
      <c r="AC768" s="6" t="str">
        <f>SUBSTITUTE(LEFT(Crate_BOMs[[#This Row],[PO Sublot-GL]],LEN(Crate_BOMs[[#This Row],[PO Sublot-GL]])-LEN(Crate_BOMs[[#This Row],[Glass Type]]))," ","")</f>
        <v>2.06</v>
      </c>
      <c r="AD768" s="6" t="str">
        <f>LEFT(Crate_BOMs[[#This Row],[no]],FIND(" ",Crate_BOMs[[#This Row],[no]],5)-1)</f>
        <v>PO 40544</v>
      </c>
      <c r="AE768" s="6" cm="1">
        <f t="array" ref="AE768">COUNTA(_xlfn.UNIQUE(_xlfn._xlws.FILTER(Crate_BOMs[PO],Crate_BOMs[crate no.]=Crate_BOMs[[#This Row],[crate no.]])))</f>
        <v>2</v>
      </c>
      <c r="AF768" s="10" t="str">
        <f>IF(Crate_BOMs[[#This Row],['# POs in Crate]]=1,"",IF(VLOOKUP(Crate_BOMs[[#This Row],[crate no.]],Crates_[[crate no.]:[New Sublot]],3,FALSE)="","",VLOOKUP(Crate_BOMs[[#This Row],[crate no.]],Crates_[[crate no.]:[New Sublot]],3,FALSE)))</f>
        <v>2.07</v>
      </c>
      <c r="AG768" s="6" t="str">
        <f>IF(VLOOKUP(Crate_BOMs[[#This Row],[crate no.]],Crates_[[crate no.]:[New Sublot]],3,FALSE)="",VLOOKUP(Crate_BOMs[[#This Row],[crate no.]],Crates_[[crate no.]:[New Sublot]],2,FALSE),VLOOKUP(Crate_BOMs[[#This Row],[crate no.]],Crates_[[crate no.]:[New Sublot]],3,FALSE))</f>
        <v>2.07</v>
      </c>
    </row>
    <row r="769" spans="1:33" x14ac:dyDescent="0.25">
      <c r="A769">
        <v>17</v>
      </c>
      <c r="B769">
        <v>300521115</v>
      </c>
      <c r="C769">
        <v>2394814</v>
      </c>
      <c r="D769">
        <v>1</v>
      </c>
      <c r="E769" t="s">
        <v>231</v>
      </c>
      <c r="F769" t="s">
        <v>243</v>
      </c>
      <c r="G769">
        <v>2892</v>
      </c>
      <c r="H769">
        <v>870</v>
      </c>
      <c r="I769">
        <v>114</v>
      </c>
      <c r="J769">
        <v>34</v>
      </c>
      <c r="K769">
        <v>139</v>
      </c>
      <c r="L769">
        <v>1</v>
      </c>
      <c r="M769" t="s">
        <v>233</v>
      </c>
      <c r="N769" t="s">
        <v>234</v>
      </c>
      <c r="O769" s="2">
        <v>306.44254417999997</v>
      </c>
      <c r="P769" s="15"/>
      <c r="Q769" s="15"/>
      <c r="R769" s="15"/>
      <c r="S769" t="s">
        <v>22</v>
      </c>
      <c r="T769">
        <v>10</v>
      </c>
      <c r="U769" s="2">
        <v>352.73961919999999</v>
      </c>
      <c r="V769" s="2">
        <v>6613.8678599999994</v>
      </c>
      <c r="W769" s="2">
        <v>10.203412399999999</v>
      </c>
      <c r="X769" s="2">
        <v>2.4934384000000001</v>
      </c>
      <c r="Y769" s="2">
        <v>4.2782153599999999</v>
      </c>
      <c r="Z769" s="6">
        <f>Crate_BOMs[[#This Row],[glass weight (lb)]]+Crate_BOMs[[#This Row],[Crate Weight (lb)]]/COUNTIF(Crate_BOMs[crate no.],Crate_BOMs[[#This Row],[crate no.]])</f>
        <v>333.57636104153841</v>
      </c>
      <c r="AA769" s="6" t="str">
        <f>IF(LEFT(Crate_BOMs[[#This Row],[glass code]],4)&lt;&gt;"1116","",IFERROR(MID(Crate_BOMs[[#This Row],[no]],FIND("ECN",Crate_BOMs[[#This Row],[no]]),200),MID(Crate_BOMs[[#This Row],[no]],39,200)))</f>
        <v>2.06 GLT07</v>
      </c>
      <c r="AB769" s="6" t="str">
        <f>SUBSTITUTE(IF(RIGHT(Crate_BOMs[[#This Row],[PO Sublot-GL]],6)="curved",RIGHT(Crate_BOMs[[#This Row],[PO Sublot-GL]],12),RIGHT(Crate_BOMs[[#This Row],[PO Sublot-GL]],5))," ","")</f>
        <v>GLT07</v>
      </c>
      <c r="AC769" s="6" t="str">
        <f>SUBSTITUTE(LEFT(Crate_BOMs[[#This Row],[PO Sublot-GL]],LEN(Crate_BOMs[[#This Row],[PO Sublot-GL]])-LEN(Crate_BOMs[[#This Row],[Glass Type]]))," ","")</f>
        <v>2.06</v>
      </c>
      <c r="AD769" s="6" t="str">
        <f>LEFT(Crate_BOMs[[#This Row],[no]],FIND(" ",Crate_BOMs[[#This Row],[no]],5)-1)</f>
        <v>PO 40544</v>
      </c>
      <c r="AE769" s="6" cm="1">
        <f t="array" ref="AE769">COUNTA(_xlfn.UNIQUE(_xlfn._xlws.FILTER(Crate_BOMs[PO],Crate_BOMs[crate no.]=Crate_BOMs[[#This Row],[crate no.]])))</f>
        <v>2</v>
      </c>
      <c r="AF769" s="10" t="str">
        <f>IF(Crate_BOMs[[#This Row],['# POs in Crate]]=1,"",IF(VLOOKUP(Crate_BOMs[[#This Row],[crate no.]],Crates_[[crate no.]:[New Sublot]],3,FALSE)="","",VLOOKUP(Crate_BOMs[[#This Row],[crate no.]],Crates_[[crate no.]:[New Sublot]],3,FALSE)))</f>
        <v>2.07</v>
      </c>
      <c r="AG769" s="6" t="str">
        <f>IF(VLOOKUP(Crate_BOMs[[#This Row],[crate no.]],Crates_[[crate no.]:[New Sublot]],3,FALSE)="",VLOOKUP(Crate_BOMs[[#This Row],[crate no.]],Crates_[[crate no.]:[New Sublot]],2,FALSE),VLOOKUP(Crate_BOMs[[#This Row],[crate no.]],Crates_[[crate no.]:[New Sublot]],3,FALSE))</f>
        <v>2.07</v>
      </c>
    </row>
    <row r="770" spans="1:33" x14ac:dyDescent="0.25">
      <c r="A770">
        <v>17</v>
      </c>
      <c r="B770">
        <v>300521115</v>
      </c>
      <c r="C770">
        <v>2394816</v>
      </c>
      <c r="D770">
        <v>1</v>
      </c>
      <c r="E770" t="s">
        <v>231</v>
      </c>
      <c r="F770" t="s">
        <v>244</v>
      </c>
      <c r="G770">
        <v>2892</v>
      </c>
      <c r="H770">
        <v>870</v>
      </c>
      <c r="I770">
        <v>114</v>
      </c>
      <c r="J770">
        <v>34</v>
      </c>
      <c r="K770">
        <v>139</v>
      </c>
      <c r="L770">
        <v>1</v>
      </c>
      <c r="M770" t="s">
        <v>233</v>
      </c>
      <c r="N770" t="s">
        <v>234</v>
      </c>
      <c r="O770" s="2">
        <v>306.44254417999997</v>
      </c>
      <c r="P770" s="15"/>
      <c r="Q770" s="15"/>
      <c r="R770" s="15"/>
      <c r="S770" t="s">
        <v>22</v>
      </c>
      <c r="T770">
        <v>10</v>
      </c>
      <c r="U770" s="2">
        <v>352.73961919999999</v>
      </c>
      <c r="V770" s="2">
        <v>6613.8678599999994</v>
      </c>
      <c r="W770" s="2">
        <v>10.203412399999999</v>
      </c>
      <c r="X770" s="2">
        <v>2.4934384000000001</v>
      </c>
      <c r="Y770" s="2">
        <v>4.2782153599999999</v>
      </c>
      <c r="Z770" s="6">
        <f>Crate_BOMs[[#This Row],[glass weight (lb)]]+Crate_BOMs[[#This Row],[Crate Weight (lb)]]/COUNTIF(Crate_BOMs[crate no.],Crate_BOMs[[#This Row],[crate no.]])</f>
        <v>333.57636104153841</v>
      </c>
      <c r="AA770" s="6" t="str">
        <f>IF(LEFT(Crate_BOMs[[#This Row],[glass code]],4)&lt;&gt;"1116","",IFERROR(MID(Crate_BOMs[[#This Row],[no]],FIND("ECN",Crate_BOMs[[#This Row],[no]]),200),MID(Crate_BOMs[[#This Row],[no]],39,200)))</f>
        <v>2.07 GLT07</v>
      </c>
      <c r="AB770" s="6" t="str">
        <f>SUBSTITUTE(IF(RIGHT(Crate_BOMs[[#This Row],[PO Sublot-GL]],6)="curved",RIGHT(Crate_BOMs[[#This Row],[PO Sublot-GL]],12),RIGHT(Crate_BOMs[[#This Row],[PO Sublot-GL]],5))," ","")</f>
        <v>GLT07</v>
      </c>
      <c r="AC770" s="6" t="str">
        <f>SUBSTITUTE(LEFT(Crate_BOMs[[#This Row],[PO Sublot-GL]],LEN(Crate_BOMs[[#This Row],[PO Sublot-GL]])-LEN(Crate_BOMs[[#This Row],[Glass Type]]))," ","")</f>
        <v>2.07</v>
      </c>
      <c r="AD770" s="6" t="str">
        <f>LEFT(Crate_BOMs[[#This Row],[no]],FIND(" ",Crate_BOMs[[#This Row],[no]],5)-1)</f>
        <v>PO 40545</v>
      </c>
      <c r="AE770" s="6" cm="1">
        <f t="array" ref="AE770">COUNTA(_xlfn.UNIQUE(_xlfn._xlws.FILTER(Crate_BOMs[PO],Crate_BOMs[crate no.]=Crate_BOMs[[#This Row],[crate no.]])))</f>
        <v>2</v>
      </c>
      <c r="AF770" s="10" t="str">
        <f>IF(Crate_BOMs[[#This Row],['# POs in Crate]]=1,"",IF(VLOOKUP(Crate_BOMs[[#This Row],[crate no.]],Crates_[[crate no.]:[New Sublot]],3,FALSE)="","",VLOOKUP(Crate_BOMs[[#This Row],[crate no.]],Crates_[[crate no.]:[New Sublot]],3,FALSE)))</f>
        <v>2.07</v>
      </c>
      <c r="AG770" s="6" t="str">
        <f>IF(VLOOKUP(Crate_BOMs[[#This Row],[crate no.]],Crates_[[crate no.]:[New Sublot]],3,FALSE)="",VLOOKUP(Crate_BOMs[[#This Row],[crate no.]],Crates_[[crate no.]:[New Sublot]],2,FALSE),VLOOKUP(Crate_BOMs[[#This Row],[crate no.]],Crates_[[crate no.]:[New Sublot]],3,FALSE))</f>
        <v>2.07</v>
      </c>
    </row>
    <row r="771" spans="1:33" x14ac:dyDescent="0.25">
      <c r="A771">
        <v>17</v>
      </c>
      <c r="B771">
        <v>300521115</v>
      </c>
      <c r="C771">
        <v>2394816</v>
      </c>
      <c r="D771">
        <v>1</v>
      </c>
      <c r="E771" t="s">
        <v>231</v>
      </c>
      <c r="F771" t="s">
        <v>244</v>
      </c>
      <c r="G771">
        <v>2892</v>
      </c>
      <c r="H771">
        <v>870</v>
      </c>
      <c r="I771">
        <v>114</v>
      </c>
      <c r="J771">
        <v>34</v>
      </c>
      <c r="K771">
        <v>139</v>
      </c>
      <c r="L771">
        <v>1</v>
      </c>
      <c r="M771" t="s">
        <v>233</v>
      </c>
      <c r="N771" t="s">
        <v>234</v>
      </c>
      <c r="O771" s="2">
        <v>306.44254417999997</v>
      </c>
      <c r="P771" s="15"/>
      <c r="Q771" s="15"/>
      <c r="R771" s="15"/>
      <c r="S771" t="s">
        <v>22</v>
      </c>
      <c r="T771">
        <v>10</v>
      </c>
      <c r="U771" s="2">
        <v>352.73961919999999</v>
      </c>
      <c r="V771" s="2">
        <v>6613.8678599999994</v>
      </c>
      <c r="W771" s="2">
        <v>10.203412399999999</v>
      </c>
      <c r="X771" s="2">
        <v>2.4934384000000001</v>
      </c>
      <c r="Y771" s="2">
        <v>4.2782153599999999</v>
      </c>
      <c r="Z771" s="6">
        <f>Crate_BOMs[[#This Row],[glass weight (lb)]]+Crate_BOMs[[#This Row],[Crate Weight (lb)]]/COUNTIF(Crate_BOMs[crate no.],Crate_BOMs[[#This Row],[crate no.]])</f>
        <v>333.57636104153841</v>
      </c>
      <c r="AA771" s="6" t="str">
        <f>IF(LEFT(Crate_BOMs[[#This Row],[glass code]],4)&lt;&gt;"1116","",IFERROR(MID(Crate_BOMs[[#This Row],[no]],FIND("ECN",Crate_BOMs[[#This Row],[no]]),200),MID(Crate_BOMs[[#This Row],[no]],39,200)))</f>
        <v>2.07 GLT07</v>
      </c>
      <c r="AB771" s="6" t="str">
        <f>SUBSTITUTE(IF(RIGHT(Crate_BOMs[[#This Row],[PO Sublot-GL]],6)="curved",RIGHT(Crate_BOMs[[#This Row],[PO Sublot-GL]],12),RIGHT(Crate_BOMs[[#This Row],[PO Sublot-GL]],5))," ","")</f>
        <v>GLT07</v>
      </c>
      <c r="AC771" s="6" t="str">
        <f>SUBSTITUTE(LEFT(Crate_BOMs[[#This Row],[PO Sublot-GL]],LEN(Crate_BOMs[[#This Row],[PO Sublot-GL]])-LEN(Crate_BOMs[[#This Row],[Glass Type]]))," ","")</f>
        <v>2.07</v>
      </c>
      <c r="AD771" s="6" t="str">
        <f>LEFT(Crate_BOMs[[#This Row],[no]],FIND(" ",Crate_BOMs[[#This Row],[no]],5)-1)</f>
        <v>PO 40545</v>
      </c>
      <c r="AE771" s="6" cm="1">
        <f t="array" ref="AE771">COUNTA(_xlfn.UNIQUE(_xlfn._xlws.FILTER(Crate_BOMs[PO],Crate_BOMs[crate no.]=Crate_BOMs[[#This Row],[crate no.]])))</f>
        <v>2</v>
      </c>
      <c r="AF771" s="10" t="str">
        <f>IF(Crate_BOMs[[#This Row],['# POs in Crate]]=1,"",IF(VLOOKUP(Crate_BOMs[[#This Row],[crate no.]],Crates_[[crate no.]:[New Sublot]],3,FALSE)="","",VLOOKUP(Crate_BOMs[[#This Row],[crate no.]],Crates_[[crate no.]:[New Sublot]],3,FALSE)))</f>
        <v>2.07</v>
      </c>
      <c r="AG771" s="6" t="str">
        <f>IF(VLOOKUP(Crate_BOMs[[#This Row],[crate no.]],Crates_[[crate no.]:[New Sublot]],3,FALSE)="",VLOOKUP(Crate_BOMs[[#This Row],[crate no.]],Crates_[[crate no.]:[New Sublot]],2,FALSE),VLOOKUP(Crate_BOMs[[#This Row],[crate no.]],Crates_[[crate no.]:[New Sublot]],3,FALSE))</f>
        <v>2.07</v>
      </c>
    </row>
    <row r="772" spans="1:33" x14ac:dyDescent="0.25">
      <c r="A772">
        <v>17</v>
      </c>
      <c r="B772">
        <v>300521776</v>
      </c>
      <c r="C772">
        <v>2394813</v>
      </c>
      <c r="D772">
        <v>1</v>
      </c>
      <c r="E772" t="s">
        <v>236</v>
      </c>
      <c r="F772" t="s">
        <v>245</v>
      </c>
      <c r="G772">
        <v>2892</v>
      </c>
      <c r="H772">
        <v>870</v>
      </c>
      <c r="I772">
        <v>114</v>
      </c>
      <c r="J772">
        <v>34</v>
      </c>
      <c r="K772">
        <v>139</v>
      </c>
      <c r="L772">
        <v>1</v>
      </c>
      <c r="M772" t="s">
        <v>233</v>
      </c>
      <c r="N772" t="s">
        <v>234</v>
      </c>
      <c r="O772" s="2">
        <v>306.44254417999997</v>
      </c>
      <c r="P772" s="15"/>
      <c r="Q772" s="15"/>
      <c r="R772" s="15"/>
      <c r="S772" t="s">
        <v>22</v>
      </c>
      <c r="T772">
        <v>10</v>
      </c>
      <c r="U772" s="2">
        <v>352.73961919999999</v>
      </c>
      <c r="V772" s="2">
        <v>6613.8678599999994</v>
      </c>
      <c r="W772" s="2">
        <v>10.203412399999999</v>
      </c>
      <c r="X772" s="2">
        <v>2.4934384000000001</v>
      </c>
      <c r="Y772" s="2">
        <v>4.2782153599999999</v>
      </c>
      <c r="Z772" s="6">
        <f>Crate_BOMs[[#This Row],[glass weight (lb)]]+Crate_BOMs[[#This Row],[Crate Weight (lb)]]/COUNTIF(Crate_BOMs[crate no.],Crate_BOMs[[#This Row],[crate no.]])</f>
        <v>329.95851879333333</v>
      </c>
      <c r="AA772" s="6" t="str">
        <f>IF(LEFT(Crate_BOMs[[#This Row],[glass code]],4)&lt;&gt;"1116","",IFERROR(MID(Crate_BOMs[[#This Row],[no]],FIND("ECN",Crate_BOMs[[#This Row],[no]]),200),MID(Crate_BOMs[[#This Row],[no]],39,200)))</f>
        <v>2.06 GLA07</v>
      </c>
      <c r="AB772" s="6" t="str">
        <f>SUBSTITUTE(IF(RIGHT(Crate_BOMs[[#This Row],[PO Sublot-GL]],6)="curved",RIGHT(Crate_BOMs[[#This Row],[PO Sublot-GL]],12),RIGHT(Crate_BOMs[[#This Row],[PO Sublot-GL]],5))," ","")</f>
        <v>GLA07</v>
      </c>
      <c r="AC772" s="6" t="str">
        <f>SUBSTITUTE(LEFT(Crate_BOMs[[#This Row],[PO Sublot-GL]],LEN(Crate_BOMs[[#This Row],[PO Sublot-GL]])-LEN(Crate_BOMs[[#This Row],[Glass Type]]))," ","")</f>
        <v>2.06</v>
      </c>
      <c r="AD772" s="6" t="str">
        <f>LEFT(Crate_BOMs[[#This Row],[no]],FIND(" ",Crate_BOMs[[#This Row],[no]],5)-1)</f>
        <v>PO 40544</v>
      </c>
      <c r="AE772" s="6" cm="1">
        <f t="array" ref="AE772">COUNTA(_xlfn.UNIQUE(_xlfn._xlws.FILTER(Crate_BOMs[PO],Crate_BOMs[crate no.]=Crate_BOMs[[#This Row],[crate no.]])))</f>
        <v>1</v>
      </c>
      <c r="AF772" s="10" t="str">
        <f>IF(Crate_BOMs[[#This Row],['# POs in Crate]]=1,"",IF(VLOOKUP(Crate_BOMs[[#This Row],[crate no.]],Crates_[[crate no.]:[New Sublot]],3,FALSE)="","",VLOOKUP(Crate_BOMs[[#This Row],[crate no.]],Crates_[[crate no.]:[New Sublot]],3,FALSE)))</f>
        <v/>
      </c>
      <c r="AG772" s="6" t="str">
        <f>IF(VLOOKUP(Crate_BOMs[[#This Row],[crate no.]],Crates_[[crate no.]:[New Sublot]],3,FALSE)="",VLOOKUP(Crate_BOMs[[#This Row],[crate no.]],Crates_[[crate no.]:[New Sublot]],2,FALSE),VLOOKUP(Crate_BOMs[[#This Row],[crate no.]],Crates_[[crate no.]:[New Sublot]],3,FALSE))</f>
        <v>2.06</v>
      </c>
    </row>
    <row r="773" spans="1:33" x14ac:dyDescent="0.25">
      <c r="A773">
        <v>17</v>
      </c>
      <c r="B773">
        <v>300521776</v>
      </c>
      <c r="C773">
        <v>2394813</v>
      </c>
      <c r="D773">
        <v>1</v>
      </c>
      <c r="E773" t="s">
        <v>236</v>
      </c>
      <c r="F773" t="s">
        <v>245</v>
      </c>
      <c r="G773">
        <v>2892</v>
      </c>
      <c r="H773">
        <v>870</v>
      </c>
      <c r="I773">
        <v>114</v>
      </c>
      <c r="J773">
        <v>34</v>
      </c>
      <c r="K773">
        <v>139</v>
      </c>
      <c r="L773">
        <v>1</v>
      </c>
      <c r="M773" t="s">
        <v>233</v>
      </c>
      <c r="N773" t="s">
        <v>234</v>
      </c>
      <c r="O773" s="2">
        <v>306.44254417999997</v>
      </c>
      <c r="P773" s="15"/>
      <c r="Q773" s="15"/>
      <c r="R773" s="15"/>
      <c r="S773" t="s">
        <v>22</v>
      </c>
      <c r="T773">
        <v>10</v>
      </c>
      <c r="U773" s="2">
        <v>352.73961919999999</v>
      </c>
      <c r="V773" s="2">
        <v>6613.8678599999994</v>
      </c>
      <c r="W773" s="2">
        <v>10.203412399999999</v>
      </c>
      <c r="X773" s="2">
        <v>2.4934384000000001</v>
      </c>
      <c r="Y773" s="2">
        <v>4.2782153599999999</v>
      </c>
      <c r="Z773" s="6">
        <f>Crate_BOMs[[#This Row],[glass weight (lb)]]+Crate_BOMs[[#This Row],[Crate Weight (lb)]]/COUNTIF(Crate_BOMs[crate no.],Crate_BOMs[[#This Row],[crate no.]])</f>
        <v>329.95851879333333</v>
      </c>
      <c r="AA773" s="6" t="str">
        <f>IF(LEFT(Crate_BOMs[[#This Row],[glass code]],4)&lt;&gt;"1116","",IFERROR(MID(Crate_BOMs[[#This Row],[no]],FIND("ECN",Crate_BOMs[[#This Row],[no]]),200),MID(Crate_BOMs[[#This Row],[no]],39,200)))</f>
        <v>2.06 GLA07</v>
      </c>
      <c r="AB773" s="6" t="str">
        <f>SUBSTITUTE(IF(RIGHT(Crate_BOMs[[#This Row],[PO Sublot-GL]],6)="curved",RIGHT(Crate_BOMs[[#This Row],[PO Sublot-GL]],12),RIGHT(Crate_BOMs[[#This Row],[PO Sublot-GL]],5))," ","")</f>
        <v>GLA07</v>
      </c>
      <c r="AC773" s="6" t="str">
        <f>SUBSTITUTE(LEFT(Crate_BOMs[[#This Row],[PO Sublot-GL]],LEN(Crate_BOMs[[#This Row],[PO Sublot-GL]])-LEN(Crate_BOMs[[#This Row],[Glass Type]]))," ","")</f>
        <v>2.06</v>
      </c>
      <c r="AD773" s="6" t="str">
        <f>LEFT(Crate_BOMs[[#This Row],[no]],FIND(" ",Crate_BOMs[[#This Row],[no]],5)-1)</f>
        <v>PO 40544</v>
      </c>
      <c r="AE773" s="6" cm="1">
        <f t="array" ref="AE773">COUNTA(_xlfn.UNIQUE(_xlfn._xlws.FILTER(Crate_BOMs[PO],Crate_BOMs[crate no.]=Crate_BOMs[[#This Row],[crate no.]])))</f>
        <v>1</v>
      </c>
      <c r="AF773" s="10" t="str">
        <f>IF(Crate_BOMs[[#This Row],['# POs in Crate]]=1,"",IF(VLOOKUP(Crate_BOMs[[#This Row],[crate no.]],Crates_[[crate no.]:[New Sublot]],3,FALSE)="","",VLOOKUP(Crate_BOMs[[#This Row],[crate no.]],Crates_[[crate no.]:[New Sublot]],3,FALSE)))</f>
        <v/>
      </c>
      <c r="AG773" s="6" t="str">
        <f>IF(VLOOKUP(Crate_BOMs[[#This Row],[crate no.]],Crates_[[crate no.]:[New Sublot]],3,FALSE)="",VLOOKUP(Crate_BOMs[[#This Row],[crate no.]],Crates_[[crate no.]:[New Sublot]],2,FALSE),VLOOKUP(Crate_BOMs[[#This Row],[crate no.]],Crates_[[crate no.]:[New Sublot]],3,FALSE))</f>
        <v>2.06</v>
      </c>
    </row>
    <row r="774" spans="1:33" x14ac:dyDescent="0.25">
      <c r="A774">
        <v>17</v>
      </c>
      <c r="B774">
        <v>300521776</v>
      </c>
      <c r="C774">
        <v>2394813</v>
      </c>
      <c r="D774">
        <v>1</v>
      </c>
      <c r="E774" t="s">
        <v>236</v>
      </c>
      <c r="F774" t="s">
        <v>245</v>
      </c>
      <c r="G774">
        <v>2892</v>
      </c>
      <c r="H774">
        <v>870</v>
      </c>
      <c r="I774">
        <v>114</v>
      </c>
      <c r="J774">
        <v>34</v>
      </c>
      <c r="K774">
        <v>139</v>
      </c>
      <c r="L774">
        <v>1</v>
      </c>
      <c r="M774" t="s">
        <v>233</v>
      </c>
      <c r="N774" t="s">
        <v>234</v>
      </c>
      <c r="O774" s="2">
        <v>306.44254417999997</v>
      </c>
      <c r="P774" s="15"/>
      <c r="Q774" s="15"/>
      <c r="R774" s="15"/>
      <c r="S774" t="s">
        <v>22</v>
      </c>
      <c r="T774">
        <v>10</v>
      </c>
      <c r="U774" s="2">
        <v>352.73961919999999</v>
      </c>
      <c r="V774" s="2">
        <v>6613.8678599999994</v>
      </c>
      <c r="W774" s="2">
        <v>10.203412399999999</v>
      </c>
      <c r="X774" s="2">
        <v>2.4934384000000001</v>
      </c>
      <c r="Y774" s="2">
        <v>4.2782153599999999</v>
      </c>
      <c r="Z774" s="6">
        <f>Crate_BOMs[[#This Row],[glass weight (lb)]]+Crate_BOMs[[#This Row],[Crate Weight (lb)]]/COUNTIF(Crate_BOMs[crate no.],Crate_BOMs[[#This Row],[crate no.]])</f>
        <v>329.95851879333333</v>
      </c>
      <c r="AA774" s="6" t="str">
        <f>IF(LEFT(Crate_BOMs[[#This Row],[glass code]],4)&lt;&gt;"1116","",IFERROR(MID(Crate_BOMs[[#This Row],[no]],FIND("ECN",Crate_BOMs[[#This Row],[no]]),200),MID(Crate_BOMs[[#This Row],[no]],39,200)))</f>
        <v>2.06 GLA07</v>
      </c>
      <c r="AB774" s="6" t="str">
        <f>SUBSTITUTE(IF(RIGHT(Crate_BOMs[[#This Row],[PO Sublot-GL]],6)="curved",RIGHT(Crate_BOMs[[#This Row],[PO Sublot-GL]],12),RIGHT(Crate_BOMs[[#This Row],[PO Sublot-GL]],5))," ","")</f>
        <v>GLA07</v>
      </c>
      <c r="AC774" s="6" t="str">
        <f>SUBSTITUTE(LEFT(Crate_BOMs[[#This Row],[PO Sublot-GL]],LEN(Crate_BOMs[[#This Row],[PO Sublot-GL]])-LEN(Crate_BOMs[[#This Row],[Glass Type]]))," ","")</f>
        <v>2.06</v>
      </c>
      <c r="AD774" s="6" t="str">
        <f>LEFT(Crate_BOMs[[#This Row],[no]],FIND(" ",Crate_BOMs[[#This Row],[no]],5)-1)</f>
        <v>PO 40544</v>
      </c>
      <c r="AE774" s="6" cm="1">
        <f t="array" ref="AE774">COUNTA(_xlfn.UNIQUE(_xlfn._xlws.FILTER(Crate_BOMs[PO],Crate_BOMs[crate no.]=Crate_BOMs[[#This Row],[crate no.]])))</f>
        <v>1</v>
      </c>
      <c r="AF774" s="10" t="str">
        <f>IF(Crate_BOMs[[#This Row],['# POs in Crate]]=1,"",IF(VLOOKUP(Crate_BOMs[[#This Row],[crate no.]],Crates_[[crate no.]:[New Sublot]],3,FALSE)="","",VLOOKUP(Crate_BOMs[[#This Row],[crate no.]],Crates_[[crate no.]:[New Sublot]],3,FALSE)))</f>
        <v/>
      </c>
      <c r="AG774" s="6" t="str">
        <f>IF(VLOOKUP(Crate_BOMs[[#This Row],[crate no.]],Crates_[[crate no.]:[New Sublot]],3,FALSE)="",VLOOKUP(Crate_BOMs[[#This Row],[crate no.]],Crates_[[crate no.]:[New Sublot]],2,FALSE),VLOOKUP(Crate_BOMs[[#This Row],[crate no.]],Crates_[[crate no.]:[New Sublot]],3,FALSE))</f>
        <v>2.06</v>
      </c>
    </row>
    <row r="775" spans="1:33" x14ac:dyDescent="0.25">
      <c r="A775">
        <v>17</v>
      </c>
      <c r="B775">
        <v>300521776</v>
      </c>
      <c r="C775">
        <v>2394813</v>
      </c>
      <c r="D775">
        <v>1</v>
      </c>
      <c r="E775" t="s">
        <v>236</v>
      </c>
      <c r="F775" t="s">
        <v>245</v>
      </c>
      <c r="G775">
        <v>2892</v>
      </c>
      <c r="H775">
        <v>870</v>
      </c>
      <c r="I775">
        <v>114</v>
      </c>
      <c r="J775">
        <v>34</v>
      </c>
      <c r="K775">
        <v>139</v>
      </c>
      <c r="L775">
        <v>1</v>
      </c>
      <c r="M775" t="s">
        <v>233</v>
      </c>
      <c r="N775" t="s">
        <v>234</v>
      </c>
      <c r="O775" s="2">
        <v>306.44254417999997</v>
      </c>
      <c r="P775" s="15"/>
      <c r="Q775" s="15"/>
      <c r="R775" s="15"/>
      <c r="S775" t="s">
        <v>22</v>
      </c>
      <c r="T775">
        <v>10</v>
      </c>
      <c r="U775" s="2">
        <v>352.73961919999999</v>
      </c>
      <c r="V775" s="2">
        <v>6613.8678599999994</v>
      </c>
      <c r="W775" s="2">
        <v>10.203412399999999</v>
      </c>
      <c r="X775" s="2">
        <v>2.4934384000000001</v>
      </c>
      <c r="Y775" s="2">
        <v>4.2782153599999999</v>
      </c>
      <c r="Z775" s="6">
        <f>Crate_BOMs[[#This Row],[glass weight (lb)]]+Crate_BOMs[[#This Row],[Crate Weight (lb)]]/COUNTIF(Crate_BOMs[crate no.],Crate_BOMs[[#This Row],[crate no.]])</f>
        <v>329.95851879333333</v>
      </c>
      <c r="AA775" s="6" t="str">
        <f>IF(LEFT(Crate_BOMs[[#This Row],[glass code]],4)&lt;&gt;"1116","",IFERROR(MID(Crate_BOMs[[#This Row],[no]],FIND("ECN",Crate_BOMs[[#This Row],[no]]),200),MID(Crate_BOMs[[#This Row],[no]],39,200)))</f>
        <v>2.06 GLA07</v>
      </c>
      <c r="AB775" s="6" t="str">
        <f>SUBSTITUTE(IF(RIGHT(Crate_BOMs[[#This Row],[PO Sublot-GL]],6)="curved",RIGHT(Crate_BOMs[[#This Row],[PO Sublot-GL]],12),RIGHT(Crate_BOMs[[#This Row],[PO Sublot-GL]],5))," ","")</f>
        <v>GLA07</v>
      </c>
      <c r="AC775" s="6" t="str">
        <f>SUBSTITUTE(LEFT(Crate_BOMs[[#This Row],[PO Sublot-GL]],LEN(Crate_BOMs[[#This Row],[PO Sublot-GL]])-LEN(Crate_BOMs[[#This Row],[Glass Type]]))," ","")</f>
        <v>2.06</v>
      </c>
      <c r="AD775" s="6" t="str">
        <f>LEFT(Crate_BOMs[[#This Row],[no]],FIND(" ",Crate_BOMs[[#This Row],[no]],5)-1)</f>
        <v>PO 40544</v>
      </c>
      <c r="AE775" s="6" cm="1">
        <f t="array" ref="AE775">COUNTA(_xlfn.UNIQUE(_xlfn._xlws.FILTER(Crate_BOMs[PO],Crate_BOMs[crate no.]=Crate_BOMs[[#This Row],[crate no.]])))</f>
        <v>1</v>
      </c>
      <c r="AF775" s="10" t="str">
        <f>IF(Crate_BOMs[[#This Row],['# POs in Crate]]=1,"",IF(VLOOKUP(Crate_BOMs[[#This Row],[crate no.]],Crates_[[crate no.]:[New Sublot]],3,FALSE)="","",VLOOKUP(Crate_BOMs[[#This Row],[crate no.]],Crates_[[crate no.]:[New Sublot]],3,FALSE)))</f>
        <v/>
      </c>
      <c r="AG775" s="6" t="str">
        <f>IF(VLOOKUP(Crate_BOMs[[#This Row],[crate no.]],Crates_[[crate no.]:[New Sublot]],3,FALSE)="",VLOOKUP(Crate_BOMs[[#This Row],[crate no.]],Crates_[[crate no.]:[New Sublot]],2,FALSE),VLOOKUP(Crate_BOMs[[#This Row],[crate no.]],Crates_[[crate no.]:[New Sublot]],3,FALSE))</f>
        <v>2.06</v>
      </c>
    </row>
    <row r="776" spans="1:33" x14ac:dyDescent="0.25">
      <c r="A776">
        <v>17</v>
      </c>
      <c r="B776">
        <v>300521776</v>
      </c>
      <c r="C776">
        <v>2394813</v>
      </c>
      <c r="D776">
        <v>1</v>
      </c>
      <c r="E776" t="s">
        <v>236</v>
      </c>
      <c r="F776" t="s">
        <v>245</v>
      </c>
      <c r="G776">
        <v>2892</v>
      </c>
      <c r="H776">
        <v>870</v>
      </c>
      <c r="I776">
        <v>114</v>
      </c>
      <c r="J776">
        <v>34</v>
      </c>
      <c r="K776">
        <v>139</v>
      </c>
      <c r="L776">
        <v>1</v>
      </c>
      <c r="M776" t="s">
        <v>233</v>
      </c>
      <c r="N776" t="s">
        <v>234</v>
      </c>
      <c r="O776" s="2">
        <v>306.44254417999997</v>
      </c>
      <c r="P776" s="15"/>
      <c r="Q776" s="15"/>
      <c r="R776" s="15"/>
      <c r="S776" t="s">
        <v>22</v>
      </c>
      <c r="T776">
        <v>10</v>
      </c>
      <c r="U776" s="2">
        <v>352.73961919999999</v>
      </c>
      <c r="V776" s="2">
        <v>6613.8678599999994</v>
      </c>
      <c r="W776" s="2">
        <v>10.203412399999999</v>
      </c>
      <c r="X776" s="2">
        <v>2.4934384000000001</v>
      </c>
      <c r="Y776" s="2">
        <v>4.2782153599999999</v>
      </c>
      <c r="Z776" s="6">
        <f>Crate_BOMs[[#This Row],[glass weight (lb)]]+Crate_BOMs[[#This Row],[Crate Weight (lb)]]/COUNTIF(Crate_BOMs[crate no.],Crate_BOMs[[#This Row],[crate no.]])</f>
        <v>329.95851879333333</v>
      </c>
      <c r="AA776" s="6" t="str">
        <f>IF(LEFT(Crate_BOMs[[#This Row],[glass code]],4)&lt;&gt;"1116","",IFERROR(MID(Crate_BOMs[[#This Row],[no]],FIND("ECN",Crate_BOMs[[#This Row],[no]]),200),MID(Crate_BOMs[[#This Row],[no]],39,200)))</f>
        <v>2.06 GLA07</v>
      </c>
      <c r="AB776" s="6" t="str">
        <f>SUBSTITUTE(IF(RIGHT(Crate_BOMs[[#This Row],[PO Sublot-GL]],6)="curved",RIGHT(Crate_BOMs[[#This Row],[PO Sublot-GL]],12),RIGHT(Crate_BOMs[[#This Row],[PO Sublot-GL]],5))," ","")</f>
        <v>GLA07</v>
      </c>
      <c r="AC776" s="6" t="str">
        <f>SUBSTITUTE(LEFT(Crate_BOMs[[#This Row],[PO Sublot-GL]],LEN(Crate_BOMs[[#This Row],[PO Sublot-GL]])-LEN(Crate_BOMs[[#This Row],[Glass Type]]))," ","")</f>
        <v>2.06</v>
      </c>
      <c r="AD776" s="6" t="str">
        <f>LEFT(Crate_BOMs[[#This Row],[no]],FIND(" ",Crate_BOMs[[#This Row],[no]],5)-1)</f>
        <v>PO 40544</v>
      </c>
      <c r="AE776" s="6" cm="1">
        <f t="array" ref="AE776">COUNTA(_xlfn.UNIQUE(_xlfn._xlws.FILTER(Crate_BOMs[PO],Crate_BOMs[crate no.]=Crate_BOMs[[#This Row],[crate no.]])))</f>
        <v>1</v>
      </c>
      <c r="AF776" s="10" t="str">
        <f>IF(Crate_BOMs[[#This Row],['# POs in Crate]]=1,"",IF(VLOOKUP(Crate_BOMs[[#This Row],[crate no.]],Crates_[[crate no.]:[New Sublot]],3,FALSE)="","",VLOOKUP(Crate_BOMs[[#This Row],[crate no.]],Crates_[[crate no.]:[New Sublot]],3,FALSE)))</f>
        <v/>
      </c>
      <c r="AG776" s="6" t="str">
        <f>IF(VLOOKUP(Crate_BOMs[[#This Row],[crate no.]],Crates_[[crate no.]:[New Sublot]],3,FALSE)="",VLOOKUP(Crate_BOMs[[#This Row],[crate no.]],Crates_[[crate no.]:[New Sublot]],2,FALSE),VLOOKUP(Crate_BOMs[[#This Row],[crate no.]],Crates_[[crate no.]:[New Sublot]],3,FALSE))</f>
        <v>2.06</v>
      </c>
    </row>
    <row r="777" spans="1:33" x14ac:dyDescent="0.25">
      <c r="A777">
        <v>17</v>
      </c>
      <c r="B777">
        <v>300521776</v>
      </c>
      <c r="C777">
        <v>2394813</v>
      </c>
      <c r="D777">
        <v>1</v>
      </c>
      <c r="E777" t="s">
        <v>236</v>
      </c>
      <c r="F777" t="s">
        <v>245</v>
      </c>
      <c r="G777">
        <v>2892</v>
      </c>
      <c r="H777">
        <v>870</v>
      </c>
      <c r="I777">
        <v>114</v>
      </c>
      <c r="J777">
        <v>34</v>
      </c>
      <c r="K777">
        <v>139</v>
      </c>
      <c r="L777">
        <v>1</v>
      </c>
      <c r="M777" t="s">
        <v>233</v>
      </c>
      <c r="N777" t="s">
        <v>234</v>
      </c>
      <c r="O777" s="2">
        <v>306.44254417999997</v>
      </c>
      <c r="P777" s="15"/>
      <c r="Q777" s="15"/>
      <c r="R777" s="15"/>
      <c r="S777" t="s">
        <v>22</v>
      </c>
      <c r="T777">
        <v>10</v>
      </c>
      <c r="U777" s="2">
        <v>352.73961919999999</v>
      </c>
      <c r="V777" s="2">
        <v>6613.8678599999994</v>
      </c>
      <c r="W777" s="2">
        <v>10.203412399999999</v>
      </c>
      <c r="X777" s="2">
        <v>2.4934384000000001</v>
      </c>
      <c r="Y777" s="2">
        <v>4.2782153599999999</v>
      </c>
      <c r="Z777" s="6">
        <f>Crate_BOMs[[#This Row],[glass weight (lb)]]+Crate_BOMs[[#This Row],[Crate Weight (lb)]]/COUNTIF(Crate_BOMs[crate no.],Crate_BOMs[[#This Row],[crate no.]])</f>
        <v>329.95851879333333</v>
      </c>
      <c r="AA777" s="6" t="str">
        <f>IF(LEFT(Crate_BOMs[[#This Row],[glass code]],4)&lt;&gt;"1116","",IFERROR(MID(Crate_BOMs[[#This Row],[no]],FIND("ECN",Crate_BOMs[[#This Row],[no]]),200),MID(Crate_BOMs[[#This Row],[no]],39,200)))</f>
        <v>2.06 GLA07</v>
      </c>
      <c r="AB777" s="6" t="str">
        <f>SUBSTITUTE(IF(RIGHT(Crate_BOMs[[#This Row],[PO Sublot-GL]],6)="curved",RIGHT(Crate_BOMs[[#This Row],[PO Sublot-GL]],12),RIGHT(Crate_BOMs[[#This Row],[PO Sublot-GL]],5))," ","")</f>
        <v>GLA07</v>
      </c>
      <c r="AC777" s="6" t="str">
        <f>SUBSTITUTE(LEFT(Crate_BOMs[[#This Row],[PO Sublot-GL]],LEN(Crate_BOMs[[#This Row],[PO Sublot-GL]])-LEN(Crate_BOMs[[#This Row],[Glass Type]]))," ","")</f>
        <v>2.06</v>
      </c>
      <c r="AD777" s="6" t="str">
        <f>LEFT(Crate_BOMs[[#This Row],[no]],FIND(" ",Crate_BOMs[[#This Row],[no]],5)-1)</f>
        <v>PO 40544</v>
      </c>
      <c r="AE777" s="6" cm="1">
        <f t="array" ref="AE777">COUNTA(_xlfn.UNIQUE(_xlfn._xlws.FILTER(Crate_BOMs[PO],Crate_BOMs[crate no.]=Crate_BOMs[[#This Row],[crate no.]])))</f>
        <v>1</v>
      </c>
      <c r="AF777" s="10" t="str">
        <f>IF(Crate_BOMs[[#This Row],['# POs in Crate]]=1,"",IF(VLOOKUP(Crate_BOMs[[#This Row],[crate no.]],Crates_[[crate no.]:[New Sublot]],3,FALSE)="","",VLOOKUP(Crate_BOMs[[#This Row],[crate no.]],Crates_[[crate no.]:[New Sublot]],3,FALSE)))</f>
        <v/>
      </c>
      <c r="AG777" s="6" t="str">
        <f>IF(VLOOKUP(Crate_BOMs[[#This Row],[crate no.]],Crates_[[crate no.]:[New Sublot]],3,FALSE)="",VLOOKUP(Crate_BOMs[[#This Row],[crate no.]],Crates_[[crate no.]:[New Sublot]],2,FALSE),VLOOKUP(Crate_BOMs[[#This Row],[crate no.]],Crates_[[crate no.]:[New Sublot]],3,FALSE))</f>
        <v>2.06</v>
      </c>
    </row>
    <row r="778" spans="1:33" x14ac:dyDescent="0.25">
      <c r="A778">
        <v>17</v>
      </c>
      <c r="B778">
        <v>300521776</v>
      </c>
      <c r="C778">
        <v>2394813</v>
      </c>
      <c r="D778">
        <v>1</v>
      </c>
      <c r="E778" t="s">
        <v>236</v>
      </c>
      <c r="F778" t="s">
        <v>245</v>
      </c>
      <c r="G778">
        <v>2892</v>
      </c>
      <c r="H778">
        <v>870</v>
      </c>
      <c r="I778">
        <v>114</v>
      </c>
      <c r="J778">
        <v>34</v>
      </c>
      <c r="K778">
        <v>139</v>
      </c>
      <c r="L778">
        <v>1</v>
      </c>
      <c r="M778" t="s">
        <v>233</v>
      </c>
      <c r="N778" t="s">
        <v>234</v>
      </c>
      <c r="O778" s="2">
        <v>306.44254417999997</v>
      </c>
      <c r="P778" s="15"/>
      <c r="Q778" s="15"/>
      <c r="R778" s="15"/>
      <c r="S778" t="s">
        <v>22</v>
      </c>
      <c r="T778">
        <v>10</v>
      </c>
      <c r="U778" s="2">
        <v>352.73961919999999</v>
      </c>
      <c r="V778" s="2">
        <v>6613.8678599999994</v>
      </c>
      <c r="W778" s="2">
        <v>10.203412399999999</v>
      </c>
      <c r="X778" s="2">
        <v>2.4934384000000001</v>
      </c>
      <c r="Y778" s="2">
        <v>4.2782153599999999</v>
      </c>
      <c r="Z778" s="6">
        <f>Crate_BOMs[[#This Row],[glass weight (lb)]]+Crate_BOMs[[#This Row],[Crate Weight (lb)]]/COUNTIF(Crate_BOMs[crate no.],Crate_BOMs[[#This Row],[crate no.]])</f>
        <v>329.95851879333333</v>
      </c>
      <c r="AA778" s="6" t="str">
        <f>IF(LEFT(Crate_BOMs[[#This Row],[glass code]],4)&lt;&gt;"1116","",IFERROR(MID(Crate_BOMs[[#This Row],[no]],FIND("ECN",Crate_BOMs[[#This Row],[no]]),200),MID(Crate_BOMs[[#This Row],[no]],39,200)))</f>
        <v>2.06 GLA07</v>
      </c>
      <c r="AB778" s="6" t="str">
        <f>SUBSTITUTE(IF(RIGHT(Crate_BOMs[[#This Row],[PO Sublot-GL]],6)="curved",RIGHT(Crate_BOMs[[#This Row],[PO Sublot-GL]],12),RIGHT(Crate_BOMs[[#This Row],[PO Sublot-GL]],5))," ","")</f>
        <v>GLA07</v>
      </c>
      <c r="AC778" s="6" t="str">
        <f>SUBSTITUTE(LEFT(Crate_BOMs[[#This Row],[PO Sublot-GL]],LEN(Crate_BOMs[[#This Row],[PO Sublot-GL]])-LEN(Crate_BOMs[[#This Row],[Glass Type]]))," ","")</f>
        <v>2.06</v>
      </c>
      <c r="AD778" s="6" t="str">
        <f>LEFT(Crate_BOMs[[#This Row],[no]],FIND(" ",Crate_BOMs[[#This Row],[no]],5)-1)</f>
        <v>PO 40544</v>
      </c>
      <c r="AE778" s="6" cm="1">
        <f t="array" ref="AE778">COUNTA(_xlfn.UNIQUE(_xlfn._xlws.FILTER(Crate_BOMs[PO],Crate_BOMs[crate no.]=Crate_BOMs[[#This Row],[crate no.]])))</f>
        <v>1</v>
      </c>
      <c r="AF778" s="10" t="str">
        <f>IF(Crate_BOMs[[#This Row],['# POs in Crate]]=1,"",IF(VLOOKUP(Crate_BOMs[[#This Row],[crate no.]],Crates_[[crate no.]:[New Sublot]],3,FALSE)="","",VLOOKUP(Crate_BOMs[[#This Row],[crate no.]],Crates_[[crate no.]:[New Sublot]],3,FALSE)))</f>
        <v/>
      </c>
      <c r="AG778" s="6" t="str">
        <f>IF(VLOOKUP(Crate_BOMs[[#This Row],[crate no.]],Crates_[[crate no.]:[New Sublot]],3,FALSE)="",VLOOKUP(Crate_BOMs[[#This Row],[crate no.]],Crates_[[crate no.]:[New Sublot]],2,FALSE),VLOOKUP(Crate_BOMs[[#This Row],[crate no.]],Crates_[[crate no.]:[New Sublot]],3,FALSE))</f>
        <v>2.06</v>
      </c>
    </row>
    <row r="779" spans="1:33" x14ac:dyDescent="0.25">
      <c r="A779">
        <v>17</v>
      </c>
      <c r="B779">
        <v>300521776</v>
      </c>
      <c r="C779">
        <v>2394813</v>
      </c>
      <c r="D779">
        <v>1</v>
      </c>
      <c r="E779" t="s">
        <v>236</v>
      </c>
      <c r="F779" t="s">
        <v>245</v>
      </c>
      <c r="G779">
        <v>2892</v>
      </c>
      <c r="H779">
        <v>870</v>
      </c>
      <c r="I779">
        <v>114</v>
      </c>
      <c r="J779">
        <v>34</v>
      </c>
      <c r="K779">
        <v>139</v>
      </c>
      <c r="L779">
        <v>1</v>
      </c>
      <c r="M779" t="s">
        <v>233</v>
      </c>
      <c r="N779" t="s">
        <v>234</v>
      </c>
      <c r="O779" s="2">
        <v>306.44254417999997</v>
      </c>
      <c r="P779" s="15"/>
      <c r="Q779" s="15"/>
      <c r="R779" s="15"/>
      <c r="S779" t="s">
        <v>22</v>
      </c>
      <c r="T779">
        <v>10</v>
      </c>
      <c r="U779" s="2">
        <v>352.73961919999999</v>
      </c>
      <c r="V779" s="2">
        <v>6613.8678599999994</v>
      </c>
      <c r="W779" s="2">
        <v>10.203412399999999</v>
      </c>
      <c r="X779" s="2">
        <v>2.4934384000000001</v>
      </c>
      <c r="Y779" s="2">
        <v>4.2782153599999999</v>
      </c>
      <c r="Z779" s="6">
        <f>Crate_BOMs[[#This Row],[glass weight (lb)]]+Crate_BOMs[[#This Row],[Crate Weight (lb)]]/COUNTIF(Crate_BOMs[crate no.],Crate_BOMs[[#This Row],[crate no.]])</f>
        <v>329.95851879333333</v>
      </c>
      <c r="AA779" s="6" t="str">
        <f>IF(LEFT(Crate_BOMs[[#This Row],[glass code]],4)&lt;&gt;"1116","",IFERROR(MID(Crate_BOMs[[#This Row],[no]],FIND("ECN",Crate_BOMs[[#This Row],[no]]),200),MID(Crate_BOMs[[#This Row],[no]],39,200)))</f>
        <v>2.06 GLA07</v>
      </c>
      <c r="AB779" s="6" t="str">
        <f>SUBSTITUTE(IF(RIGHT(Crate_BOMs[[#This Row],[PO Sublot-GL]],6)="curved",RIGHT(Crate_BOMs[[#This Row],[PO Sublot-GL]],12),RIGHT(Crate_BOMs[[#This Row],[PO Sublot-GL]],5))," ","")</f>
        <v>GLA07</v>
      </c>
      <c r="AC779" s="6" t="str">
        <f>SUBSTITUTE(LEFT(Crate_BOMs[[#This Row],[PO Sublot-GL]],LEN(Crate_BOMs[[#This Row],[PO Sublot-GL]])-LEN(Crate_BOMs[[#This Row],[Glass Type]]))," ","")</f>
        <v>2.06</v>
      </c>
      <c r="AD779" s="6" t="str">
        <f>LEFT(Crate_BOMs[[#This Row],[no]],FIND(" ",Crate_BOMs[[#This Row],[no]],5)-1)</f>
        <v>PO 40544</v>
      </c>
      <c r="AE779" s="6" cm="1">
        <f t="array" ref="AE779">COUNTA(_xlfn.UNIQUE(_xlfn._xlws.FILTER(Crate_BOMs[PO],Crate_BOMs[crate no.]=Crate_BOMs[[#This Row],[crate no.]])))</f>
        <v>1</v>
      </c>
      <c r="AF779" s="10" t="str">
        <f>IF(Crate_BOMs[[#This Row],['# POs in Crate]]=1,"",IF(VLOOKUP(Crate_BOMs[[#This Row],[crate no.]],Crates_[[crate no.]:[New Sublot]],3,FALSE)="","",VLOOKUP(Crate_BOMs[[#This Row],[crate no.]],Crates_[[crate no.]:[New Sublot]],3,FALSE)))</f>
        <v/>
      </c>
      <c r="AG779" s="6" t="str">
        <f>IF(VLOOKUP(Crate_BOMs[[#This Row],[crate no.]],Crates_[[crate no.]:[New Sublot]],3,FALSE)="",VLOOKUP(Crate_BOMs[[#This Row],[crate no.]],Crates_[[crate no.]:[New Sublot]],2,FALSE),VLOOKUP(Crate_BOMs[[#This Row],[crate no.]],Crates_[[crate no.]:[New Sublot]],3,FALSE))</f>
        <v>2.06</v>
      </c>
    </row>
    <row r="780" spans="1:33" x14ac:dyDescent="0.25">
      <c r="A780">
        <v>17</v>
      </c>
      <c r="B780">
        <v>300521776</v>
      </c>
      <c r="C780">
        <v>2394813</v>
      </c>
      <c r="D780">
        <v>1</v>
      </c>
      <c r="E780" t="s">
        <v>236</v>
      </c>
      <c r="F780" t="s">
        <v>245</v>
      </c>
      <c r="G780">
        <v>2892</v>
      </c>
      <c r="H780">
        <v>870</v>
      </c>
      <c r="I780">
        <v>114</v>
      </c>
      <c r="J780">
        <v>34</v>
      </c>
      <c r="K780">
        <v>139</v>
      </c>
      <c r="L780">
        <v>1</v>
      </c>
      <c r="M780" t="s">
        <v>233</v>
      </c>
      <c r="N780" t="s">
        <v>234</v>
      </c>
      <c r="O780" s="2">
        <v>306.44254417999997</v>
      </c>
      <c r="P780" s="15"/>
      <c r="Q780" s="15"/>
      <c r="R780" s="15"/>
      <c r="S780" t="s">
        <v>22</v>
      </c>
      <c r="T780">
        <v>10</v>
      </c>
      <c r="U780" s="2">
        <v>352.73961919999999</v>
      </c>
      <c r="V780" s="2">
        <v>6613.8678599999994</v>
      </c>
      <c r="W780" s="2">
        <v>10.203412399999999</v>
      </c>
      <c r="X780" s="2">
        <v>2.4934384000000001</v>
      </c>
      <c r="Y780" s="2">
        <v>4.2782153599999999</v>
      </c>
      <c r="Z780" s="6">
        <f>Crate_BOMs[[#This Row],[glass weight (lb)]]+Crate_BOMs[[#This Row],[Crate Weight (lb)]]/COUNTIF(Crate_BOMs[crate no.],Crate_BOMs[[#This Row],[crate no.]])</f>
        <v>329.95851879333333</v>
      </c>
      <c r="AA780" s="6" t="str">
        <f>IF(LEFT(Crate_BOMs[[#This Row],[glass code]],4)&lt;&gt;"1116","",IFERROR(MID(Crate_BOMs[[#This Row],[no]],FIND("ECN",Crate_BOMs[[#This Row],[no]]),200),MID(Crate_BOMs[[#This Row],[no]],39,200)))</f>
        <v>2.06 GLA07</v>
      </c>
      <c r="AB780" s="6" t="str">
        <f>SUBSTITUTE(IF(RIGHT(Crate_BOMs[[#This Row],[PO Sublot-GL]],6)="curved",RIGHT(Crate_BOMs[[#This Row],[PO Sublot-GL]],12),RIGHT(Crate_BOMs[[#This Row],[PO Sublot-GL]],5))," ","")</f>
        <v>GLA07</v>
      </c>
      <c r="AC780" s="6" t="str">
        <f>SUBSTITUTE(LEFT(Crate_BOMs[[#This Row],[PO Sublot-GL]],LEN(Crate_BOMs[[#This Row],[PO Sublot-GL]])-LEN(Crate_BOMs[[#This Row],[Glass Type]]))," ","")</f>
        <v>2.06</v>
      </c>
      <c r="AD780" s="6" t="str">
        <f>LEFT(Crate_BOMs[[#This Row],[no]],FIND(" ",Crate_BOMs[[#This Row],[no]],5)-1)</f>
        <v>PO 40544</v>
      </c>
      <c r="AE780" s="6" cm="1">
        <f t="array" ref="AE780">COUNTA(_xlfn.UNIQUE(_xlfn._xlws.FILTER(Crate_BOMs[PO],Crate_BOMs[crate no.]=Crate_BOMs[[#This Row],[crate no.]])))</f>
        <v>1</v>
      </c>
      <c r="AF780" s="10" t="str">
        <f>IF(Crate_BOMs[[#This Row],['# POs in Crate]]=1,"",IF(VLOOKUP(Crate_BOMs[[#This Row],[crate no.]],Crates_[[crate no.]:[New Sublot]],3,FALSE)="","",VLOOKUP(Crate_BOMs[[#This Row],[crate no.]],Crates_[[crate no.]:[New Sublot]],3,FALSE)))</f>
        <v/>
      </c>
      <c r="AG780" s="6" t="str">
        <f>IF(VLOOKUP(Crate_BOMs[[#This Row],[crate no.]],Crates_[[crate no.]:[New Sublot]],3,FALSE)="",VLOOKUP(Crate_BOMs[[#This Row],[crate no.]],Crates_[[crate no.]:[New Sublot]],2,FALSE),VLOOKUP(Crate_BOMs[[#This Row],[crate no.]],Crates_[[crate no.]:[New Sublot]],3,FALSE))</f>
        <v>2.06</v>
      </c>
    </row>
    <row r="781" spans="1:33" x14ac:dyDescent="0.25">
      <c r="A781">
        <v>17</v>
      </c>
      <c r="B781">
        <v>300521776</v>
      </c>
      <c r="C781">
        <v>2394813</v>
      </c>
      <c r="D781">
        <v>1</v>
      </c>
      <c r="E781" t="s">
        <v>236</v>
      </c>
      <c r="F781" t="s">
        <v>245</v>
      </c>
      <c r="G781">
        <v>2892</v>
      </c>
      <c r="H781">
        <v>870</v>
      </c>
      <c r="I781">
        <v>114</v>
      </c>
      <c r="J781">
        <v>34</v>
      </c>
      <c r="K781">
        <v>139</v>
      </c>
      <c r="L781">
        <v>1</v>
      </c>
      <c r="M781" t="s">
        <v>233</v>
      </c>
      <c r="N781" t="s">
        <v>234</v>
      </c>
      <c r="O781" s="2">
        <v>306.44254417999997</v>
      </c>
      <c r="P781" s="15"/>
      <c r="Q781" s="15"/>
      <c r="R781" s="15"/>
      <c r="S781" t="s">
        <v>22</v>
      </c>
      <c r="T781">
        <v>10</v>
      </c>
      <c r="U781" s="2">
        <v>352.73961919999999</v>
      </c>
      <c r="V781" s="2">
        <v>6613.8678599999994</v>
      </c>
      <c r="W781" s="2">
        <v>10.203412399999999</v>
      </c>
      <c r="X781" s="2">
        <v>2.4934384000000001</v>
      </c>
      <c r="Y781" s="2">
        <v>4.2782153599999999</v>
      </c>
      <c r="Z781" s="6">
        <f>Crate_BOMs[[#This Row],[glass weight (lb)]]+Crate_BOMs[[#This Row],[Crate Weight (lb)]]/COUNTIF(Crate_BOMs[crate no.],Crate_BOMs[[#This Row],[crate no.]])</f>
        <v>329.95851879333333</v>
      </c>
      <c r="AA781" s="6" t="str">
        <f>IF(LEFT(Crate_BOMs[[#This Row],[glass code]],4)&lt;&gt;"1116","",IFERROR(MID(Crate_BOMs[[#This Row],[no]],FIND("ECN",Crate_BOMs[[#This Row],[no]]),200),MID(Crate_BOMs[[#This Row],[no]],39,200)))</f>
        <v>2.06 GLA07</v>
      </c>
      <c r="AB781" s="6" t="str">
        <f>SUBSTITUTE(IF(RIGHT(Crate_BOMs[[#This Row],[PO Sublot-GL]],6)="curved",RIGHT(Crate_BOMs[[#This Row],[PO Sublot-GL]],12),RIGHT(Crate_BOMs[[#This Row],[PO Sublot-GL]],5))," ","")</f>
        <v>GLA07</v>
      </c>
      <c r="AC781" s="6" t="str">
        <f>SUBSTITUTE(LEFT(Crate_BOMs[[#This Row],[PO Sublot-GL]],LEN(Crate_BOMs[[#This Row],[PO Sublot-GL]])-LEN(Crate_BOMs[[#This Row],[Glass Type]]))," ","")</f>
        <v>2.06</v>
      </c>
      <c r="AD781" s="6" t="str">
        <f>LEFT(Crate_BOMs[[#This Row],[no]],FIND(" ",Crate_BOMs[[#This Row],[no]],5)-1)</f>
        <v>PO 40544</v>
      </c>
      <c r="AE781" s="6" cm="1">
        <f t="array" ref="AE781">COUNTA(_xlfn.UNIQUE(_xlfn._xlws.FILTER(Crate_BOMs[PO],Crate_BOMs[crate no.]=Crate_BOMs[[#This Row],[crate no.]])))</f>
        <v>1</v>
      </c>
      <c r="AF781" s="10" t="str">
        <f>IF(Crate_BOMs[[#This Row],['# POs in Crate]]=1,"",IF(VLOOKUP(Crate_BOMs[[#This Row],[crate no.]],Crates_[[crate no.]:[New Sublot]],3,FALSE)="","",VLOOKUP(Crate_BOMs[[#This Row],[crate no.]],Crates_[[crate no.]:[New Sublot]],3,FALSE)))</f>
        <v/>
      </c>
      <c r="AG781" s="6" t="str">
        <f>IF(VLOOKUP(Crate_BOMs[[#This Row],[crate no.]],Crates_[[crate no.]:[New Sublot]],3,FALSE)="",VLOOKUP(Crate_BOMs[[#This Row],[crate no.]],Crates_[[crate no.]:[New Sublot]],2,FALSE),VLOOKUP(Crate_BOMs[[#This Row],[crate no.]],Crates_[[crate no.]:[New Sublot]],3,FALSE))</f>
        <v>2.06</v>
      </c>
    </row>
    <row r="782" spans="1:33" x14ac:dyDescent="0.25">
      <c r="A782">
        <v>17</v>
      </c>
      <c r="B782">
        <v>300521776</v>
      </c>
      <c r="C782">
        <v>2394813</v>
      </c>
      <c r="D782">
        <v>1</v>
      </c>
      <c r="E782" t="s">
        <v>236</v>
      </c>
      <c r="F782" t="s">
        <v>245</v>
      </c>
      <c r="G782">
        <v>2892</v>
      </c>
      <c r="H782">
        <v>870</v>
      </c>
      <c r="I782">
        <v>114</v>
      </c>
      <c r="J782">
        <v>34</v>
      </c>
      <c r="K782">
        <v>139</v>
      </c>
      <c r="L782">
        <v>1</v>
      </c>
      <c r="M782" t="s">
        <v>233</v>
      </c>
      <c r="N782" t="s">
        <v>234</v>
      </c>
      <c r="O782" s="2">
        <v>306.44254417999997</v>
      </c>
      <c r="P782" s="15"/>
      <c r="Q782" s="15"/>
      <c r="R782" s="15"/>
      <c r="S782" t="s">
        <v>22</v>
      </c>
      <c r="T782">
        <v>10</v>
      </c>
      <c r="U782" s="2">
        <v>352.73961919999999</v>
      </c>
      <c r="V782" s="2">
        <v>6613.8678599999994</v>
      </c>
      <c r="W782" s="2">
        <v>10.203412399999999</v>
      </c>
      <c r="X782" s="2">
        <v>2.4934384000000001</v>
      </c>
      <c r="Y782" s="2">
        <v>4.2782153599999999</v>
      </c>
      <c r="Z782" s="6">
        <f>Crate_BOMs[[#This Row],[glass weight (lb)]]+Crate_BOMs[[#This Row],[Crate Weight (lb)]]/COUNTIF(Crate_BOMs[crate no.],Crate_BOMs[[#This Row],[crate no.]])</f>
        <v>329.95851879333333</v>
      </c>
      <c r="AA782" s="6" t="str">
        <f>IF(LEFT(Crate_BOMs[[#This Row],[glass code]],4)&lt;&gt;"1116","",IFERROR(MID(Crate_BOMs[[#This Row],[no]],FIND("ECN",Crate_BOMs[[#This Row],[no]]),200),MID(Crate_BOMs[[#This Row],[no]],39,200)))</f>
        <v>2.06 GLA07</v>
      </c>
      <c r="AB782" s="6" t="str">
        <f>SUBSTITUTE(IF(RIGHT(Crate_BOMs[[#This Row],[PO Sublot-GL]],6)="curved",RIGHT(Crate_BOMs[[#This Row],[PO Sublot-GL]],12),RIGHT(Crate_BOMs[[#This Row],[PO Sublot-GL]],5))," ","")</f>
        <v>GLA07</v>
      </c>
      <c r="AC782" s="6" t="str">
        <f>SUBSTITUTE(LEFT(Crate_BOMs[[#This Row],[PO Sublot-GL]],LEN(Crate_BOMs[[#This Row],[PO Sublot-GL]])-LEN(Crate_BOMs[[#This Row],[Glass Type]]))," ","")</f>
        <v>2.06</v>
      </c>
      <c r="AD782" s="6" t="str">
        <f>LEFT(Crate_BOMs[[#This Row],[no]],FIND(" ",Crate_BOMs[[#This Row],[no]],5)-1)</f>
        <v>PO 40544</v>
      </c>
      <c r="AE782" s="6" cm="1">
        <f t="array" ref="AE782">COUNTA(_xlfn.UNIQUE(_xlfn._xlws.FILTER(Crate_BOMs[PO],Crate_BOMs[crate no.]=Crate_BOMs[[#This Row],[crate no.]])))</f>
        <v>1</v>
      </c>
      <c r="AF782" s="10" t="str">
        <f>IF(Crate_BOMs[[#This Row],['# POs in Crate]]=1,"",IF(VLOOKUP(Crate_BOMs[[#This Row],[crate no.]],Crates_[[crate no.]:[New Sublot]],3,FALSE)="","",VLOOKUP(Crate_BOMs[[#This Row],[crate no.]],Crates_[[crate no.]:[New Sublot]],3,FALSE)))</f>
        <v/>
      </c>
      <c r="AG782" s="6" t="str">
        <f>IF(VLOOKUP(Crate_BOMs[[#This Row],[crate no.]],Crates_[[crate no.]:[New Sublot]],3,FALSE)="",VLOOKUP(Crate_BOMs[[#This Row],[crate no.]],Crates_[[crate no.]:[New Sublot]],2,FALSE),VLOOKUP(Crate_BOMs[[#This Row],[crate no.]],Crates_[[crate no.]:[New Sublot]],3,FALSE))</f>
        <v>2.06</v>
      </c>
    </row>
    <row r="783" spans="1:33" x14ac:dyDescent="0.25">
      <c r="A783">
        <v>17</v>
      </c>
      <c r="B783">
        <v>300521776</v>
      </c>
      <c r="C783">
        <v>2394813</v>
      </c>
      <c r="D783">
        <v>1</v>
      </c>
      <c r="E783" t="s">
        <v>236</v>
      </c>
      <c r="F783" t="s">
        <v>245</v>
      </c>
      <c r="G783">
        <v>2892</v>
      </c>
      <c r="H783">
        <v>870</v>
      </c>
      <c r="I783">
        <v>114</v>
      </c>
      <c r="J783">
        <v>34</v>
      </c>
      <c r="K783">
        <v>139</v>
      </c>
      <c r="L783">
        <v>1</v>
      </c>
      <c r="M783" t="s">
        <v>233</v>
      </c>
      <c r="N783" t="s">
        <v>234</v>
      </c>
      <c r="O783" s="2">
        <v>306.44254417999997</v>
      </c>
      <c r="P783" s="15"/>
      <c r="Q783" s="15"/>
      <c r="R783" s="15"/>
      <c r="S783" t="s">
        <v>22</v>
      </c>
      <c r="T783">
        <v>10</v>
      </c>
      <c r="U783" s="2">
        <v>352.73961919999999</v>
      </c>
      <c r="V783" s="2">
        <v>6613.8678599999994</v>
      </c>
      <c r="W783" s="2">
        <v>10.203412399999999</v>
      </c>
      <c r="X783" s="2">
        <v>2.4934384000000001</v>
      </c>
      <c r="Y783" s="2">
        <v>4.2782153599999999</v>
      </c>
      <c r="Z783" s="6">
        <f>Crate_BOMs[[#This Row],[glass weight (lb)]]+Crate_BOMs[[#This Row],[Crate Weight (lb)]]/COUNTIF(Crate_BOMs[crate no.],Crate_BOMs[[#This Row],[crate no.]])</f>
        <v>329.95851879333333</v>
      </c>
      <c r="AA783" s="6" t="str">
        <f>IF(LEFT(Crate_BOMs[[#This Row],[glass code]],4)&lt;&gt;"1116","",IFERROR(MID(Crate_BOMs[[#This Row],[no]],FIND("ECN",Crate_BOMs[[#This Row],[no]]),200),MID(Crate_BOMs[[#This Row],[no]],39,200)))</f>
        <v>2.06 GLA07</v>
      </c>
      <c r="AB783" s="6" t="str">
        <f>SUBSTITUTE(IF(RIGHT(Crate_BOMs[[#This Row],[PO Sublot-GL]],6)="curved",RIGHT(Crate_BOMs[[#This Row],[PO Sublot-GL]],12),RIGHT(Crate_BOMs[[#This Row],[PO Sublot-GL]],5))," ","")</f>
        <v>GLA07</v>
      </c>
      <c r="AC783" s="6" t="str">
        <f>SUBSTITUTE(LEFT(Crate_BOMs[[#This Row],[PO Sublot-GL]],LEN(Crate_BOMs[[#This Row],[PO Sublot-GL]])-LEN(Crate_BOMs[[#This Row],[Glass Type]]))," ","")</f>
        <v>2.06</v>
      </c>
      <c r="AD783" s="6" t="str">
        <f>LEFT(Crate_BOMs[[#This Row],[no]],FIND(" ",Crate_BOMs[[#This Row],[no]],5)-1)</f>
        <v>PO 40544</v>
      </c>
      <c r="AE783" s="6" cm="1">
        <f t="array" ref="AE783">COUNTA(_xlfn.UNIQUE(_xlfn._xlws.FILTER(Crate_BOMs[PO],Crate_BOMs[crate no.]=Crate_BOMs[[#This Row],[crate no.]])))</f>
        <v>1</v>
      </c>
      <c r="AF783" s="10" t="str">
        <f>IF(Crate_BOMs[[#This Row],['# POs in Crate]]=1,"",IF(VLOOKUP(Crate_BOMs[[#This Row],[crate no.]],Crates_[[crate no.]:[New Sublot]],3,FALSE)="","",VLOOKUP(Crate_BOMs[[#This Row],[crate no.]],Crates_[[crate no.]:[New Sublot]],3,FALSE)))</f>
        <v/>
      </c>
      <c r="AG783" s="6" t="str">
        <f>IF(VLOOKUP(Crate_BOMs[[#This Row],[crate no.]],Crates_[[crate no.]:[New Sublot]],3,FALSE)="",VLOOKUP(Crate_BOMs[[#This Row],[crate no.]],Crates_[[crate no.]:[New Sublot]],2,FALSE),VLOOKUP(Crate_BOMs[[#This Row],[crate no.]],Crates_[[crate no.]:[New Sublot]],3,FALSE))</f>
        <v>2.06</v>
      </c>
    </row>
    <row r="784" spans="1:33" x14ac:dyDescent="0.25">
      <c r="A784">
        <v>17</v>
      </c>
      <c r="B784">
        <v>300521776</v>
      </c>
      <c r="C784">
        <v>2394813</v>
      </c>
      <c r="D784">
        <v>1</v>
      </c>
      <c r="E784" t="s">
        <v>236</v>
      </c>
      <c r="F784" t="s">
        <v>245</v>
      </c>
      <c r="G784">
        <v>2892</v>
      </c>
      <c r="H784">
        <v>870</v>
      </c>
      <c r="I784">
        <v>114</v>
      </c>
      <c r="J784">
        <v>34</v>
      </c>
      <c r="K784">
        <v>139</v>
      </c>
      <c r="L784">
        <v>1</v>
      </c>
      <c r="M784" t="s">
        <v>233</v>
      </c>
      <c r="N784" t="s">
        <v>234</v>
      </c>
      <c r="O784" s="2">
        <v>306.44254417999997</v>
      </c>
      <c r="P784" s="15"/>
      <c r="Q784" s="15"/>
      <c r="R784" s="15"/>
      <c r="S784" t="s">
        <v>22</v>
      </c>
      <c r="T784">
        <v>10</v>
      </c>
      <c r="U784" s="2">
        <v>352.73961919999999</v>
      </c>
      <c r="V784" s="2">
        <v>6613.8678599999994</v>
      </c>
      <c r="W784" s="2">
        <v>10.203412399999999</v>
      </c>
      <c r="X784" s="2">
        <v>2.4934384000000001</v>
      </c>
      <c r="Y784" s="2">
        <v>4.2782153599999999</v>
      </c>
      <c r="Z784" s="6">
        <f>Crate_BOMs[[#This Row],[glass weight (lb)]]+Crate_BOMs[[#This Row],[Crate Weight (lb)]]/COUNTIF(Crate_BOMs[crate no.],Crate_BOMs[[#This Row],[crate no.]])</f>
        <v>329.95851879333333</v>
      </c>
      <c r="AA784" s="6" t="str">
        <f>IF(LEFT(Crate_BOMs[[#This Row],[glass code]],4)&lt;&gt;"1116","",IFERROR(MID(Crate_BOMs[[#This Row],[no]],FIND("ECN",Crate_BOMs[[#This Row],[no]]),200),MID(Crate_BOMs[[#This Row],[no]],39,200)))</f>
        <v>2.06 GLA07</v>
      </c>
      <c r="AB784" s="6" t="str">
        <f>SUBSTITUTE(IF(RIGHT(Crate_BOMs[[#This Row],[PO Sublot-GL]],6)="curved",RIGHT(Crate_BOMs[[#This Row],[PO Sublot-GL]],12),RIGHT(Crate_BOMs[[#This Row],[PO Sublot-GL]],5))," ","")</f>
        <v>GLA07</v>
      </c>
      <c r="AC784" s="6" t="str">
        <f>SUBSTITUTE(LEFT(Crate_BOMs[[#This Row],[PO Sublot-GL]],LEN(Crate_BOMs[[#This Row],[PO Sublot-GL]])-LEN(Crate_BOMs[[#This Row],[Glass Type]]))," ","")</f>
        <v>2.06</v>
      </c>
      <c r="AD784" s="6" t="str">
        <f>LEFT(Crate_BOMs[[#This Row],[no]],FIND(" ",Crate_BOMs[[#This Row],[no]],5)-1)</f>
        <v>PO 40544</v>
      </c>
      <c r="AE784" s="6" cm="1">
        <f t="array" ref="AE784">COUNTA(_xlfn.UNIQUE(_xlfn._xlws.FILTER(Crate_BOMs[PO],Crate_BOMs[crate no.]=Crate_BOMs[[#This Row],[crate no.]])))</f>
        <v>1</v>
      </c>
      <c r="AF784" s="10" t="str">
        <f>IF(Crate_BOMs[[#This Row],['# POs in Crate]]=1,"",IF(VLOOKUP(Crate_BOMs[[#This Row],[crate no.]],Crates_[[crate no.]:[New Sublot]],3,FALSE)="","",VLOOKUP(Crate_BOMs[[#This Row],[crate no.]],Crates_[[crate no.]:[New Sublot]],3,FALSE)))</f>
        <v/>
      </c>
      <c r="AG784" s="6" t="str">
        <f>IF(VLOOKUP(Crate_BOMs[[#This Row],[crate no.]],Crates_[[crate no.]:[New Sublot]],3,FALSE)="",VLOOKUP(Crate_BOMs[[#This Row],[crate no.]],Crates_[[crate no.]:[New Sublot]],2,FALSE),VLOOKUP(Crate_BOMs[[#This Row],[crate no.]],Crates_[[crate no.]:[New Sublot]],3,FALSE))</f>
        <v>2.06</v>
      </c>
    </row>
    <row r="785" spans="1:33" x14ac:dyDescent="0.25">
      <c r="A785">
        <v>17</v>
      </c>
      <c r="B785">
        <v>300521776</v>
      </c>
      <c r="C785">
        <v>2394813</v>
      </c>
      <c r="D785">
        <v>1</v>
      </c>
      <c r="E785" t="s">
        <v>236</v>
      </c>
      <c r="F785" t="s">
        <v>245</v>
      </c>
      <c r="G785">
        <v>2892</v>
      </c>
      <c r="H785">
        <v>870</v>
      </c>
      <c r="I785">
        <v>114</v>
      </c>
      <c r="J785">
        <v>34</v>
      </c>
      <c r="K785">
        <v>139</v>
      </c>
      <c r="L785">
        <v>1</v>
      </c>
      <c r="M785" t="s">
        <v>233</v>
      </c>
      <c r="N785" t="s">
        <v>234</v>
      </c>
      <c r="O785" s="2">
        <v>306.44254417999997</v>
      </c>
      <c r="P785" s="15"/>
      <c r="Q785" s="15"/>
      <c r="R785" s="15"/>
      <c r="S785" t="s">
        <v>22</v>
      </c>
      <c r="T785">
        <v>10</v>
      </c>
      <c r="U785" s="2">
        <v>352.73961919999999</v>
      </c>
      <c r="V785" s="2">
        <v>6613.8678599999994</v>
      </c>
      <c r="W785" s="2">
        <v>10.203412399999999</v>
      </c>
      <c r="X785" s="2">
        <v>2.4934384000000001</v>
      </c>
      <c r="Y785" s="2">
        <v>4.2782153599999999</v>
      </c>
      <c r="Z785" s="6">
        <f>Crate_BOMs[[#This Row],[glass weight (lb)]]+Crate_BOMs[[#This Row],[Crate Weight (lb)]]/COUNTIF(Crate_BOMs[crate no.],Crate_BOMs[[#This Row],[crate no.]])</f>
        <v>329.95851879333333</v>
      </c>
      <c r="AA785" s="6" t="str">
        <f>IF(LEFT(Crate_BOMs[[#This Row],[glass code]],4)&lt;&gt;"1116","",IFERROR(MID(Crate_BOMs[[#This Row],[no]],FIND("ECN",Crate_BOMs[[#This Row],[no]]),200),MID(Crate_BOMs[[#This Row],[no]],39,200)))</f>
        <v>2.06 GLA07</v>
      </c>
      <c r="AB785" s="6" t="str">
        <f>SUBSTITUTE(IF(RIGHT(Crate_BOMs[[#This Row],[PO Sublot-GL]],6)="curved",RIGHT(Crate_BOMs[[#This Row],[PO Sublot-GL]],12),RIGHT(Crate_BOMs[[#This Row],[PO Sublot-GL]],5))," ","")</f>
        <v>GLA07</v>
      </c>
      <c r="AC785" s="6" t="str">
        <f>SUBSTITUTE(LEFT(Crate_BOMs[[#This Row],[PO Sublot-GL]],LEN(Crate_BOMs[[#This Row],[PO Sublot-GL]])-LEN(Crate_BOMs[[#This Row],[Glass Type]]))," ","")</f>
        <v>2.06</v>
      </c>
      <c r="AD785" s="6" t="str">
        <f>LEFT(Crate_BOMs[[#This Row],[no]],FIND(" ",Crate_BOMs[[#This Row],[no]],5)-1)</f>
        <v>PO 40544</v>
      </c>
      <c r="AE785" s="6" cm="1">
        <f t="array" ref="AE785">COUNTA(_xlfn.UNIQUE(_xlfn._xlws.FILTER(Crate_BOMs[PO],Crate_BOMs[crate no.]=Crate_BOMs[[#This Row],[crate no.]])))</f>
        <v>1</v>
      </c>
      <c r="AF785" s="10" t="str">
        <f>IF(Crate_BOMs[[#This Row],['# POs in Crate]]=1,"",IF(VLOOKUP(Crate_BOMs[[#This Row],[crate no.]],Crates_[[crate no.]:[New Sublot]],3,FALSE)="","",VLOOKUP(Crate_BOMs[[#This Row],[crate no.]],Crates_[[crate no.]:[New Sublot]],3,FALSE)))</f>
        <v/>
      </c>
      <c r="AG785" s="6" t="str">
        <f>IF(VLOOKUP(Crate_BOMs[[#This Row],[crate no.]],Crates_[[crate no.]:[New Sublot]],3,FALSE)="",VLOOKUP(Crate_BOMs[[#This Row],[crate no.]],Crates_[[crate no.]:[New Sublot]],2,FALSE),VLOOKUP(Crate_BOMs[[#This Row],[crate no.]],Crates_[[crate no.]:[New Sublot]],3,FALSE))</f>
        <v>2.06</v>
      </c>
    </row>
    <row r="786" spans="1:33" x14ac:dyDescent="0.25">
      <c r="A786">
        <v>17</v>
      </c>
      <c r="B786">
        <v>300521776</v>
      </c>
      <c r="C786">
        <v>2394813</v>
      </c>
      <c r="D786">
        <v>1</v>
      </c>
      <c r="E786" t="s">
        <v>236</v>
      </c>
      <c r="F786" t="s">
        <v>245</v>
      </c>
      <c r="G786">
        <v>2892</v>
      </c>
      <c r="H786">
        <v>870</v>
      </c>
      <c r="I786">
        <v>114</v>
      </c>
      <c r="J786">
        <v>34</v>
      </c>
      <c r="K786">
        <v>139</v>
      </c>
      <c r="L786">
        <v>1</v>
      </c>
      <c r="M786" t="s">
        <v>233</v>
      </c>
      <c r="N786" t="s">
        <v>234</v>
      </c>
      <c r="O786" s="2">
        <v>306.44254417999997</v>
      </c>
      <c r="P786" s="15"/>
      <c r="Q786" s="15"/>
      <c r="R786" s="15"/>
      <c r="S786" t="s">
        <v>22</v>
      </c>
      <c r="T786">
        <v>10</v>
      </c>
      <c r="U786" s="2">
        <v>352.73961919999999</v>
      </c>
      <c r="V786" s="2">
        <v>6613.8678599999994</v>
      </c>
      <c r="W786" s="2">
        <v>10.203412399999999</v>
      </c>
      <c r="X786" s="2">
        <v>2.4934384000000001</v>
      </c>
      <c r="Y786" s="2">
        <v>4.2782153599999999</v>
      </c>
      <c r="Z786" s="6">
        <f>Crate_BOMs[[#This Row],[glass weight (lb)]]+Crate_BOMs[[#This Row],[Crate Weight (lb)]]/COUNTIF(Crate_BOMs[crate no.],Crate_BOMs[[#This Row],[crate no.]])</f>
        <v>329.95851879333333</v>
      </c>
      <c r="AA786" s="6" t="str">
        <f>IF(LEFT(Crate_BOMs[[#This Row],[glass code]],4)&lt;&gt;"1116","",IFERROR(MID(Crate_BOMs[[#This Row],[no]],FIND("ECN",Crate_BOMs[[#This Row],[no]]),200),MID(Crate_BOMs[[#This Row],[no]],39,200)))</f>
        <v>2.06 GLA07</v>
      </c>
      <c r="AB786" s="6" t="str">
        <f>SUBSTITUTE(IF(RIGHT(Crate_BOMs[[#This Row],[PO Sublot-GL]],6)="curved",RIGHT(Crate_BOMs[[#This Row],[PO Sublot-GL]],12),RIGHT(Crate_BOMs[[#This Row],[PO Sublot-GL]],5))," ","")</f>
        <v>GLA07</v>
      </c>
      <c r="AC786" s="6" t="str">
        <f>SUBSTITUTE(LEFT(Crate_BOMs[[#This Row],[PO Sublot-GL]],LEN(Crate_BOMs[[#This Row],[PO Sublot-GL]])-LEN(Crate_BOMs[[#This Row],[Glass Type]]))," ","")</f>
        <v>2.06</v>
      </c>
      <c r="AD786" s="6" t="str">
        <f>LEFT(Crate_BOMs[[#This Row],[no]],FIND(" ",Crate_BOMs[[#This Row],[no]],5)-1)</f>
        <v>PO 40544</v>
      </c>
      <c r="AE786" s="6" cm="1">
        <f t="array" ref="AE786">COUNTA(_xlfn.UNIQUE(_xlfn._xlws.FILTER(Crate_BOMs[PO],Crate_BOMs[crate no.]=Crate_BOMs[[#This Row],[crate no.]])))</f>
        <v>1</v>
      </c>
      <c r="AF786" s="10" t="str">
        <f>IF(Crate_BOMs[[#This Row],['# POs in Crate]]=1,"",IF(VLOOKUP(Crate_BOMs[[#This Row],[crate no.]],Crates_[[crate no.]:[New Sublot]],3,FALSE)="","",VLOOKUP(Crate_BOMs[[#This Row],[crate no.]],Crates_[[crate no.]:[New Sublot]],3,FALSE)))</f>
        <v/>
      </c>
      <c r="AG786" s="6" t="str">
        <f>IF(VLOOKUP(Crate_BOMs[[#This Row],[crate no.]],Crates_[[crate no.]:[New Sublot]],3,FALSE)="",VLOOKUP(Crate_BOMs[[#This Row],[crate no.]],Crates_[[crate no.]:[New Sublot]],2,FALSE),VLOOKUP(Crate_BOMs[[#This Row],[crate no.]],Crates_[[crate no.]:[New Sublot]],3,FALSE))</f>
        <v>2.06</v>
      </c>
    </row>
    <row r="787" spans="1:33" x14ac:dyDescent="0.25">
      <c r="A787">
        <v>17</v>
      </c>
      <c r="B787">
        <v>300522256</v>
      </c>
      <c r="C787">
        <v>2394813</v>
      </c>
      <c r="D787">
        <v>1</v>
      </c>
      <c r="E787" t="s">
        <v>236</v>
      </c>
      <c r="F787" t="s">
        <v>245</v>
      </c>
      <c r="G787">
        <v>2892</v>
      </c>
      <c r="H787">
        <v>870</v>
      </c>
      <c r="I787">
        <v>114</v>
      </c>
      <c r="J787">
        <v>34</v>
      </c>
      <c r="K787">
        <v>139</v>
      </c>
      <c r="L787">
        <v>1</v>
      </c>
      <c r="M787" t="s">
        <v>233</v>
      </c>
      <c r="N787" t="s">
        <v>234</v>
      </c>
      <c r="O787" s="2">
        <v>306.44254417999997</v>
      </c>
      <c r="P787" s="15"/>
      <c r="Q787" s="15"/>
      <c r="R787" s="15"/>
      <c r="S787" t="s">
        <v>22</v>
      </c>
      <c r="T787">
        <v>10</v>
      </c>
      <c r="U787" s="2">
        <v>352.73961919999999</v>
      </c>
      <c r="V787" s="2">
        <v>6613.8678599999994</v>
      </c>
      <c r="W787" s="2">
        <v>10.203412399999999</v>
      </c>
      <c r="X787" s="2">
        <v>2.4934384000000001</v>
      </c>
      <c r="Y787" s="2">
        <v>4.2782153599999999</v>
      </c>
      <c r="Z787" s="6">
        <f>Crate_BOMs[[#This Row],[glass weight (lb)]]+Crate_BOMs[[#This Row],[Crate Weight (lb)]]/COUNTIF(Crate_BOMs[crate no.],Crate_BOMs[[#This Row],[crate no.]])</f>
        <v>329.95851879333333</v>
      </c>
      <c r="AA787" s="6" t="str">
        <f>IF(LEFT(Crate_BOMs[[#This Row],[glass code]],4)&lt;&gt;"1116","",IFERROR(MID(Crate_BOMs[[#This Row],[no]],FIND("ECN",Crate_BOMs[[#This Row],[no]]),200),MID(Crate_BOMs[[#This Row],[no]],39,200)))</f>
        <v>2.06 GLA07</v>
      </c>
      <c r="AB787" s="6" t="str">
        <f>SUBSTITUTE(IF(RIGHT(Crate_BOMs[[#This Row],[PO Sublot-GL]],6)="curved",RIGHT(Crate_BOMs[[#This Row],[PO Sublot-GL]],12),RIGHT(Crate_BOMs[[#This Row],[PO Sublot-GL]],5))," ","")</f>
        <v>GLA07</v>
      </c>
      <c r="AC787" s="6" t="str">
        <f>SUBSTITUTE(LEFT(Crate_BOMs[[#This Row],[PO Sublot-GL]],LEN(Crate_BOMs[[#This Row],[PO Sublot-GL]])-LEN(Crate_BOMs[[#This Row],[Glass Type]]))," ","")</f>
        <v>2.06</v>
      </c>
      <c r="AD787" s="6" t="str">
        <f>LEFT(Crate_BOMs[[#This Row],[no]],FIND(" ",Crate_BOMs[[#This Row],[no]],5)-1)</f>
        <v>PO 40544</v>
      </c>
      <c r="AE787" s="6" cm="1">
        <f t="array" ref="AE787">COUNTA(_xlfn.UNIQUE(_xlfn._xlws.FILTER(Crate_BOMs[PO],Crate_BOMs[crate no.]=Crate_BOMs[[#This Row],[crate no.]])))</f>
        <v>2</v>
      </c>
      <c r="AF787" s="10" t="str">
        <f>IF(Crate_BOMs[[#This Row],['# POs in Crate]]=1,"",IF(VLOOKUP(Crate_BOMs[[#This Row],[crate no.]],Crates_[[crate no.]:[New Sublot]],3,FALSE)="","",VLOOKUP(Crate_BOMs[[#This Row],[crate no.]],Crates_[[crate no.]:[New Sublot]],3,FALSE)))</f>
        <v>2.06</v>
      </c>
      <c r="AG787" s="6" t="str">
        <f>IF(VLOOKUP(Crate_BOMs[[#This Row],[crate no.]],Crates_[[crate no.]:[New Sublot]],3,FALSE)="",VLOOKUP(Crate_BOMs[[#This Row],[crate no.]],Crates_[[crate no.]:[New Sublot]],2,FALSE),VLOOKUP(Crate_BOMs[[#This Row],[crate no.]],Crates_[[crate no.]:[New Sublot]],3,FALSE))</f>
        <v>2.06</v>
      </c>
    </row>
    <row r="788" spans="1:33" x14ac:dyDescent="0.25">
      <c r="A788">
        <v>17</v>
      </c>
      <c r="B788">
        <v>300522256</v>
      </c>
      <c r="C788">
        <v>2394813</v>
      </c>
      <c r="D788">
        <v>1</v>
      </c>
      <c r="E788" t="s">
        <v>236</v>
      </c>
      <c r="F788" t="s">
        <v>245</v>
      </c>
      <c r="G788">
        <v>2892</v>
      </c>
      <c r="H788">
        <v>870</v>
      </c>
      <c r="I788">
        <v>114</v>
      </c>
      <c r="J788">
        <v>34</v>
      </c>
      <c r="K788">
        <v>139</v>
      </c>
      <c r="L788">
        <v>1</v>
      </c>
      <c r="M788" t="s">
        <v>233</v>
      </c>
      <c r="N788" t="s">
        <v>234</v>
      </c>
      <c r="O788" s="2">
        <v>306.44254417999997</v>
      </c>
      <c r="P788" s="15"/>
      <c r="Q788" s="15"/>
      <c r="R788" s="15"/>
      <c r="S788" t="s">
        <v>22</v>
      </c>
      <c r="T788">
        <v>10</v>
      </c>
      <c r="U788" s="2">
        <v>352.73961919999999</v>
      </c>
      <c r="V788" s="2">
        <v>6613.8678599999994</v>
      </c>
      <c r="W788" s="2">
        <v>10.203412399999999</v>
      </c>
      <c r="X788" s="2">
        <v>2.4934384000000001</v>
      </c>
      <c r="Y788" s="2">
        <v>4.2782153599999999</v>
      </c>
      <c r="Z788" s="6">
        <f>Crate_BOMs[[#This Row],[glass weight (lb)]]+Crate_BOMs[[#This Row],[Crate Weight (lb)]]/COUNTIF(Crate_BOMs[crate no.],Crate_BOMs[[#This Row],[crate no.]])</f>
        <v>329.95851879333333</v>
      </c>
      <c r="AA788" s="6" t="str">
        <f>IF(LEFT(Crate_BOMs[[#This Row],[glass code]],4)&lt;&gt;"1116","",IFERROR(MID(Crate_BOMs[[#This Row],[no]],FIND("ECN",Crate_BOMs[[#This Row],[no]]),200),MID(Crate_BOMs[[#This Row],[no]],39,200)))</f>
        <v>2.06 GLA07</v>
      </c>
      <c r="AB788" s="6" t="str">
        <f>SUBSTITUTE(IF(RIGHT(Crate_BOMs[[#This Row],[PO Sublot-GL]],6)="curved",RIGHT(Crate_BOMs[[#This Row],[PO Sublot-GL]],12),RIGHT(Crate_BOMs[[#This Row],[PO Sublot-GL]],5))," ","")</f>
        <v>GLA07</v>
      </c>
      <c r="AC788" s="6" t="str">
        <f>SUBSTITUTE(LEFT(Crate_BOMs[[#This Row],[PO Sublot-GL]],LEN(Crate_BOMs[[#This Row],[PO Sublot-GL]])-LEN(Crate_BOMs[[#This Row],[Glass Type]]))," ","")</f>
        <v>2.06</v>
      </c>
      <c r="AD788" s="6" t="str">
        <f>LEFT(Crate_BOMs[[#This Row],[no]],FIND(" ",Crate_BOMs[[#This Row],[no]],5)-1)</f>
        <v>PO 40544</v>
      </c>
      <c r="AE788" s="6" cm="1">
        <f t="array" ref="AE788">COUNTA(_xlfn.UNIQUE(_xlfn._xlws.FILTER(Crate_BOMs[PO],Crate_BOMs[crate no.]=Crate_BOMs[[#This Row],[crate no.]])))</f>
        <v>2</v>
      </c>
      <c r="AF788" s="10" t="str">
        <f>IF(Crate_BOMs[[#This Row],['# POs in Crate]]=1,"",IF(VLOOKUP(Crate_BOMs[[#This Row],[crate no.]],Crates_[[crate no.]:[New Sublot]],3,FALSE)="","",VLOOKUP(Crate_BOMs[[#This Row],[crate no.]],Crates_[[crate no.]:[New Sublot]],3,FALSE)))</f>
        <v>2.06</v>
      </c>
      <c r="AG788" s="6" t="str">
        <f>IF(VLOOKUP(Crate_BOMs[[#This Row],[crate no.]],Crates_[[crate no.]:[New Sublot]],3,FALSE)="",VLOOKUP(Crate_BOMs[[#This Row],[crate no.]],Crates_[[crate no.]:[New Sublot]],2,FALSE),VLOOKUP(Crate_BOMs[[#This Row],[crate no.]],Crates_[[crate no.]:[New Sublot]],3,FALSE))</f>
        <v>2.06</v>
      </c>
    </row>
    <row r="789" spans="1:33" x14ac:dyDescent="0.25">
      <c r="A789">
        <v>17</v>
      </c>
      <c r="B789">
        <v>300522256</v>
      </c>
      <c r="C789">
        <v>2394813</v>
      </c>
      <c r="D789">
        <v>1</v>
      </c>
      <c r="E789" t="s">
        <v>236</v>
      </c>
      <c r="F789" t="s">
        <v>245</v>
      </c>
      <c r="G789">
        <v>2892</v>
      </c>
      <c r="H789">
        <v>870</v>
      </c>
      <c r="I789">
        <v>114</v>
      </c>
      <c r="J789">
        <v>34</v>
      </c>
      <c r="K789">
        <v>139</v>
      </c>
      <c r="L789">
        <v>1</v>
      </c>
      <c r="M789" t="s">
        <v>233</v>
      </c>
      <c r="N789" t="s">
        <v>234</v>
      </c>
      <c r="O789" s="2">
        <v>306.44254417999997</v>
      </c>
      <c r="P789" s="15"/>
      <c r="Q789" s="15"/>
      <c r="R789" s="15"/>
      <c r="S789" t="s">
        <v>22</v>
      </c>
      <c r="T789">
        <v>10</v>
      </c>
      <c r="U789" s="2">
        <v>352.73961919999999</v>
      </c>
      <c r="V789" s="2">
        <v>6613.8678599999994</v>
      </c>
      <c r="W789" s="2">
        <v>10.203412399999999</v>
      </c>
      <c r="X789" s="2">
        <v>2.4934384000000001</v>
      </c>
      <c r="Y789" s="2">
        <v>4.2782153599999999</v>
      </c>
      <c r="Z789" s="6">
        <f>Crate_BOMs[[#This Row],[glass weight (lb)]]+Crate_BOMs[[#This Row],[Crate Weight (lb)]]/COUNTIF(Crate_BOMs[crate no.],Crate_BOMs[[#This Row],[crate no.]])</f>
        <v>329.95851879333333</v>
      </c>
      <c r="AA789" s="6" t="str">
        <f>IF(LEFT(Crate_BOMs[[#This Row],[glass code]],4)&lt;&gt;"1116","",IFERROR(MID(Crate_BOMs[[#This Row],[no]],FIND("ECN",Crate_BOMs[[#This Row],[no]]),200),MID(Crate_BOMs[[#This Row],[no]],39,200)))</f>
        <v>2.06 GLA07</v>
      </c>
      <c r="AB789" s="6" t="str">
        <f>SUBSTITUTE(IF(RIGHT(Crate_BOMs[[#This Row],[PO Sublot-GL]],6)="curved",RIGHT(Crate_BOMs[[#This Row],[PO Sublot-GL]],12),RIGHT(Crate_BOMs[[#This Row],[PO Sublot-GL]],5))," ","")</f>
        <v>GLA07</v>
      </c>
      <c r="AC789" s="6" t="str">
        <f>SUBSTITUTE(LEFT(Crate_BOMs[[#This Row],[PO Sublot-GL]],LEN(Crate_BOMs[[#This Row],[PO Sublot-GL]])-LEN(Crate_BOMs[[#This Row],[Glass Type]]))," ","")</f>
        <v>2.06</v>
      </c>
      <c r="AD789" s="6" t="str">
        <f>LEFT(Crate_BOMs[[#This Row],[no]],FIND(" ",Crate_BOMs[[#This Row],[no]],5)-1)</f>
        <v>PO 40544</v>
      </c>
      <c r="AE789" s="6" cm="1">
        <f t="array" ref="AE789">COUNTA(_xlfn.UNIQUE(_xlfn._xlws.FILTER(Crate_BOMs[PO],Crate_BOMs[crate no.]=Crate_BOMs[[#This Row],[crate no.]])))</f>
        <v>2</v>
      </c>
      <c r="AF789" s="10" t="str">
        <f>IF(Crate_BOMs[[#This Row],['# POs in Crate]]=1,"",IF(VLOOKUP(Crate_BOMs[[#This Row],[crate no.]],Crates_[[crate no.]:[New Sublot]],3,FALSE)="","",VLOOKUP(Crate_BOMs[[#This Row],[crate no.]],Crates_[[crate no.]:[New Sublot]],3,FALSE)))</f>
        <v>2.06</v>
      </c>
      <c r="AG789" s="6" t="str">
        <f>IF(VLOOKUP(Crate_BOMs[[#This Row],[crate no.]],Crates_[[crate no.]:[New Sublot]],3,FALSE)="",VLOOKUP(Crate_BOMs[[#This Row],[crate no.]],Crates_[[crate no.]:[New Sublot]],2,FALSE),VLOOKUP(Crate_BOMs[[#This Row],[crate no.]],Crates_[[crate no.]:[New Sublot]],3,FALSE))</f>
        <v>2.06</v>
      </c>
    </row>
    <row r="790" spans="1:33" x14ac:dyDescent="0.25">
      <c r="A790">
        <v>17</v>
      </c>
      <c r="B790">
        <v>300522256</v>
      </c>
      <c r="C790">
        <v>2394813</v>
      </c>
      <c r="D790">
        <v>1</v>
      </c>
      <c r="E790" t="s">
        <v>236</v>
      </c>
      <c r="F790" t="s">
        <v>245</v>
      </c>
      <c r="G790">
        <v>2892</v>
      </c>
      <c r="H790">
        <v>870</v>
      </c>
      <c r="I790">
        <v>114</v>
      </c>
      <c r="J790">
        <v>34</v>
      </c>
      <c r="K790">
        <v>139</v>
      </c>
      <c r="L790">
        <v>1</v>
      </c>
      <c r="M790" t="s">
        <v>233</v>
      </c>
      <c r="N790" t="s">
        <v>234</v>
      </c>
      <c r="O790" s="2">
        <v>306.44254417999997</v>
      </c>
      <c r="P790" s="15"/>
      <c r="Q790" s="15"/>
      <c r="R790" s="15"/>
      <c r="S790" t="s">
        <v>22</v>
      </c>
      <c r="T790">
        <v>10</v>
      </c>
      <c r="U790" s="2">
        <v>352.73961919999999</v>
      </c>
      <c r="V790" s="2">
        <v>6613.8678599999994</v>
      </c>
      <c r="W790" s="2">
        <v>10.203412399999999</v>
      </c>
      <c r="X790" s="2">
        <v>2.4934384000000001</v>
      </c>
      <c r="Y790" s="2">
        <v>4.2782153599999999</v>
      </c>
      <c r="Z790" s="6">
        <f>Crate_BOMs[[#This Row],[glass weight (lb)]]+Crate_BOMs[[#This Row],[Crate Weight (lb)]]/COUNTIF(Crate_BOMs[crate no.],Crate_BOMs[[#This Row],[crate no.]])</f>
        <v>329.95851879333333</v>
      </c>
      <c r="AA790" s="6" t="str">
        <f>IF(LEFT(Crate_BOMs[[#This Row],[glass code]],4)&lt;&gt;"1116","",IFERROR(MID(Crate_BOMs[[#This Row],[no]],FIND("ECN",Crate_BOMs[[#This Row],[no]]),200),MID(Crate_BOMs[[#This Row],[no]],39,200)))</f>
        <v>2.06 GLA07</v>
      </c>
      <c r="AB790" s="6" t="str">
        <f>SUBSTITUTE(IF(RIGHT(Crate_BOMs[[#This Row],[PO Sublot-GL]],6)="curved",RIGHT(Crate_BOMs[[#This Row],[PO Sublot-GL]],12),RIGHT(Crate_BOMs[[#This Row],[PO Sublot-GL]],5))," ","")</f>
        <v>GLA07</v>
      </c>
      <c r="AC790" s="6" t="str">
        <f>SUBSTITUTE(LEFT(Crate_BOMs[[#This Row],[PO Sublot-GL]],LEN(Crate_BOMs[[#This Row],[PO Sublot-GL]])-LEN(Crate_BOMs[[#This Row],[Glass Type]]))," ","")</f>
        <v>2.06</v>
      </c>
      <c r="AD790" s="6" t="str">
        <f>LEFT(Crate_BOMs[[#This Row],[no]],FIND(" ",Crate_BOMs[[#This Row],[no]],5)-1)</f>
        <v>PO 40544</v>
      </c>
      <c r="AE790" s="6" cm="1">
        <f t="array" ref="AE790">COUNTA(_xlfn.UNIQUE(_xlfn._xlws.FILTER(Crate_BOMs[PO],Crate_BOMs[crate no.]=Crate_BOMs[[#This Row],[crate no.]])))</f>
        <v>2</v>
      </c>
      <c r="AF790" s="10" t="str">
        <f>IF(Crate_BOMs[[#This Row],['# POs in Crate]]=1,"",IF(VLOOKUP(Crate_BOMs[[#This Row],[crate no.]],Crates_[[crate no.]:[New Sublot]],3,FALSE)="","",VLOOKUP(Crate_BOMs[[#This Row],[crate no.]],Crates_[[crate no.]:[New Sublot]],3,FALSE)))</f>
        <v>2.06</v>
      </c>
      <c r="AG790" s="6" t="str">
        <f>IF(VLOOKUP(Crate_BOMs[[#This Row],[crate no.]],Crates_[[crate no.]:[New Sublot]],3,FALSE)="",VLOOKUP(Crate_BOMs[[#This Row],[crate no.]],Crates_[[crate no.]:[New Sublot]],2,FALSE),VLOOKUP(Crate_BOMs[[#This Row],[crate no.]],Crates_[[crate no.]:[New Sublot]],3,FALSE))</f>
        <v>2.06</v>
      </c>
    </row>
    <row r="791" spans="1:33" x14ac:dyDescent="0.25">
      <c r="A791">
        <v>17</v>
      </c>
      <c r="B791">
        <v>300522256</v>
      </c>
      <c r="C791">
        <v>2394813</v>
      </c>
      <c r="D791">
        <v>1</v>
      </c>
      <c r="E791" t="s">
        <v>236</v>
      </c>
      <c r="F791" t="s">
        <v>245</v>
      </c>
      <c r="G791">
        <v>2892</v>
      </c>
      <c r="H791">
        <v>870</v>
      </c>
      <c r="I791">
        <v>114</v>
      </c>
      <c r="J791">
        <v>34</v>
      </c>
      <c r="K791">
        <v>139</v>
      </c>
      <c r="L791">
        <v>1</v>
      </c>
      <c r="M791" t="s">
        <v>233</v>
      </c>
      <c r="N791" t="s">
        <v>234</v>
      </c>
      <c r="O791" s="2">
        <v>306.44254417999997</v>
      </c>
      <c r="P791" s="15"/>
      <c r="Q791" s="15"/>
      <c r="R791" s="15"/>
      <c r="S791" t="s">
        <v>22</v>
      </c>
      <c r="T791">
        <v>10</v>
      </c>
      <c r="U791" s="2">
        <v>352.73961919999999</v>
      </c>
      <c r="V791" s="2">
        <v>6613.8678599999994</v>
      </c>
      <c r="W791" s="2">
        <v>10.203412399999999</v>
      </c>
      <c r="X791" s="2">
        <v>2.4934384000000001</v>
      </c>
      <c r="Y791" s="2">
        <v>4.2782153599999999</v>
      </c>
      <c r="Z791" s="6">
        <f>Crate_BOMs[[#This Row],[glass weight (lb)]]+Crate_BOMs[[#This Row],[Crate Weight (lb)]]/COUNTIF(Crate_BOMs[crate no.],Crate_BOMs[[#This Row],[crate no.]])</f>
        <v>329.95851879333333</v>
      </c>
      <c r="AA791" s="6" t="str">
        <f>IF(LEFT(Crate_BOMs[[#This Row],[glass code]],4)&lt;&gt;"1116","",IFERROR(MID(Crate_BOMs[[#This Row],[no]],FIND("ECN",Crate_BOMs[[#This Row],[no]]),200),MID(Crate_BOMs[[#This Row],[no]],39,200)))</f>
        <v>2.06 GLA07</v>
      </c>
      <c r="AB791" s="6" t="str">
        <f>SUBSTITUTE(IF(RIGHT(Crate_BOMs[[#This Row],[PO Sublot-GL]],6)="curved",RIGHT(Crate_BOMs[[#This Row],[PO Sublot-GL]],12),RIGHT(Crate_BOMs[[#This Row],[PO Sublot-GL]],5))," ","")</f>
        <v>GLA07</v>
      </c>
      <c r="AC791" s="6" t="str">
        <f>SUBSTITUTE(LEFT(Crate_BOMs[[#This Row],[PO Sublot-GL]],LEN(Crate_BOMs[[#This Row],[PO Sublot-GL]])-LEN(Crate_BOMs[[#This Row],[Glass Type]]))," ","")</f>
        <v>2.06</v>
      </c>
      <c r="AD791" s="6" t="str">
        <f>LEFT(Crate_BOMs[[#This Row],[no]],FIND(" ",Crate_BOMs[[#This Row],[no]],5)-1)</f>
        <v>PO 40544</v>
      </c>
      <c r="AE791" s="6" cm="1">
        <f t="array" ref="AE791">COUNTA(_xlfn.UNIQUE(_xlfn._xlws.FILTER(Crate_BOMs[PO],Crate_BOMs[crate no.]=Crate_BOMs[[#This Row],[crate no.]])))</f>
        <v>2</v>
      </c>
      <c r="AF791" s="10" t="str">
        <f>IF(Crate_BOMs[[#This Row],['# POs in Crate]]=1,"",IF(VLOOKUP(Crate_BOMs[[#This Row],[crate no.]],Crates_[[crate no.]:[New Sublot]],3,FALSE)="","",VLOOKUP(Crate_BOMs[[#This Row],[crate no.]],Crates_[[crate no.]:[New Sublot]],3,FALSE)))</f>
        <v>2.06</v>
      </c>
      <c r="AG791" s="6" t="str">
        <f>IF(VLOOKUP(Crate_BOMs[[#This Row],[crate no.]],Crates_[[crate no.]:[New Sublot]],3,FALSE)="",VLOOKUP(Crate_BOMs[[#This Row],[crate no.]],Crates_[[crate no.]:[New Sublot]],2,FALSE),VLOOKUP(Crate_BOMs[[#This Row],[crate no.]],Crates_[[crate no.]:[New Sublot]],3,FALSE))</f>
        <v>2.06</v>
      </c>
    </row>
    <row r="792" spans="1:33" x14ac:dyDescent="0.25">
      <c r="A792">
        <v>17</v>
      </c>
      <c r="B792">
        <v>300522256</v>
      </c>
      <c r="C792">
        <v>2394813</v>
      </c>
      <c r="D792">
        <v>1</v>
      </c>
      <c r="E792" t="s">
        <v>236</v>
      </c>
      <c r="F792" t="s">
        <v>245</v>
      </c>
      <c r="G792">
        <v>2892</v>
      </c>
      <c r="H792">
        <v>870</v>
      </c>
      <c r="I792">
        <v>114</v>
      </c>
      <c r="J792">
        <v>34</v>
      </c>
      <c r="K792">
        <v>139</v>
      </c>
      <c r="L792">
        <v>1</v>
      </c>
      <c r="M792" t="s">
        <v>233</v>
      </c>
      <c r="N792" t="s">
        <v>234</v>
      </c>
      <c r="O792" s="2">
        <v>306.44254417999997</v>
      </c>
      <c r="P792" s="15"/>
      <c r="Q792" s="15"/>
      <c r="R792" s="15"/>
      <c r="S792" t="s">
        <v>22</v>
      </c>
      <c r="T792">
        <v>10</v>
      </c>
      <c r="U792" s="2">
        <v>352.73961919999999</v>
      </c>
      <c r="V792" s="2">
        <v>6613.8678599999994</v>
      </c>
      <c r="W792" s="2">
        <v>10.203412399999999</v>
      </c>
      <c r="X792" s="2">
        <v>2.4934384000000001</v>
      </c>
      <c r="Y792" s="2">
        <v>4.2782153599999999</v>
      </c>
      <c r="Z792" s="6">
        <f>Crate_BOMs[[#This Row],[glass weight (lb)]]+Crate_BOMs[[#This Row],[Crate Weight (lb)]]/COUNTIF(Crate_BOMs[crate no.],Crate_BOMs[[#This Row],[crate no.]])</f>
        <v>329.95851879333333</v>
      </c>
      <c r="AA792" s="6" t="str">
        <f>IF(LEFT(Crate_BOMs[[#This Row],[glass code]],4)&lt;&gt;"1116","",IFERROR(MID(Crate_BOMs[[#This Row],[no]],FIND("ECN",Crate_BOMs[[#This Row],[no]]),200),MID(Crate_BOMs[[#This Row],[no]],39,200)))</f>
        <v>2.06 GLA07</v>
      </c>
      <c r="AB792" s="6" t="str">
        <f>SUBSTITUTE(IF(RIGHT(Crate_BOMs[[#This Row],[PO Sublot-GL]],6)="curved",RIGHT(Crate_BOMs[[#This Row],[PO Sublot-GL]],12),RIGHT(Crate_BOMs[[#This Row],[PO Sublot-GL]],5))," ","")</f>
        <v>GLA07</v>
      </c>
      <c r="AC792" s="6" t="str">
        <f>SUBSTITUTE(LEFT(Crate_BOMs[[#This Row],[PO Sublot-GL]],LEN(Crate_BOMs[[#This Row],[PO Sublot-GL]])-LEN(Crate_BOMs[[#This Row],[Glass Type]]))," ","")</f>
        <v>2.06</v>
      </c>
      <c r="AD792" s="6" t="str">
        <f>LEFT(Crate_BOMs[[#This Row],[no]],FIND(" ",Crate_BOMs[[#This Row],[no]],5)-1)</f>
        <v>PO 40544</v>
      </c>
      <c r="AE792" s="6" cm="1">
        <f t="array" ref="AE792">COUNTA(_xlfn.UNIQUE(_xlfn._xlws.FILTER(Crate_BOMs[PO],Crate_BOMs[crate no.]=Crate_BOMs[[#This Row],[crate no.]])))</f>
        <v>2</v>
      </c>
      <c r="AF792" s="10" t="str">
        <f>IF(Crate_BOMs[[#This Row],['# POs in Crate]]=1,"",IF(VLOOKUP(Crate_BOMs[[#This Row],[crate no.]],Crates_[[crate no.]:[New Sublot]],3,FALSE)="","",VLOOKUP(Crate_BOMs[[#This Row],[crate no.]],Crates_[[crate no.]:[New Sublot]],3,FALSE)))</f>
        <v>2.06</v>
      </c>
      <c r="AG792" s="6" t="str">
        <f>IF(VLOOKUP(Crate_BOMs[[#This Row],[crate no.]],Crates_[[crate no.]:[New Sublot]],3,FALSE)="",VLOOKUP(Crate_BOMs[[#This Row],[crate no.]],Crates_[[crate no.]:[New Sublot]],2,FALSE),VLOOKUP(Crate_BOMs[[#This Row],[crate no.]],Crates_[[crate no.]:[New Sublot]],3,FALSE))</f>
        <v>2.06</v>
      </c>
    </row>
    <row r="793" spans="1:33" x14ac:dyDescent="0.25">
      <c r="A793">
        <v>17</v>
      </c>
      <c r="B793">
        <v>300522256</v>
      </c>
      <c r="C793">
        <v>2394820</v>
      </c>
      <c r="D793">
        <v>1</v>
      </c>
      <c r="E793" t="s">
        <v>236</v>
      </c>
      <c r="F793" t="s">
        <v>246</v>
      </c>
      <c r="G793">
        <v>2892</v>
      </c>
      <c r="H793">
        <v>870</v>
      </c>
      <c r="I793">
        <v>114</v>
      </c>
      <c r="J793">
        <v>34</v>
      </c>
      <c r="K793">
        <v>139</v>
      </c>
      <c r="L793">
        <v>1</v>
      </c>
      <c r="M793" t="s">
        <v>233</v>
      </c>
      <c r="N793" t="s">
        <v>234</v>
      </c>
      <c r="O793" s="2">
        <v>306.44254417999997</v>
      </c>
      <c r="P793" s="15"/>
      <c r="Q793" s="15"/>
      <c r="R793" s="15"/>
      <c r="S793" t="s">
        <v>22</v>
      </c>
      <c r="T793">
        <v>10</v>
      </c>
      <c r="U793" s="2">
        <v>352.73961919999999</v>
      </c>
      <c r="V793" s="2">
        <v>6613.8678599999994</v>
      </c>
      <c r="W793" s="2">
        <v>10.203412399999999</v>
      </c>
      <c r="X793" s="2">
        <v>2.4934384000000001</v>
      </c>
      <c r="Y793" s="2">
        <v>4.2782153599999999</v>
      </c>
      <c r="Z793" s="6">
        <f>Crate_BOMs[[#This Row],[glass weight (lb)]]+Crate_BOMs[[#This Row],[Crate Weight (lb)]]/COUNTIF(Crate_BOMs[crate no.],Crate_BOMs[[#This Row],[crate no.]])</f>
        <v>329.95851879333333</v>
      </c>
      <c r="AA793" s="6" t="str">
        <f>IF(LEFT(Crate_BOMs[[#This Row],[glass code]],4)&lt;&gt;"1116","",IFERROR(MID(Crate_BOMs[[#This Row],[no]],FIND("ECN",Crate_BOMs[[#This Row],[no]]),200),MID(Crate_BOMs[[#This Row],[no]],39,200)))</f>
        <v>2.08 GLA07</v>
      </c>
      <c r="AB793" s="6" t="str">
        <f>SUBSTITUTE(IF(RIGHT(Crate_BOMs[[#This Row],[PO Sublot-GL]],6)="curved",RIGHT(Crate_BOMs[[#This Row],[PO Sublot-GL]],12),RIGHT(Crate_BOMs[[#This Row],[PO Sublot-GL]],5))," ","")</f>
        <v>GLA07</v>
      </c>
      <c r="AC793" s="6" t="str">
        <f>SUBSTITUTE(LEFT(Crate_BOMs[[#This Row],[PO Sublot-GL]],LEN(Crate_BOMs[[#This Row],[PO Sublot-GL]])-LEN(Crate_BOMs[[#This Row],[Glass Type]]))," ","")</f>
        <v>2.08</v>
      </c>
      <c r="AD793" s="6" t="str">
        <f>LEFT(Crate_BOMs[[#This Row],[no]],FIND(" ",Crate_BOMs[[#This Row],[no]],5)-1)</f>
        <v>PO 40546</v>
      </c>
      <c r="AE793" s="6" cm="1">
        <f t="array" ref="AE793">COUNTA(_xlfn.UNIQUE(_xlfn._xlws.FILTER(Crate_BOMs[PO],Crate_BOMs[crate no.]=Crate_BOMs[[#This Row],[crate no.]])))</f>
        <v>2</v>
      </c>
      <c r="AF793" s="10" t="str">
        <f>IF(Crate_BOMs[[#This Row],['# POs in Crate]]=1,"",IF(VLOOKUP(Crate_BOMs[[#This Row],[crate no.]],Crates_[[crate no.]:[New Sublot]],3,FALSE)="","",VLOOKUP(Crate_BOMs[[#This Row],[crate no.]],Crates_[[crate no.]:[New Sublot]],3,FALSE)))</f>
        <v>2.06</v>
      </c>
      <c r="AG793" s="6" t="str">
        <f>IF(VLOOKUP(Crate_BOMs[[#This Row],[crate no.]],Crates_[[crate no.]:[New Sublot]],3,FALSE)="",VLOOKUP(Crate_BOMs[[#This Row],[crate no.]],Crates_[[crate no.]:[New Sublot]],2,FALSE),VLOOKUP(Crate_BOMs[[#This Row],[crate no.]],Crates_[[crate no.]:[New Sublot]],3,FALSE))</f>
        <v>2.06</v>
      </c>
    </row>
    <row r="794" spans="1:33" x14ac:dyDescent="0.25">
      <c r="A794">
        <v>17</v>
      </c>
      <c r="B794">
        <v>300522256</v>
      </c>
      <c r="C794">
        <v>2394813</v>
      </c>
      <c r="D794">
        <v>1</v>
      </c>
      <c r="E794" t="s">
        <v>236</v>
      </c>
      <c r="F794" t="s">
        <v>245</v>
      </c>
      <c r="G794">
        <v>2892</v>
      </c>
      <c r="H794">
        <v>870</v>
      </c>
      <c r="I794">
        <v>114</v>
      </c>
      <c r="J794">
        <v>34</v>
      </c>
      <c r="K794">
        <v>139</v>
      </c>
      <c r="L794">
        <v>1</v>
      </c>
      <c r="M794" t="s">
        <v>233</v>
      </c>
      <c r="N794" t="s">
        <v>234</v>
      </c>
      <c r="O794" s="2">
        <v>306.44254417999997</v>
      </c>
      <c r="P794" s="15"/>
      <c r="Q794" s="15"/>
      <c r="R794" s="15"/>
      <c r="S794" t="s">
        <v>22</v>
      </c>
      <c r="T794">
        <v>10</v>
      </c>
      <c r="U794" s="2">
        <v>352.73961919999999</v>
      </c>
      <c r="V794" s="2">
        <v>6613.8678599999994</v>
      </c>
      <c r="W794" s="2">
        <v>10.203412399999999</v>
      </c>
      <c r="X794" s="2">
        <v>2.4934384000000001</v>
      </c>
      <c r="Y794" s="2">
        <v>4.2782153599999999</v>
      </c>
      <c r="Z794" s="6">
        <f>Crate_BOMs[[#This Row],[glass weight (lb)]]+Crate_BOMs[[#This Row],[Crate Weight (lb)]]/COUNTIF(Crate_BOMs[crate no.],Crate_BOMs[[#This Row],[crate no.]])</f>
        <v>329.95851879333333</v>
      </c>
      <c r="AA794" s="6" t="str">
        <f>IF(LEFT(Crate_BOMs[[#This Row],[glass code]],4)&lt;&gt;"1116","",IFERROR(MID(Crate_BOMs[[#This Row],[no]],FIND("ECN",Crate_BOMs[[#This Row],[no]]),200),MID(Crate_BOMs[[#This Row],[no]],39,200)))</f>
        <v>2.06 GLA07</v>
      </c>
      <c r="AB794" s="6" t="str">
        <f>SUBSTITUTE(IF(RIGHT(Crate_BOMs[[#This Row],[PO Sublot-GL]],6)="curved",RIGHT(Crate_BOMs[[#This Row],[PO Sublot-GL]],12),RIGHT(Crate_BOMs[[#This Row],[PO Sublot-GL]],5))," ","")</f>
        <v>GLA07</v>
      </c>
      <c r="AC794" s="6" t="str">
        <f>SUBSTITUTE(LEFT(Crate_BOMs[[#This Row],[PO Sublot-GL]],LEN(Crate_BOMs[[#This Row],[PO Sublot-GL]])-LEN(Crate_BOMs[[#This Row],[Glass Type]]))," ","")</f>
        <v>2.06</v>
      </c>
      <c r="AD794" s="6" t="str">
        <f>LEFT(Crate_BOMs[[#This Row],[no]],FIND(" ",Crate_BOMs[[#This Row],[no]],5)-1)</f>
        <v>PO 40544</v>
      </c>
      <c r="AE794" s="6" cm="1">
        <f t="array" ref="AE794">COUNTA(_xlfn.UNIQUE(_xlfn._xlws.FILTER(Crate_BOMs[PO],Crate_BOMs[crate no.]=Crate_BOMs[[#This Row],[crate no.]])))</f>
        <v>2</v>
      </c>
      <c r="AF794" s="10" t="str">
        <f>IF(Crate_BOMs[[#This Row],['# POs in Crate]]=1,"",IF(VLOOKUP(Crate_BOMs[[#This Row],[crate no.]],Crates_[[crate no.]:[New Sublot]],3,FALSE)="","",VLOOKUP(Crate_BOMs[[#This Row],[crate no.]],Crates_[[crate no.]:[New Sublot]],3,FALSE)))</f>
        <v>2.06</v>
      </c>
      <c r="AG794" s="6" t="str">
        <f>IF(VLOOKUP(Crate_BOMs[[#This Row],[crate no.]],Crates_[[crate no.]:[New Sublot]],3,FALSE)="",VLOOKUP(Crate_BOMs[[#This Row],[crate no.]],Crates_[[crate no.]:[New Sublot]],2,FALSE),VLOOKUP(Crate_BOMs[[#This Row],[crate no.]],Crates_[[crate no.]:[New Sublot]],3,FALSE))</f>
        <v>2.06</v>
      </c>
    </row>
    <row r="795" spans="1:33" x14ac:dyDescent="0.25">
      <c r="A795">
        <v>17</v>
      </c>
      <c r="B795">
        <v>300522256</v>
      </c>
      <c r="C795">
        <v>2394820</v>
      </c>
      <c r="D795">
        <v>1</v>
      </c>
      <c r="E795" t="s">
        <v>236</v>
      </c>
      <c r="F795" t="s">
        <v>246</v>
      </c>
      <c r="G795">
        <v>2892</v>
      </c>
      <c r="H795">
        <v>870</v>
      </c>
      <c r="I795">
        <v>114</v>
      </c>
      <c r="J795">
        <v>34</v>
      </c>
      <c r="K795">
        <v>139</v>
      </c>
      <c r="L795">
        <v>1</v>
      </c>
      <c r="M795" t="s">
        <v>233</v>
      </c>
      <c r="N795" t="s">
        <v>234</v>
      </c>
      <c r="O795" s="2">
        <v>306.44254417999997</v>
      </c>
      <c r="P795" s="15"/>
      <c r="Q795" s="15"/>
      <c r="R795" s="15"/>
      <c r="S795" t="s">
        <v>22</v>
      </c>
      <c r="T795">
        <v>10</v>
      </c>
      <c r="U795" s="2">
        <v>352.73961919999999</v>
      </c>
      <c r="V795" s="2">
        <v>6613.8678599999994</v>
      </c>
      <c r="W795" s="2">
        <v>10.203412399999999</v>
      </c>
      <c r="X795" s="2">
        <v>2.4934384000000001</v>
      </c>
      <c r="Y795" s="2">
        <v>4.2782153599999999</v>
      </c>
      <c r="Z795" s="6">
        <f>Crate_BOMs[[#This Row],[glass weight (lb)]]+Crate_BOMs[[#This Row],[Crate Weight (lb)]]/COUNTIF(Crate_BOMs[crate no.],Crate_BOMs[[#This Row],[crate no.]])</f>
        <v>329.95851879333333</v>
      </c>
      <c r="AA795" s="6" t="str">
        <f>IF(LEFT(Crate_BOMs[[#This Row],[glass code]],4)&lt;&gt;"1116","",IFERROR(MID(Crate_BOMs[[#This Row],[no]],FIND("ECN",Crate_BOMs[[#This Row],[no]]),200),MID(Crate_BOMs[[#This Row],[no]],39,200)))</f>
        <v>2.08 GLA07</v>
      </c>
      <c r="AB795" s="6" t="str">
        <f>SUBSTITUTE(IF(RIGHT(Crate_BOMs[[#This Row],[PO Sublot-GL]],6)="curved",RIGHT(Crate_BOMs[[#This Row],[PO Sublot-GL]],12),RIGHT(Crate_BOMs[[#This Row],[PO Sublot-GL]],5))," ","")</f>
        <v>GLA07</v>
      </c>
      <c r="AC795" s="6" t="str">
        <f>SUBSTITUTE(LEFT(Crate_BOMs[[#This Row],[PO Sublot-GL]],LEN(Crate_BOMs[[#This Row],[PO Sublot-GL]])-LEN(Crate_BOMs[[#This Row],[Glass Type]]))," ","")</f>
        <v>2.08</v>
      </c>
      <c r="AD795" s="6" t="str">
        <f>LEFT(Crate_BOMs[[#This Row],[no]],FIND(" ",Crate_BOMs[[#This Row],[no]],5)-1)</f>
        <v>PO 40546</v>
      </c>
      <c r="AE795" s="6" cm="1">
        <f t="array" ref="AE795">COUNTA(_xlfn.UNIQUE(_xlfn._xlws.FILTER(Crate_BOMs[PO],Crate_BOMs[crate no.]=Crate_BOMs[[#This Row],[crate no.]])))</f>
        <v>2</v>
      </c>
      <c r="AF795" s="10" t="str">
        <f>IF(Crate_BOMs[[#This Row],['# POs in Crate]]=1,"",IF(VLOOKUP(Crate_BOMs[[#This Row],[crate no.]],Crates_[[crate no.]:[New Sublot]],3,FALSE)="","",VLOOKUP(Crate_BOMs[[#This Row],[crate no.]],Crates_[[crate no.]:[New Sublot]],3,FALSE)))</f>
        <v>2.06</v>
      </c>
      <c r="AG795" s="6" t="str">
        <f>IF(VLOOKUP(Crate_BOMs[[#This Row],[crate no.]],Crates_[[crate no.]:[New Sublot]],3,FALSE)="",VLOOKUP(Crate_BOMs[[#This Row],[crate no.]],Crates_[[crate no.]:[New Sublot]],2,FALSE),VLOOKUP(Crate_BOMs[[#This Row],[crate no.]],Crates_[[crate no.]:[New Sublot]],3,FALSE))</f>
        <v>2.06</v>
      </c>
    </row>
    <row r="796" spans="1:33" x14ac:dyDescent="0.25">
      <c r="A796">
        <v>17</v>
      </c>
      <c r="B796">
        <v>300522256</v>
      </c>
      <c r="C796">
        <v>2394813</v>
      </c>
      <c r="D796">
        <v>1</v>
      </c>
      <c r="E796" t="s">
        <v>236</v>
      </c>
      <c r="F796" t="s">
        <v>245</v>
      </c>
      <c r="G796">
        <v>2892</v>
      </c>
      <c r="H796">
        <v>870</v>
      </c>
      <c r="I796">
        <v>114</v>
      </c>
      <c r="J796">
        <v>34</v>
      </c>
      <c r="K796">
        <v>139</v>
      </c>
      <c r="L796">
        <v>1</v>
      </c>
      <c r="M796" t="s">
        <v>233</v>
      </c>
      <c r="N796" t="s">
        <v>234</v>
      </c>
      <c r="O796" s="2">
        <v>306.44254417999997</v>
      </c>
      <c r="P796" s="15"/>
      <c r="Q796" s="15"/>
      <c r="R796" s="15"/>
      <c r="S796" t="s">
        <v>22</v>
      </c>
      <c r="T796">
        <v>10</v>
      </c>
      <c r="U796" s="2">
        <v>352.73961919999999</v>
      </c>
      <c r="V796" s="2">
        <v>6613.8678599999994</v>
      </c>
      <c r="W796" s="2">
        <v>10.203412399999999</v>
      </c>
      <c r="X796" s="2">
        <v>2.4934384000000001</v>
      </c>
      <c r="Y796" s="2">
        <v>4.2782153599999999</v>
      </c>
      <c r="Z796" s="6">
        <f>Crate_BOMs[[#This Row],[glass weight (lb)]]+Crate_BOMs[[#This Row],[Crate Weight (lb)]]/COUNTIF(Crate_BOMs[crate no.],Crate_BOMs[[#This Row],[crate no.]])</f>
        <v>329.95851879333333</v>
      </c>
      <c r="AA796" s="6" t="str">
        <f>IF(LEFT(Crate_BOMs[[#This Row],[glass code]],4)&lt;&gt;"1116","",IFERROR(MID(Crate_BOMs[[#This Row],[no]],FIND("ECN",Crate_BOMs[[#This Row],[no]]),200),MID(Crate_BOMs[[#This Row],[no]],39,200)))</f>
        <v>2.06 GLA07</v>
      </c>
      <c r="AB796" s="6" t="str">
        <f>SUBSTITUTE(IF(RIGHT(Crate_BOMs[[#This Row],[PO Sublot-GL]],6)="curved",RIGHT(Crate_BOMs[[#This Row],[PO Sublot-GL]],12),RIGHT(Crate_BOMs[[#This Row],[PO Sublot-GL]],5))," ","")</f>
        <v>GLA07</v>
      </c>
      <c r="AC796" s="6" t="str">
        <f>SUBSTITUTE(LEFT(Crate_BOMs[[#This Row],[PO Sublot-GL]],LEN(Crate_BOMs[[#This Row],[PO Sublot-GL]])-LEN(Crate_BOMs[[#This Row],[Glass Type]]))," ","")</f>
        <v>2.06</v>
      </c>
      <c r="AD796" s="6" t="str">
        <f>LEFT(Crate_BOMs[[#This Row],[no]],FIND(" ",Crate_BOMs[[#This Row],[no]],5)-1)</f>
        <v>PO 40544</v>
      </c>
      <c r="AE796" s="6" cm="1">
        <f t="array" ref="AE796">COUNTA(_xlfn.UNIQUE(_xlfn._xlws.FILTER(Crate_BOMs[PO],Crate_BOMs[crate no.]=Crate_BOMs[[#This Row],[crate no.]])))</f>
        <v>2</v>
      </c>
      <c r="AF796" s="10" t="str">
        <f>IF(Crate_BOMs[[#This Row],['# POs in Crate]]=1,"",IF(VLOOKUP(Crate_BOMs[[#This Row],[crate no.]],Crates_[[crate no.]:[New Sublot]],3,FALSE)="","",VLOOKUP(Crate_BOMs[[#This Row],[crate no.]],Crates_[[crate no.]:[New Sublot]],3,FALSE)))</f>
        <v>2.06</v>
      </c>
      <c r="AG796" s="6" t="str">
        <f>IF(VLOOKUP(Crate_BOMs[[#This Row],[crate no.]],Crates_[[crate no.]:[New Sublot]],3,FALSE)="",VLOOKUP(Crate_BOMs[[#This Row],[crate no.]],Crates_[[crate no.]:[New Sublot]],2,FALSE),VLOOKUP(Crate_BOMs[[#This Row],[crate no.]],Crates_[[crate no.]:[New Sublot]],3,FALSE))</f>
        <v>2.06</v>
      </c>
    </row>
    <row r="797" spans="1:33" x14ac:dyDescent="0.25">
      <c r="A797">
        <v>17</v>
      </c>
      <c r="B797">
        <v>300522256</v>
      </c>
      <c r="C797">
        <v>2394813</v>
      </c>
      <c r="D797">
        <v>1</v>
      </c>
      <c r="E797" t="s">
        <v>236</v>
      </c>
      <c r="F797" t="s">
        <v>245</v>
      </c>
      <c r="G797">
        <v>2892</v>
      </c>
      <c r="H797">
        <v>870</v>
      </c>
      <c r="I797">
        <v>114</v>
      </c>
      <c r="J797">
        <v>34</v>
      </c>
      <c r="K797">
        <v>139</v>
      </c>
      <c r="L797">
        <v>1</v>
      </c>
      <c r="M797" t="s">
        <v>233</v>
      </c>
      <c r="N797" t="s">
        <v>234</v>
      </c>
      <c r="O797" s="2">
        <v>306.44254417999997</v>
      </c>
      <c r="P797" s="15"/>
      <c r="Q797" s="15"/>
      <c r="R797" s="15"/>
      <c r="S797" t="s">
        <v>22</v>
      </c>
      <c r="T797">
        <v>10</v>
      </c>
      <c r="U797" s="2">
        <v>352.73961919999999</v>
      </c>
      <c r="V797" s="2">
        <v>6613.8678599999994</v>
      </c>
      <c r="W797" s="2">
        <v>10.203412399999999</v>
      </c>
      <c r="X797" s="2">
        <v>2.4934384000000001</v>
      </c>
      <c r="Y797" s="2">
        <v>4.2782153599999999</v>
      </c>
      <c r="Z797" s="6">
        <f>Crate_BOMs[[#This Row],[glass weight (lb)]]+Crate_BOMs[[#This Row],[Crate Weight (lb)]]/COUNTIF(Crate_BOMs[crate no.],Crate_BOMs[[#This Row],[crate no.]])</f>
        <v>329.95851879333333</v>
      </c>
      <c r="AA797" s="6" t="str">
        <f>IF(LEFT(Crate_BOMs[[#This Row],[glass code]],4)&lt;&gt;"1116","",IFERROR(MID(Crate_BOMs[[#This Row],[no]],FIND("ECN",Crate_BOMs[[#This Row],[no]]),200),MID(Crate_BOMs[[#This Row],[no]],39,200)))</f>
        <v>2.06 GLA07</v>
      </c>
      <c r="AB797" s="6" t="str">
        <f>SUBSTITUTE(IF(RIGHT(Crate_BOMs[[#This Row],[PO Sublot-GL]],6)="curved",RIGHT(Crate_BOMs[[#This Row],[PO Sublot-GL]],12),RIGHT(Crate_BOMs[[#This Row],[PO Sublot-GL]],5))," ","")</f>
        <v>GLA07</v>
      </c>
      <c r="AC797" s="6" t="str">
        <f>SUBSTITUTE(LEFT(Crate_BOMs[[#This Row],[PO Sublot-GL]],LEN(Crate_BOMs[[#This Row],[PO Sublot-GL]])-LEN(Crate_BOMs[[#This Row],[Glass Type]]))," ","")</f>
        <v>2.06</v>
      </c>
      <c r="AD797" s="6" t="str">
        <f>LEFT(Crate_BOMs[[#This Row],[no]],FIND(" ",Crate_BOMs[[#This Row],[no]],5)-1)</f>
        <v>PO 40544</v>
      </c>
      <c r="AE797" s="6" cm="1">
        <f t="array" ref="AE797">COUNTA(_xlfn.UNIQUE(_xlfn._xlws.FILTER(Crate_BOMs[PO],Crate_BOMs[crate no.]=Crate_BOMs[[#This Row],[crate no.]])))</f>
        <v>2</v>
      </c>
      <c r="AF797" s="10" t="str">
        <f>IF(Crate_BOMs[[#This Row],['# POs in Crate]]=1,"",IF(VLOOKUP(Crate_BOMs[[#This Row],[crate no.]],Crates_[[crate no.]:[New Sublot]],3,FALSE)="","",VLOOKUP(Crate_BOMs[[#This Row],[crate no.]],Crates_[[crate no.]:[New Sublot]],3,FALSE)))</f>
        <v>2.06</v>
      </c>
      <c r="AG797" s="6" t="str">
        <f>IF(VLOOKUP(Crate_BOMs[[#This Row],[crate no.]],Crates_[[crate no.]:[New Sublot]],3,FALSE)="",VLOOKUP(Crate_BOMs[[#This Row],[crate no.]],Crates_[[crate no.]:[New Sublot]],2,FALSE),VLOOKUP(Crate_BOMs[[#This Row],[crate no.]],Crates_[[crate no.]:[New Sublot]],3,FALSE))</f>
        <v>2.06</v>
      </c>
    </row>
    <row r="798" spans="1:33" x14ac:dyDescent="0.25">
      <c r="A798">
        <v>17</v>
      </c>
      <c r="B798">
        <v>300522256</v>
      </c>
      <c r="C798">
        <v>2394813</v>
      </c>
      <c r="D798">
        <v>1</v>
      </c>
      <c r="E798" t="s">
        <v>236</v>
      </c>
      <c r="F798" t="s">
        <v>245</v>
      </c>
      <c r="G798">
        <v>2892</v>
      </c>
      <c r="H798">
        <v>870</v>
      </c>
      <c r="I798">
        <v>114</v>
      </c>
      <c r="J798">
        <v>34</v>
      </c>
      <c r="K798">
        <v>139</v>
      </c>
      <c r="L798">
        <v>1</v>
      </c>
      <c r="M798" t="s">
        <v>233</v>
      </c>
      <c r="N798" t="s">
        <v>234</v>
      </c>
      <c r="O798" s="2">
        <v>306.44254417999997</v>
      </c>
      <c r="P798" s="15"/>
      <c r="Q798" s="15"/>
      <c r="R798" s="15"/>
      <c r="S798" t="s">
        <v>22</v>
      </c>
      <c r="T798">
        <v>10</v>
      </c>
      <c r="U798" s="2">
        <v>352.73961919999999</v>
      </c>
      <c r="V798" s="2">
        <v>6613.8678599999994</v>
      </c>
      <c r="W798" s="2">
        <v>10.203412399999999</v>
      </c>
      <c r="X798" s="2">
        <v>2.4934384000000001</v>
      </c>
      <c r="Y798" s="2">
        <v>4.2782153599999999</v>
      </c>
      <c r="Z798" s="6">
        <f>Crate_BOMs[[#This Row],[glass weight (lb)]]+Crate_BOMs[[#This Row],[Crate Weight (lb)]]/COUNTIF(Crate_BOMs[crate no.],Crate_BOMs[[#This Row],[crate no.]])</f>
        <v>329.95851879333333</v>
      </c>
      <c r="AA798" s="6" t="str">
        <f>IF(LEFT(Crate_BOMs[[#This Row],[glass code]],4)&lt;&gt;"1116","",IFERROR(MID(Crate_BOMs[[#This Row],[no]],FIND("ECN",Crate_BOMs[[#This Row],[no]]),200),MID(Crate_BOMs[[#This Row],[no]],39,200)))</f>
        <v>2.06 GLA07</v>
      </c>
      <c r="AB798" s="6" t="str">
        <f>SUBSTITUTE(IF(RIGHT(Crate_BOMs[[#This Row],[PO Sublot-GL]],6)="curved",RIGHT(Crate_BOMs[[#This Row],[PO Sublot-GL]],12),RIGHT(Crate_BOMs[[#This Row],[PO Sublot-GL]],5))," ","")</f>
        <v>GLA07</v>
      </c>
      <c r="AC798" s="6" t="str">
        <f>SUBSTITUTE(LEFT(Crate_BOMs[[#This Row],[PO Sublot-GL]],LEN(Crate_BOMs[[#This Row],[PO Sublot-GL]])-LEN(Crate_BOMs[[#This Row],[Glass Type]]))," ","")</f>
        <v>2.06</v>
      </c>
      <c r="AD798" s="6" t="str">
        <f>LEFT(Crate_BOMs[[#This Row],[no]],FIND(" ",Crate_BOMs[[#This Row],[no]],5)-1)</f>
        <v>PO 40544</v>
      </c>
      <c r="AE798" s="6" cm="1">
        <f t="array" ref="AE798">COUNTA(_xlfn.UNIQUE(_xlfn._xlws.FILTER(Crate_BOMs[PO],Crate_BOMs[crate no.]=Crate_BOMs[[#This Row],[crate no.]])))</f>
        <v>2</v>
      </c>
      <c r="AF798" s="10" t="str">
        <f>IF(Crate_BOMs[[#This Row],['# POs in Crate]]=1,"",IF(VLOOKUP(Crate_BOMs[[#This Row],[crate no.]],Crates_[[crate no.]:[New Sublot]],3,FALSE)="","",VLOOKUP(Crate_BOMs[[#This Row],[crate no.]],Crates_[[crate no.]:[New Sublot]],3,FALSE)))</f>
        <v>2.06</v>
      </c>
      <c r="AG798" s="6" t="str">
        <f>IF(VLOOKUP(Crate_BOMs[[#This Row],[crate no.]],Crates_[[crate no.]:[New Sublot]],3,FALSE)="",VLOOKUP(Crate_BOMs[[#This Row],[crate no.]],Crates_[[crate no.]:[New Sublot]],2,FALSE),VLOOKUP(Crate_BOMs[[#This Row],[crate no.]],Crates_[[crate no.]:[New Sublot]],3,FALSE))</f>
        <v>2.06</v>
      </c>
    </row>
    <row r="799" spans="1:33" x14ac:dyDescent="0.25">
      <c r="A799">
        <v>17</v>
      </c>
      <c r="B799">
        <v>300522256</v>
      </c>
      <c r="C799">
        <v>2394813</v>
      </c>
      <c r="D799">
        <v>1</v>
      </c>
      <c r="E799" t="s">
        <v>236</v>
      </c>
      <c r="F799" t="s">
        <v>245</v>
      </c>
      <c r="G799">
        <v>2892</v>
      </c>
      <c r="H799">
        <v>870</v>
      </c>
      <c r="I799">
        <v>114</v>
      </c>
      <c r="J799">
        <v>34</v>
      </c>
      <c r="K799">
        <v>139</v>
      </c>
      <c r="L799">
        <v>1</v>
      </c>
      <c r="M799" t="s">
        <v>233</v>
      </c>
      <c r="N799" t="s">
        <v>234</v>
      </c>
      <c r="O799" s="2">
        <v>306.44254417999997</v>
      </c>
      <c r="P799" s="15"/>
      <c r="Q799" s="15"/>
      <c r="R799" s="15"/>
      <c r="S799" t="s">
        <v>22</v>
      </c>
      <c r="T799">
        <v>10</v>
      </c>
      <c r="U799" s="2">
        <v>352.73961919999999</v>
      </c>
      <c r="V799" s="2">
        <v>6613.8678599999994</v>
      </c>
      <c r="W799" s="2">
        <v>10.203412399999999</v>
      </c>
      <c r="X799" s="2">
        <v>2.4934384000000001</v>
      </c>
      <c r="Y799" s="2">
        <v>4.2782153599999999</v>
      </c>
      <c r="Z799" s="6">
        <f>Crate_BOMs[[#This Row],[glass weight (lb)]]+Crate_BOMs[[#This Row],[Crate Weight (lb)]]/COUNTIF(Crate_BOMs[crate no.],Crate_BOMs[[#This Row],[crate no.]])</f>
        <v>329.95851879333333</v>
      </c>
      <c r="AA799" s="6" t="str">
        <f>IF(LEFT(Crate_BOMs[[#This Row],[glass code]],4)&lt;&gt;"1116","",IFERROR(MID(Crate_BOMs[[#This Row],[no]],FIND("ECN",Crate_BOMs[[#This Row],[no]]),200),MID(Crate_BOMs[[#This Row],[no]],39,200)))</f>
        <v>2.06 GLA07</v>
      </c>
      <c r="AB799" s="6" t="str">
        <f>SUBSTITUTE(IF(RIGHT(Crate_BOMs[[#This Row],[PO Sublot-GL]],6)="curved",RIGHT(Crate_BOMs[[#This Row],[PO Sublot-GL]],12),RIGHT(Crate_BOMs[[#This Row],[PO Sublot-GL]],5))," ","")</f>
        <v>GLA07</v>
      </c>
      <c r="AC799" s="6" t="str">
        <f>SUBSTITUTE(LEFT(Crate_BOMs[[#This Row],[PO Sublot-GL]],LEN(Crate_BOMs[[#This Row],[PO Sublot-GL]])-LEN(Crate_BOMs[[#This Row],[Glass Type]]))," ","")</f>
        <v>2.06</v>
      </c>
      <c r="AD799" s="6" t="str">
        <f>LEFT(Crate_BOMs[[#This Row],[no]],FIND(" ",Crate_BOMs[[#This Row],[no]],5)-1)</f>
        <v>PO 40544</v>
      </c>
      <c r="AE799" s="6" cm="1">
        <f t="array" ref="AE799">COUNTA(_xlfn.UNIQUE(_xlfn._xlws.FILTER(Crate_BOMs[PO],Crate_BOMs[crate no.]=Crate_BOMs[[#This Row],[crate no.]])))</f>
        <v>2</v>
      </c>
      <c r="AF799" s="10" t="str">
        <f>IF(Crate_BOMs[[#This Row],['# POs in Crate]]=1,"",IF(VLOOKUP(Crate_BOMs[[#This Row],[crate no.]],Crates_[[crate no.]:[New Sublot]],3,FALSE)="","",VLOOKUP(Crate_BOMs[[#This Row],[crate no.]],Crates_[[crate no.]:[New Sublot]],3,FALSE)))</f>
        <v>2.06</v>
      </c>
      <c r="AG799" s="6" t="str">
        <f>IF(VLOOKUP(Crate_BOMs[[#This Row],[crate no.]],Crates_[[crate no.]:[New Sublot]],3,FALSE)="",VLOOKUP(Crate_BOMs[[#This Row],[crate no.]],Crates_[[crate no.]:[New Sublot]],2,FALSE),VLOOKUP(Crate_BOMs[[#This Row],[crate no.]],Crates_[[crate no.]:[New Sublot]],3,FALSE))</f>
        <v>2.06</v>
      </c>
    </row>
    <row r="800" spans="1:33" x14ac:dyDescent="0.25">
      <c r="A800">
        <v>17</v>
      </c>
      <c r="B800">
        <v>300522256</v>
      </c>
      <c r="C800">
        <v>2394813</v>
      </c>
      <c r="D800">
        <v>1</v>
      </c>
      <c r="E800" t="s">
        <v>236</v>
      </c>
      <c r="F800" t="s">
        <v>245</v>
      </c>
      <c r="G800">
        <v>2892</v>
      </c>
      <c r="H800">
        <v>870</v>
      </c>
      <c r="I800">
        <v>114</v>
      </c>
      <c r="J800">
        <v>34</v>
      </c>
      <c r="K800">
        <v>139</v>
      </c>
      <c r="L800">
        <v>1</v>
      </c>
      <c r="M800" t="s">
        <v>233</v>
      </c>
      <c r="N800" t="s">
        <v>234</v>
      </c>
      <c r="O800" s="2">
        <v>306.44254417999997</v>
      </c>
      <c r="P800" s="15"/>
      <c r="Q800" s="15"/>
      <c r="R800" s="15"/>
      <c r="S800" t="s">
        <v>22</v>
      </c>
      <c r="T800">
        <v>10</v>
      </c>
      <c r="U800" s="2">
        <v>352.73961919999999</v>
      </c>
      <c r="V800" s="2">
        <v>6613.8678599999994</v>
      </c>
      <c r="W800" s="2">
        <v>10.203412399999999</v>
      </c>
      <c r="X800" s="2">
        <v>2.4934384000000001</v>
      </c>
      <c r="Y800" s="2">
        <v>4.2782153599999999</v>
      </c>
      <c r="Z800" s="6">
        <f>Crate_BOMs[[#This Row],[glass weight (lb)]]+Crate_BOMs[[#This Row],[Crate Weight (lb)]]/COUNTIF(Crate_BOMs[crate no.],Crate_BOMs[[#This Row],[crate no.]])</f>
        <v>329.95851879333333</v>
      </c>
      <c r="AA800" s="6" t="str">
        <f>IF(LEFT(Crate_BOMs[[#This Row],[glass code]],4)&lt;&gt;"1116","",IFERROR(MID(Crate_BOMs[[#This Row],[no]],FIND("ECN",Crate_BOMs[[#This Row],[no]]),200),MID(Crate_BOMs[[#This Row],[no]],39,200)))</f>
        <v>2.06 GLA07</v>
      </c>
      <c r="AB800" s="6" t="str">
        <f>SUBSTITUTE(IF(RIGHT(Crate_BOMs[[#This Row],[PO Sublot-GL]],6)="curved",RIGHT(Crate_BOMs[[#This Row],[PO Sublot-GL]],12),RIGHT(Crate_BOMs[[#This Row],[PO Sublot-GL]],5))," ","")</f>
        <v>GLA07</v>
      </c>
      <c r="AC800" s="6" t="str">
        <f>SUBSTITUTE(LEFT(Crate_BOMs[[#This Row],[PO Sublot-GL]],LEN(Crate_BOMs[[#This Row],[PO Sublot-GL]])-LEN(Crate_BOMs[[#This Row],[Glass Type]]))," ","")</f>
        <v>2.06</v>
      </c>
      <c r="AD800" s="6" t="str">
        <f>LEFT(Crate_BOMs[[#This Row],[no]],FIND(" ",Crate_BOMs[[#This Row],[no]],5)-1)</f>
        <v>PO 40544</v>
      </c>
      <c r="AE800" s="6" cm="1">
        <f t="array" ref="AE800">COUNTA(_xlfn.UNIQUE(_xlfn._xlws.FILTER(Crate_BOMs[PO],Crate_BOMs[crate no.]=Crate_BOMs[[#This Row],[crate no.]])))</f>
        <v>2</v>
      </c>
      <c r="AF800" s="10" t="str">
        <f>IF(Crate_BOMs[[#This Row],['# POs in Crate]]=1,"",IF(VLOOKUP(Crate_BOMs[[#This Row],[crate no.]],Crates_[[crate no.]:[New Sublot]],3,FALSE)="","",VLOOKUP(Crate_BOMs[[#This Row],[crate no.]],Crates_[[crate no.]:[New Sublot]],3,FALSE)))</f>
        <v>2.06</v>
      </c>
      <c r="AG800" s="6" t="str">
        <f>IF(VLOOKUP(Crate_BOMs[[#This Row],[crate no.]],Crates_[[crate no.]:[New Sublot]],3,FALSE)="",VLOOKUP(Crate_BOMs[[#This Row],[crate no.]],Crates_[[crate no.]:[New Sublot]],2,FALSE),VLOOKUP(Crate_BOMs[[#This Row],[crate no.]],Crates_[[crate no.]:[New Sublot]],3,FALSE))</f>
        <v>2.06</v>
      </c>
    </row>
    <row r="801" spans="1:33" x14ac:dyDescent="0.25">
      <c r="A801">
        <v>17</v>
      </c>
      <c r="B801">
        <v>300522256</v>
      </c>
      <c r="C801">
        <v>2394813</v>
      </c>
      <c r="D801">
        <v>1</v>
      </c>
      <c r="E801" t="s">
        <v>236</v>
      </c>
      <c r="F801" t="s">
        <v>245</v>
      </c>
      <c r="G801">
        <v>2892</v>
      </c>
      <c r="H801">
        <v>870</v>
      </c>
      <c r="I801">
        <v>114</v>
      </c>
      <c r="J801">
        <v>34</v>
      </c>
      <c r="K801">
        <v>139</v>
      </c>
      <c r="L801">
        <v>1</v>
      </c>
      <c r="M801" t="s">
        <v>233</v>
      </c>
      <c r="N801" t="s">
        <v>234</v>
      </c>
      <c r="O801" s="2">
        <v>306.44254417999997</v>
      </c>
      <c r="P801" s="15"/>
      <c r="Q801" s="15"/>
      <c r="R801" s="15"/>
      <c r="S801" t="s">
        <v>22</v>
      </c>
      <c r="T801">
        <v>10</v>
      </c>
      <c r="U801" s="2">
        <v>352.73961919999999</v>
      </c>
      <c r="V801" s="2">
        <v>6613.8678599999994</v>
      </c>
      <c r="W801" s="2">
        <v>10.203412399999999</v>
      </c>
      <c r="X801" s="2">
        <v>2.4934384000000001</v>
      </c>
      <c r="Y801" s="2">
        <v>4.2782153599999999</v>
      </c>
      <c r="Z801" s="6">
        <f>Crate_BOMs[[#This Row],[glass weight (lb)]]+Crate_BOMs[[#This Row],[Crate Weight (lb)]]/COUNTIF(Crate_BOMs[crate no.],Crate_BOMs[[#This Row],[crate no.]])</f>
        <v>329.95851879333333</v>
      </c>
      <c r="AA801" s="6" t="str">
        <f>IF(LEFT(Crate_BOMs[[#This Row],[glass code]],4)&lt;&gt;"1116","",IFERROR(MID(Crate_BOMs[[#This Row],[no]],FIND("ECN",Crate_BOMs[[#This Row],[no]]),200),MID(Crate_BOMs[[#This Row],[no]],39,200)))</f>
        <v>2.06 GLA07</v>
      </c>
      <c r="AB801" s="6" t="str">
        <f>SUBSTITUTE(IF(RIGHT(Crate_BOMs[[#This Row],[PO Sublot-GL]],6)="curved",RIGHT(Crate_BOMs[[#This Row],[PO Sublot-GL]],12),RIGHT(Crate_BOMs[[#This Row],[PO Sublot-GL]],5))," ","")</f>
        <v>GLA07</v>
      </c>
      <c r="AC801" s="6" t="str">
        <f>SUBSTITUTE(LEFT(Crate_BOMs[[#This Row],[PO Sublot-GL]],LEN(Crate_BOMs[[#This Row],[PO Sublot-GL]])-LEN(Crate_BOMs[[#This Row],[Glass Type]]))," ","")</f>
        <v>2.06</v>
      </c>
      <c r="AD801" s="6" t="str">
        <f>LEFT(Crate_BOMs[[#This Row],[no]],FIND(" ",Crate_BOMs[[#This Row],[no]],5)-1)</f>
        <v>PO 40544</v>
      </c>
      <c r="AE801" s="6" cm="1">
        <f t="array" ref="AE801">COUNTA(_xlfn.UNIQUE(_xlfn._xlws.FILTER(Crate_BOMs[PO],Crate_BOMs[crate no.]=Crate_BOMs[[#This Row],[crate no.]])))</f>
        <v>2</v>
      </c>
      <c r="AF801" s="10" t="str">
        <f>IF(Crate_BOMs[[#This Row],['# POs in Crate]]=1,"",IF(VLOOKUP(Crate_BOMs[[#This Row],[crate no.]],Crates_[[crate no.]:[New Sublot]],3,FALSE)="","",VLOOKUP(Crate_BOMs[[#This Row],[crate no.]],Crates_[[crate no.]:[New Sublot]],3,FALSE)))</f>
        <v>2.06</v>
      </c>
      <c r="AG801" s="6" t="str">
        <f>IF(VLOOKUP(Crate_BOMs[[#This Row],[crate no.]],Crates_[[crate no.]:[New Sublot]],3,FALSE)="",VLOOKUP(Crate_BOMs[[#This Row],[crate no.]],Crates_[[crate no.]:[New Sublot]],2,FALSE),VLOOKUP(Crate_BOMs[[#This Row],[crate no.]],Crates_[[crate no.]:[New Sublot]],3,FALSE))</f>
        <v>2.06</v>
      </c>
    </row>
    <row r="802" spans="1:33" x14ac:dyDescent="0.25">
      <c r="A802">
        <v>17</v>
      </c>
      <c r="B802">
        <v>300522840</v>
      </c>
      <c r="C802">
        <v>2394813</v>
      </c>
      <c r="D802">
        <v>1</v>
      </c>
      <c r="E802" t="s">
        <v>236</v>
      </c>
      <c r="F802" t="s">
        <v>245</v>
      </c>
      <c r="G802">
        <v>2892</v>
      </c>
      <c r="H802">
        <v>870</v>
      </c>
      <c r="I802">
        <v>114</v>
      </c>
      <c r="J802">
        <v>34</v>
      </c>
      <c r="K802">
        <v>139</v>
      </c>
      <c r="L802">
        <v>1</v>
      </c>
      <c r="M802" t="s">
        <v>233</v>
      </c>
      <c r="N802" t="s">
        <v>234</v>
      </c>
      <c r="O802" s="2">
        <v>306.44254417999997</v>
      </c>
      <c r="P802" s="15"/>
      <c r="Q802" s="15"/>
      <c r="R802" s="15"/>
      <c r="S802" t="s">
        <v>22</v>
      </c>
      <c r="T802">
        <v>10</v>
      </c>
      <c r="U802" s="2">
        <v>352.73961919999999</v>
      </c>
      <c r="V802" s="2">
        <v>6613.8678599999994</v>
      </c>
      <c r="W802" s="2">
        <v>10.203412399999999</v>
      </c>
      <c r="X802" s="2">
        <v>2.4934384000000001</v>
      </c>
      <c r="Y802" s="2">
        <v>4.2782153599999999</v>
      </c>
      <c r="Z802" s="6">
        <f>Crate_BOMs[[#This Row],[glass weight (lb)]]+Crate_BOMs[[#This Row],[Crate Weight (lb)]]/COUNTIF(Crate_BOMs[crate no.],Crate_BOMs[[#This Row],[crate no.]])</f>
        <v>331.63823126571424</v>
      </c>
      <c r="AA802" s="6" t="str">
        <f>IF(LEFT(Crate_BOMs[[#This Row],[glass code]],4)&lt;&gt;"1116","",IFERROR(MID(Crate_BOMs[[#This Row],[no]],FIND("ECN",Crate_BOMs[[#This Row],[no]]),200),MID(Crate_BOMs[[#This Row],[no]],39,200)))</f>
        <v>2.06 GLA07</v>
      </c>
      <c r="AB802" s="6" t="str">
        <f>SUBSTITUTE(IF(RIGHT(Crate_BOMs[[#This Row],[PO Sublot-GL]],6)="curved",RIGHT(Crate_BOMs[[#This Row],[PO Sublot-GL]],12),RIGHT(Crate_BOMs[[#This Row],[PO Sublot-GL]],5))," ","")</f>
        <v>GLA07</v>
      </c>
      <c r="AC802" s="6" t="str">
        <f>SUBSTITUTE(LEFT(Crate_BOMs[[#This Row],[PO Sublot-GL]],LEN(Crate_BOMs[[#This Row],[PO Sublot-GL]])-LEN(Crate_BOMs[[#This Row],[Glass Type]]))," ","")</f>
        <v>2.06</v>
      </c>
      <c r="AD802" s="6" t="str">
        <f>LEFT(Crate_BOMs[[#This Row],[no]],FIND(" ",Crate_BOMs[[#This Row],[no]],5)-1)</f>
        <v>PO 40544</v>
      </c>
      <c r="AE802" s="6" cm="1">
        <f t="array" ref="AE802">COUNTA(_xlfn.UNIQUE(_xlfn._xlws.FILTER(Crate_BOMs[PO],Crate_BOMs[crate no.]=Crate_BOMs[[#This Row],[crate no.]])))</f>
        <v>1</v>
      </c>
      <c r="AF802" s="10" t="str">
        <f>IF(Crate_BOMs[[#This Row],['# POs in Crate]]=1,"",IF(VLOOKUP(Crate_BOMs[[#This Row],[crate no.]],Crates_[[crate no.]:[New Sublot]],3,FALSE)="","",VLOOKUP(Crate_BOMs[[#This Row],[crate no.]],Crates_[[crate no.]:[New Sublot]],3,FALSE)))</f>
        <v/>
      </c>
      <c r="AG802" s="6" t="str">
        <f>IF(VLOOKUP(Crate_BOMs[[#This Row],[crate no.]],Crates_[[crate no.]:[New Sublot]],3,FALSE)="",VLOOKUP(Crate_BOMs[[#This Row],[crate no.]],Crates_[[crate no.]:[New Sublot]],2,FALSE),VLOOKUP(Crate_BOMs[[#This Row],[crate no.]],Crates_[[crate no.]:[New Sublot]],3,FALSE))</f>
        <v>2.06</v>
      </c>
    </row>
    <row r="803" spans="1:33" x14ac:dyDescent="0.25">
      <c r="A803">
        <v>17</v>
      </c>
      <c r="B803">
        <v>300522840</v>
      </c>
      <c r="C803">
        <v>2394813</v>
      </c>
      <c r="D803">
        <v>1</v>
      </c>
      <c r="E803" t="s">
        <v>236</v>
      </c>
      <c r="F803" t="s">
        <v>245</v>
      </c>
      <c r="G803">
        <v>2892</v>
      </c>
      <c r="H803">
        <v>870</v>
      </c>
      <c r="I803">
        <v>114</v>
      </c>
      <c r="J803">
        <v>34</v>
      </c>
      <c r="K803">
        <v>139</v>
      </c>
      <c r="L803">
        <v>1</v>
      </c>
      <c r="M803" t="s">
        <v>233</v>
      </c>
      <c r="N803" t="s">
        <v>234</v>
      </c>
      <c r="O803" s="2">
        <v>306.44254417999997</v>
      </c>
      <c r="P803" s="15"/>
      <c r="Q803" s="15"/>
      <c r="R803" s="15"/>
      <c r="S803" t="s">
        <v>22</v>
      </c>
      <c r="T803">
        <v>10</v>
      </c>
      <c r="U803" s="2">
        <v>352.73961919999999</v>
      </c>
      <c r="V803" s="2">
        <v>6613.8678599999994</v>
      </c>
      <c r="W803" s="2">
        <v>10.203412399999999</v>
      </c>
      <c r="X803" s="2">
        <v>2.4934384000000001</v>
      </c>
      <c r="Y803" s="2">
        <v>4.2782153599999999</v>
      </c>
      <c r="Z803" s="6">
        <f>Crate_BOMs[[#This Row],[glass weight (lb)]]+Crate_BOMs[[#This Row],[Crate Weight (lb)]]/COUNTIF(Crate_BOMs[crate no.],Crate_BOMs[[#This Row],[crate no.]])</f>
        <v>331.63823126571424</v>
      </c>
      <c r="AA803" s="6" t="str">
        <f>IF(LEFT(Crate_BOMs[[#This Row],[glass code]],4)&lt;&gt;"1116","",IFERROR(MID(Crate_BOMs[[#This Row],[no]],FIND("ECN",Crate_BOMs[[#This Row],[no]]),200),MID(Crate_BOMs[[#This Row],[no]],39,200)))</f>
        <v>2.06 GLA07</v>
      </c>
      <c r="AB803" s="6" t="str">
        <f>SUBSTITUTE(IF(RIGHT(Crate_BOMs[[#This Row],[PO Sublot-GL]],6)="curved",RIGHT(Crate_BOMs[[#This Row],[PO Sublot-GL]],12),RIGHT(Crate_BOMs[[#This Row],[PO Sublot-GL]],5))," ","")</f>
        <v>GLA07</v>
      </c>
      <c r="AC803" s="6" t="str">
        <f>SUBSTITUTE(LEFT(Crate_BOMs[[#This Row],[PO Sublot-GL]],LEN(Crate_BOMs[[#This Row],[PO Sublot-GL]])-LEN(Crate_BOMs[[#This Row],[Glass Type]]))," ","")</f>
        <v>2.06</v>
      </c>
      <c r="AD803" s="6" t="str">
        <f>LEFT(Crate_BOMs[[#This Row],[no]],FIND(" ",Crate_BOMs[[#This Row],[no]],5)-1)</f>
        <v>PO 40544</v>
      </c>
      <c r="AE803" s="6" cm="1">
        <f t="array" ref="AE803">COUNTA(_xlfn.UNIQUE(_xlfn._xlws.FILTER(Crate_BOMs[PO],Crate_BOMs[crate no.]=Crate_BOMs[[#This Row],[crate no.]])))</f>
        <v>1</v>
      </c>
      <c r="AF803" s="10" t="str">
        <f>IF(Crate_BOMs[[#This Row],['# POs in Crate]]=1,"",IF(VLOOKUP(Crate_BOMs[[#This Row],[crate no.]],Crates_[[crate no.]:[New Sublot]],3,FALSE)="","",VLOOKUP(Crate_BOMs[[#This Row],[crate no.]],Crates_[[crate no.]:[New Sublot]],3,FALSE)))</f>
        <v/>
      </c>
      <c r="AG803" s="6" t="str">
        <f>IF(VLOOKUP(Crate_BOMs[[#This Row],[crate no.]],Crates_[[crate no.]:[New Sublot]],3,FALSE)="",VLOOKUP(Crate_BOMs[[#This Row],[crate no.]],Crates_[[crate no.]:[New Sublot]],2,FALSE),VLOOKUP(Crate_BOMs[[#This Row],[crate no.]],Crates_[[crate no.]:[New Sublot]],3,FALSE))</f>
        <v>2.06</v>
      </c>
    </row>
    <row r="804" spans="1:33" x14ac:dyDescent="0.25">
      <c r="A804">
        <v>17</v>
      </c>
      <c r="B804">
        <v>300522840</v>
      </c>
      <c r="C804">
        <v>2394813</v>
      </c>
      <c r="D804">
        <v>1</v>
      </c>
      <c r="E804" t="s">
        <v>236</v>
      </c>
      <c r="F804" t="s">
        <v>245</v>
      </c>
      <c r="G804">
        <v>2892</v>
      </c>
      <c r="H804">
        <v>870</v>
      </c>
      <c r="I804">
        <v>114</v>
      </c>
      <c r="J804">
        <v>34</v>
      </c>
      <c r="K804">
        <v>139</v>
      </c>
      <c r="L804">
        <v>1</v>
      </c>
      <c r="M804" t="s">
        <v>233</v>
      </c>
      <c r="N804" t="s">
        <v>234</v>
      </c>
      <c r="O804" s="2">
        <v>306.44254417999997</v>
      </c>
      <c r="P804" s="15"/>
      <c r="Q804" s="15"/>
      <c r="R804" s="15"/>
      <c r="S804" t="s">
        <v>22</v>
      </c>
      <c r="T804">
        <v>10</v>
      </c>
      <c r="U804" s="2">
        <v>352.73961919999999</v>
      </c>
      <c r="V804" s="2">
        <v>6613.8678599999994</v>
      </c>
      <c r="W804" s="2">
        <v>10.203412399999999</v>
      </c>
      <c r="X804" s="2">
        <v>2.4934384000000001</v>
      </c>
      <c r="Y804" s="2">
        <v>4.2782153599999999</v>
      </c>
      <c r="Z804" s="6">
        <f>Crate_BOMs[[#This Row],[glass weight (lb)]]+Crate_BOMs[[#This Row],[Crate Weight (lb)]]/COUNTIF(Crate_BOMs[crate no.],Crate_BOMs[[#This Row],[crate no.]])</f>
        <v>331.63823126571424</v>
      </c>
      <c r="AA804" s="6" t="str">
        <f>IF(LEFT(Crate_BOMs[[#This Row],[glass code]],4)&lt;&gt;"1116","",IFERROR(MID(Crate_BOMs[[#This Row],[no]],FIND("ECN",Crate_BOMs[[#This Row],[no]]),200),MID(Crate_BOMs[[#This Row],[no]],39,200)))</f>
        <v>2.06 GLA07</v>
      </c>
      <c r="AB804" s="6" t="str">
        <f>SUBSTITUTE(IF(RIGHT(Crate_BOMs[[#This Row],[PO Sublot-GL]],6)="curved",RIGHT(Crate_BOMs[[#This Row],[PO Sublot-GL]],12),RIGHT(Crate_BOMs[[#This Row],[PO Sublot-GL]],5))," ","")</f>
        <v>GLA07</v>
      </c>
      <c r="AC804" s="6" t="str">
        <f>SUBSTITUTE(LEFT(Crate_BOMs[[#This Row],[PO Sublot-GL]],LEN(Crate_BOMs[[#This Row],[PO Sublot-GL]])-LEN(Crate_BOMs[[#This Row],[Glass Type]]))," ","")</f>
        <v>2.06</v>
      </c>
      <c r="AD804" s="6" t="str">
        <f>LEFT(Crate_BOMs[[#This Row],[no]],FIND(" ",Crate_BOMs[[#This Row],[no]],5)-1)</f>
        <v>PO 40544</v>
      </c>
      <c r="AE804" s="6" cm="1">
        <f t="array" ref="AE804">COUNTA(_xlfn.UNIQUE(_xlfn._xlws.FILTER(Crate_BOMs[PO],Crate_BOMs[crate no.]=Crate_BOMs[[#This Row],[crate no.]])))</f>
        <v>1</v>
      </c>
      <c r="AF804" s="10" t="str">
        <f>IF(Crate_BOMs[[#This Row],['# POs in Crate]]=1,"",IF(VLOOKUP(Crate_BOMs[[#This Row],[crate no.]],Crates_[[crate no.]:[New Sublot]],3,FALSE)="","",VLOOKUP(Crate_BOMs[[#This Row],[crate no.]],Crates_[[crate no.]:[New Sublot]],3,FALSE)))</f>
        <v/>
      </c>
      <c r="AG804" s="6" t="str">
        <f>IF(VLOOKUP(Crate_BOMs[[#This Row],[crate no.]],Crates_[[crate no.]:[New Sublot]],3,FALSE)="",VLOOKUP(Crate_BOMs[[#This Row],[crate no.]],Crates_[[crate no.]:[New Sublot]],2,FALSE),VLOOKUP(Crate_BOMs[[#This Row],[crate no.]],Crates_[[crate no.]:[New Sublot]],3,FALSE))</f>
        <v>2.06</v>
      </c>
    </row>
    <row r="805" spans="1:33" x14ac:dyDescent="0.25">
      <c r="A805">
        <v>17</v>
      </c>
      <c r="B805">
        <v>300522840</v>
      </c>
      <c r="C805">
        <v>2394813</v>
      </c>
      <c r="D805">
        <v>1</v>
      </c>
      <c r="E805" t="s">
        <v>236</v>
      </c>
      <c r="F805" t="s">
        <v>245</v>
      </c>
      <c r="G805">
        <v>2892</v>
      </c>
      <c r="H805">
        <v>870</v>
      </c>
      <c r="I805">
        <v>114</v>
      </c>
      <c r="J805">
        <v>34</v>
      </c>
      <c r="K805">
        <v>139</v>
      </c>
      <c r="L805">
        <v>1</v>
      </c>
      <c r="M805" t="s">
        <v>233</v>
      </c>
      <c r="N805" t="s">
        <v>234</v>
      </c>
      <c r="O805" s="2">
        <v>306.44254417999997</v>
      </c>
      <c r="P805" s="15"/>
      <c r="Q805" s="15"/>
      <c r="R805" s="15"/>
      <c r="S805" t="s">
        <v>22</v>
      </c>
      <c r="T805">
        <v>10</v>
      </c>
      <c r="U805" s="2">
        <v>352.73961919999999</v>
      </c>
      <c r="V805" s="2">
        <v>6613.8678599999994</v>
      </c>
      <c r="W805" s="2">
        <v>10.203412399999999</v>
      </c>
      <c r="X805" s="2">
        <v>2.4934384000000001</v>
      </c>
      <c r="Y805" s="2">
        <v>4.2782153599999999</v>
      </c>
      <c r="Z805" s="6">
        <f>Crate_BOMs[[#This Row],[glass weight (lb)]]+Crate_BOMs[[#This Row],[Crate Weight (lb)]]/COUNTIF(Crate_BOMs[crate no.],Crate_BOMs[[#This Row],[crate no.]])</f>
        <v>331.63823126571424</v>
      </c>
      <c r="AA805" s="6" t="str">
        <f>IF(LEFT(Crate_BOMs[[#This Row],[glass code]],4)&lt;&gt;"1116","",IFERROR(MID(Crate_BOMs[[#This Row],[no]],FIND("ECN",Crate_BOMs[[#This Row],[no]]),200),MID(Crate_BOMs[[#This Row],[no]],39,200)))</f>
        <v>2.06 GLA07</v>
      </c>
      <c r="AB805" s="6" t="str">
        <f>SUBSTITUTE(IF(RIGHT(Crate_BOMs[[#This Row],[PO Sublot-GL]],6)="curved",RIGHT(Crate_BOMs[[#This Row],[PO Sublot-GL]],12),RIGHT(Crate_BOMs[[#This Row],[PO Sublot-GL]],5))," ","")</f>
        <v>GLA07</v>
      </c>
      <c r="AC805" s="6" t="str">
        <f>SUBSTITUTE(LEFT(Crate_BOMs[[#This Row],[PO Sublot-GL]],LEN(Crate_BOMs[[#This Row],[PO Sublot-GL]])-LEN(Crate_BOMs[[#This Row],[Glass Type]]))," ","")</f>
        <v>2.06</v>
      </c>
      <c r="AD805" s="6" t="str">
        <f>LEFT(Crate_BOMs[[#This Row],[no]],FIND(" ",Crate_BOMs[[#This Row],[no]],5)-1)</f>
        <v>PO 40544</v>
      </c>
      <c r="AE805" s="6" cm="1">
        <f t="array" ref="AE805">COUNTA(_xlfn.UNIQUE(_xlfn._xlws.FILTER(Crate_BOMs[PO],Crate_BOMs[crate no.]=Crate_BOMs[[#This Row],[crate no.]])))</f>
        <v>1</v>
      </c>
      <c r="AF805" s="10" t="str">
        <f>IF(Crate_BOMs[[#This Row],['# POs in Crate]]=1,"",IF(VLOOKUP(Crate_BOMs[[#This Row],[crate no.]],Crates_[[crate no.]:[New Sublot]],3,FALSE)="","",VLOOKUP(Crate_BOMs[[#This Row],[crate no.]],Crates_[[crate no.]:[New Sublot]],3,FALSE)))</f>
        <v/>
      </c>
      <c r="AG805" s="6" t="str">
        <f>IF(VLOOKUP(Crate_BOMs[[#This Row],[crate no.]],Crates_[[crate no.]:[New Sublot]],3,FALSE)="",VLOOKUP(Crate_BOMs[[#This Row],[crate no.]],Crates_[[crate no.]:[New Sublot]],2,FALSE),VLOOKUP(Crate_BOMs[[#This Row],[crate no.]],Crates_[[crate no.]:[New Sublot]],3,FALSE))</f>
        <v>2.06</v>
      </c>
    </row>
    <row r="806" spans="1:33" x14ac:dyDescent="0.25">
      <c r="A806">
        <v>17</v>
      </c>
      <c r="B806">
        <v>300522840</v>
      </c>
      <c r="C806">
        <v>2394813</v>
      </c>
      <c r="D806">
        <v>1</v>
      </c>
      <c r="E806" t="s">
        <v>236</v>
      </c>
      <c r="F806" t="s">
        <v>245</v>
      </c>
      <c r="G806">
        <v>2892</v>
      </c>
      <c r="H806">
        <v>870</v>
      </c>
      <c r="I806">
        <v>114</v>
      </c>
      <c r="J806">
        <v>34</v>
      </c>
      <c r="K806">
        <v>139</v>
      </c>
      <c r="L806">
        <v>1</v>
      </c>
      <c r="M806" t="s">
        <v>233</v>
      </c>
      <c r="N806" t="s">
        <v>234</v>
      </c>
      <c r="O806" s="2">
        <v>306.44254417999997</v>
      </c>
      <c r="P806" s="15"/>
      <c r="Q806" s="15"/>
      <c r="R806" s="15"/>
      <c r="S806" t="s">
        <v>22</v>
      </c>
      <c r="T806">
        <v>10</v>
      </c>
      <c r="U806" s="2">
        <v>352.73961919999999</v>
      </c>
      <c r="V806" s="2">
        <v>6613.8678599999994</v>
      </c>
      <c r="W806" s="2">
        <v>10.203412399999999</v>
      </c>
      <c r="X806" s="2">
        <v>2.4934384000000001</v>
      </c>
      <c r="Y806" s="2">
        <v>4.2782153599999999</v>
      </c>
      <c r="Z806" s="6">
        <f>Crate_BOMs[[#This Row],[glass weight (lb)]]+Crate_BOMs[[#This Row],[Crate Weight (lb)]]/COUNTIF(Crate_BOMs[crate no.],Crate_BOMs[[#This Row],[crate no.]])</f>
        <v>331.63823126571424</v>
      </c>
      <c r="AA806" s="6" t="str">
        <f>IF(LEFT(Crate_BOMs[[#This Row],[glass code]],4)&lt;&gt;"1116","",IFERROR(MID(Crate_BOMs[[#This Row],[no]],FIND("ECN",Crate_BOMs[[#This Row],[no]]),200),MID(Crate_BOMs[[#This Row],[no]],39,200)))</f>
        <v>2.06 GLA07</v>
      </c>
      <c r="AB806" s="6" t="str">
        <f>SUBSTITUTE(IF(RIGHT(Crate_BOMs[[#This Row],[PO Sublot-GL]],6)="curved",RIGHT(Crate_BOMs[[#This Row],[PO Sublot-GL]],12),RIGHT(Crate_BOMs[[#This Row],[PO Sublot-GL]],5))," ","")</f>
        <v>GLA07</v>
      </c>
      <c r="AC806" s="6" t="str">
        <f>SUBSTITUTE(LEFT(Crate_BOMs[[#This Row],[PO Sublot-GL]],LEN(Crate_BOMs[[#This Row],[PO Sublot-GL]])-LEN(Crate_BOMs[[#This Row],[Glass Type]]))," ","")</f>
        <v>2.06</v>
      </c>
      <c r="AD806" s="6" t="str">
        <f>LEFT(Crate_BOMs[[#This Row],[no]],FIND(" ",Crate_BOMs[[#This Row],[no]],5)-1)</f>
        <v>PO 40544</v>
      </c>
      <c r="AE806" s="6" cm="1">
        <f t="array" ref="AE806">COUNTA(_xlfn.UNIQUE(_xlfn._xlws.FILTER(Crate_BOMs[PO],Crate_BOMs[crate no.]=Crate_BOMs[[#This Row],[crate no.]])))</f>
        <v>1</v>
      </c>
      <c r="AF806" s="10" t="str">
        <f>IF(Crate_BOMs[[#This Row],['# POs in Crate]]=1,"",IF(VLOOKUP(Crate_BOMs[[#This Row],[crate no.]],Crates_[[crate no.]:[New Sublot]],3,FALSE)="","",VLOOKUP(Crate_BOMs[[#This Row],[crate no.]],Crates_[[crate no.]:[New Sublot]],3,FALSE)))</f>
        <v/>
      </c>
      <c r="AG806" s="6" t="str">
        <f>IF(VLOOKUP(Crate_BOMs[[#This Row],[crate no.]],Crates_[[crate no.]:[New Sublot]],3,FALSE)="",VLOOKUP(Crate_BOMs[[#This Row],[crate no.]],Crates_[[crate no.]:[New Sublot]],2,FALSE),VLOOKUP(Crate_BOMs[[#This Row],[crate no.]],Crates_[[crate no.]:[New Sublot]],3,FALSE))</f>
        <v>2.06</v>
      </c>
    </row>
    <row r="807" spans="1:33" x14ac:dyDescent="0.25">
      <c r="A807">
        <v>17</v>
      </c>
      <c r="B807">
        <v>300522840</v>
      </c>
      <c r="C807">
        <v>2394813</v>
      </c>
      <c r="D807">
        <v>1</v>
      </c>
      <c r="E807" t="s">
        <v>236</v>
      </c>
      <c r="F807" t="s">
        <v>245</v>
      </c>
      <c r="G807">
        <v>2892</v>
      </c>
      <c r="H807">
        <v>870</v>
      </c>
      <c r="I807">
        <v>114</v>
      </c>
      <c r="J807">
        <v>34</v>
      </c>
      <c r="K807">
        <v>139</v>
      </c>
      <c r="L807">
        <v>1</v>
      </c>
      <c r="M807" t="s">
        <v>233</v>
      </c>
      <c r="N807" t="s">
        <v>234</v>
      </c>
      <c r="O807" s="2">
        <v>306.44254417999997</v>
      </c>
      <c r="P807" s="15"/>
      <c r="Q807" s="15"/>
      <c r="R807" s="15"/>
      <c r="S807" t="s">
        <v>22</v>
      </c>
      <c r="T807">
        <v>10</v>
      </c>
      <c r="U807" s="2">
        <v>352.73961919999999</v>
      </c>
      <c r="V807" s="2">
        <v>6613.8678599999994</v>
      </c>
      <c r="W807" s="2">
        <v>10.203412399999999</v>
      </c>
      <c r="X807" s="2">
        <v>2.4934384000000001</v>
      </c>
      <c r="Y807" s="2">
        <v>4.2782153599999999</v>
      </c>
      <c r="Z807" s="6">
        <f>Crate_BOMs[[#This Row],[glass weight (lb)]]+Crate_BOMs[[#This Row],[Crate Weight (lb)]]/COUNTIF(Crate_BOMs[crate no.],Crate_BOMs[[#This Row],[crate no.]])</f>
        <v>331.63823126571424</v>
      </c>
      <c r="AA807" s="6" t="str">
        <f>IF(LEFT(Crate_BOMs[[#This Row],[glass code]],4)&lt;&gt;"1116","",IFERROR(MID(Crate_BOMs[[#This Row],[no]],FIND("ECN",Crate_BOMs[[#This Row],[no]]),200),MID(Crate_BOMs[[#This Row],[no]],39,200)))</f>
        <v>2.06 GLA07</v>
      </c>
      <c r="AB807" s="6" t="str">
        <f>SUBSTITUTE(IF(RIGHT(Crate_BOMs[[#This Row],[PO Sublot-GL]],6)="curved",RIGHT(Crate_BOMs[[#This Row],[PO Sublot-GL]],12),RIGHT(Crate_BOMs[[#This Row],[PO Sublot-GL]],5))," ","")</f>
        <v>GLA07</v>
      </c>
      <c r="AC807" s="6" t="str">
        <f>SUBSTITUTE(LEFT(Crate_BOMs[[#This Row],[PO Sublot-GL]],LEN(Crate_BOMs[[#This Row],[PO Sublot-GL]])-LEN(Crate_BOMs[[#This Row],[Glass Type]]))," ","")</f>
        <v>2.06</v>
      </c>
      <c r="AD807" s="6" t="str">
        <f>LEFT(Crate_BOMs[[#This Row],[no]],FIND(" ",Crate_BOMs[[#This Row],[no]],5)-1)</f>
        <v>PO 40544</v>
      </c>
      <c r="AE807" s="6" cm="1">
        <f t="array" ref="AE807">COUNTA(_xlfn.UNIQUE(_xlfn._xlws.FILTER(Crate_BOMs[PO],Crate_BOMs[crate no.]=Crate_BOMs[[#This Row],[crate no.]])))</f>
        <v>1</v>
      </c>
      <c r="AF807" s="10" t="str">
        <f>IF(Crate_BOMs[[#This Row],['# POs in Crate]]=1,"",IF(VLOOKUP(Crate_BOMs[[#This Row],[crate no.]],Crates_[[crate no.]:[New Sublot]],3,FALSE)="","",VLOOKUP(Crate_BOMs[[#This Row],[crate no.]],Crates_[[crate no.]:[New Sublot]],3,FALSE)))</f>
        <v/>
      </c>
      <c r="AG807" s="6" t="str">
        <f>IF(VLOOKUP(Crate_BOMs[[#This Row],[crate no.]],Crates_[[crate no.]:[New Sublot]],3,FALSE)="",VLOOKUP(Crate_BOMs[[#This Row],[crate no.]],Crates_[[crate no.]:[New Sublot]],2,FALSE),VLOOKUP(Crate_BOMs[[#This Row],[crate no.]],Crates_[[crate no.]:[New Sublot]],3,FALSE))</f>
        <v>2.06</v>
      </c>
    </row>
    <row r="808" spans="1:33" x14ac:dyDescent="0.25">
      <c r="A808">
        <v>17</v>
      </c>
      <c r="B808">
        <v>300522840</v>
      </c>
      <c r="C808">
        <v>2394813</v>
      </c>
      <c r="D808">
        <v>1</v>
      </c>
      <c r="E808" t="s">
        <v>236</v>
      </c>
      <c r="F808" t="s">
        <v>245</v>
      </c>
      <c r="G808">
        <v>2892</v>
      </c>
      <c r="H808">
        <v>870</v>
      </c>
      <c r="I808">
        <v>114</v>
      </c>
      <c r="J808">
        <v>34</v>
      </c>
      <c r="K808">
        <v>139</v>
      </c>
      <c r="L808">
        <v>1</v>
      </c>
      <c r="M808" t="s">
        <v>233</v>
      </c>
      <c r="N808" t="s">
        <v>234</v>
      </c>
      <c r="O808" s="2">
        <v>306.44254417999997</v>
      </c>
      <c r="P808" s="15"/>
      <c r="Q808" s="15"/>
      <c r="R808" s="15"/>
      <c r="S808" t="s">
        <v>22</v>
      </c>
      <c r="T808">
        <v>10</v>
      </c>
      <c r="U808" s="2">
        <v>352.73961919999999</v>
      </c>
      <c r="V808" s="2">
        <v>6613.8678599999994</v>
      </c>
      <c r="W808" s="2">
        <v>10.203412399999999</v>
      </c>
      <c r="X808" s="2">
        <v>2.4934384000000001</v>
      </c>
      <c r="Y808" s="2">
        <v>4.2782153599999999</v>
      </c>
      <c r="Z808" s="6">
        <f>Crate_BOMs[[#This Row],[glass weight (lb)]]+Crate_BOMs[[#This Row],[Crate Weight (lb)]]/COUNTIF(Crate_BOMs[crate no.],Crate_BOMs[[#This Row],[crate no.]])</f>
        <v>331.63823126571424</v>
      </c>
      <c r="AA808" s="6" t="str">
        <f>IF(LEFT(Crate_BOMs[[#This Row],[glass code]],4)&lt;&gt;"1116","",IFERROR(MID(Crate_BOMs[[#This Row],[no]],FIND("ECN",Crate_BOMs[[#This Row],[no]]),200),MID(Crate_BOMs[[#This Row],[no]],39,200)))</f>
        <v>2.06 GLA07</v>
      </c>
      <c r="AB808" s="6" t="str">
        <f>SUBSTITUTE(IF(RIGHT(Crate_BOMs[[#This Row],[PO Sublot-GL]],6)="curved",RIGHT(Crate_BOMs[[#This Row],[PO Sublot-GL]],12),RIGHT(Crate_BOMs[[#This Row],[PO Sublot-GL]],5))," ","")</f>
        <v>GLA07</v>
      </c>
      <c r="AC808" s="6" t="str">
        <f>SUBSTITUTE(LEFT(Crate_BOMs[[#This Row],[PO Sublot-GL]],LEN(Crate_BOMs[[#This Row],[PO Sublot-GL]])-LEN(Crate_BOMs[[#This Row],[Glass Type]]))," ","")</f>
        <v>2.06</v>
      </c>
      <c r="AD808" s="6" t="str">
        <f>LEFT(Crate_BOMs[[#This Row],[no]],FIND(" ",Crate_BOMs[[#This Row],[no]],5)-1)</f>
        <v>PO 40544</v>
      </c>
      <c r="AE808" s="6" cm="1">
        <f t="array" ref="AE808">COUNTA(_xlfn.UNIQUE(_xlfn._xlws.FILTER(Crate_BOMs[PO],Crate_BOMs[crate no.]=Crate_BOMs[[#This Row],[crate no.]])))</f>
        <v>1</v>
      </c>
      <c r="AF808" s="10" t="str">
        <f>IF(Crate_BOMs[[#This Row],['# POs in Crate]]=1,"",IF(VLOOKUP(Crate_BOMs[[#This Row],[crate no.]],Crates_[[crate no.]:[New Sublot]],3,FALSE)="","",VLOOKUP(Crate_BOMs[[#This Row],[crate no.]],Crates_[[crate no.]:[New Sublot]],3,FALSE)))</f>
        <v/>
      </c>
      <c r="AG808" s="6" t="str">
        <f>IF(VLOOKUP(Crate_BOMs[[#This Row],[crate no.]],Crates_[[crate no.]:[New Sublot]],3,FALSE)="",VLOOKUP(Crate_BOMs[[#This Row],[crate no.]],Crates_[[crate no.]:[New Sublot]],2,FALSE),VLOOKUP(Crate_BOMs[[#This Row],[crate no.]],Crates_[[crate no.]:[New Sublot]],3,FALSE))</f>
        <v>2.06</v>
      </c>
    </row>
    <row r="809" spans="1:33" x14ac:dyDescent="0.25">
      <c r="A809">
        <v>17</v>
      </c>
      <c r="B809">
        <v>300522840</v>
      </c>
      <c r="C809">
        <v>2394813</v>
      </c>
      <c r="D809">
        <v>1</v>
      </c>
      <c r="E809" t="s">
        <v>236</v>
      </c>
      <c r="F809" t="s">
        <v>245</v>
      </c>
      <c r="G809">
        <v>2892</v>
      </c>
      <c r="H809">
        <v>870</v>
      </c>
      <c r="I809">
        <v>114</v>
      </c>
      <c r="J809">
        <v>34</v>
      </c>
      <c r="K809">
        <v>139</v>
      </c>
      <c r="L809">
        <v>1</v>
      </c>
      <c r="M809" t="s">
        <v>233</v>
      </c>
      <c r="N809" t="s">
        <v>234</v>
      </c>
      <c r="O809" s="2">
        <v>306.44254417999997</v>
      </c>
      <c r="P809" s="15"/>
      <c r="Q809" s="15"/>
      <c r="R809" s="15"/>
      <c r="S809" t="s">
        <v>22</v>
      </c>
      <c r="T809">
        <v>10</v>
      </c>
      <c r="U809" s="2">
        <v>352.73961919999999</v>
      </c>
      <c r="V809" s="2">
        <v>6613.8678599999994</v>
      </c>
      <c r="W809" s="2">
        <v>10.203412399999999</v>
      </c>
      <c r="X809" s="2">
        <v>2.4934384000000001</v>
      </c>
      <c r="Y809" s="2">
        <v>4.2782153599999999</v>
      </c>
      <c r="Z809" s="6">
        <f>Crate_BOMs[[#This Row],[glass weight (lb)]]+Crate_BOMs[[#This Row],[Crate Weight (lb)]]/COUNTIF(Crate_BOMs[crate no.],Crate_BOMs[[#This Row],[crate no.]])</f>
        <v>331.63823126571424</v>
      </c>
      <c r="AA809" s="6" t="str">
        <f>IF(LEFT(Crate_BOMs[[#This Row],[glass code]],4)&lt;&gt;"1116","",IFERROR(MID(Crate_BOMs[[#This Row],[no]],FIND("ECN",Crate_BOMs[[#This Row],[no]]),200),MID(Crate_BOMs[[#This Row],[no]],39,200)))</f>
        <v>2.06 GLA07</v>
      </c>
      <c r="AB809" s="6" t="str">
        <f>SUBSTITUTE(IF(RIGHT(Crate_BOMs[[#This Row],[PO Sublot-GL]],6)="curved",RIGHT(Crate_BOMs[[#This Row],[PO Sublot-GL]],12),RIGHT(Crate_BOMs[[#This Row],[PO Sublot-GL]],5))," ","")</f>
        <v>GLA07</v>
      </c>
      <c r="AC809" s="6" t="str">
        <f>SUBSTITUTE(LEFT(Crate_BOMs[[#This Row],[PO Sublot-GL]],LEN(Crate_BOMs[[#This Row],[PO Sublot-GL]])-LEN(Crate_BOMs[[#This Row],[Glass Type]]))," ","")</f>
        <v>2.06</v>
      </c>
      <c r="AD809" s="6" t="str">
        <f>LEFT(Crate_BOMs[[#This Row],[no]],FIND(" ",Crate_BOMs[[#This Row],[no]],5)-1)</f>
        <v>PO 40544</v>
      </c>
      <c r="AE809" s="6" cm="1">
        <f t="array" ref="AE809">COUNTA(_xlfn.UNIQUE(_xlfn._xlws.FILTER(Crate_BOMs[PO],Crate_BOMs[crate no.]=Crate_BOMs[[#This Row],[crate no.]])))</f>
        <v>1</v>
      </c>
      <c r="AF809" s="10" t="str">
        <f>IF(Crate_BOMs[[#This Row],['# POs in Crate]]=1,"",IF(VLOOKUP(Crate_BOMs[[#This Row],[crate no.]],Crates_[[crate no.]:[New Sublot]],3,FALSE)="","",VLOOKUP(Crate_BOMs[[#This Row],[crate no.]],Crates_[[crate no.]:[New Sublot]],3,FALSE)))</f>
        <v/>
      </c>
      <c r="AG809" s="6" t="str">
        <f>IF(VLOOKUP(Crate_BOMs[[#This Row],[crate no.]],Crates_[[crate no.]:[New Sublot]],3,FALSE)="",VLOOKUP(Crate_BOMs[[#This Row],[crate no.]],Crates_[[crate no.]:[New Sublot]],2,FALSE),VLOOKUP(Crate_BOMs[[#This Row],[crate no.]],Crates_[[crate no.]:[New Sublot]],3,FALSE))</f>
        <v>2.06</v>
      </c>
    </row>
    <row r="810" spans="1:33" x14ac:dyDescent="0.25">
      <c r="A810">
        <v>17</v>
      </c>
      <c r="B810">
        <v>300522840</v>
      </c>
      <c r="C810">
        <v>2394813</v>
      </c>
      <c r="D810">
        <v>1</v>
      </c>
      <c r="E810" t="s">
        <v>236</v>
      </c>
      <c r="F810" t="s">
        <v>245</v>
      </c>
      <c r="G810">
        <v>2892</v>
      </c>
      <c r="H810">
        <v>870</v>
      </c>
      <c r="I810">
        <v>114</v>
      </c>
      <c r="J810">
        <v>34</v>
      </c>
      <c r="K810">
        <v>139</v>
      </c>
      <c r="L810">
        <v>1</v>
      </c>
      <c r="M810" t="s">
        <v>233</v>
      </c>
      <c r="N810" t="s">
        <v>234</v>
      </c>
      <c r="O810" s="2">
        <v>306.44254417999997</v>
      </c>
      <c r="P810" s="15"/>
      <c r="Q810" s="15"/>
      <c r="R810" s="15"/>
      <c r="S810" t="s">
        <v>22</v>
      </c>
      <c r="T810">
        <v>10</v>
      </c>
      <c r="U810" s="2">
        <v>352.73961919999999</v>
      </c>
      <c r="V810" s="2">
        <v>6613.8678599999994</v>
      </c>
      <c r="W810" s="2">
        <v>10.203412399999999</v>
      </c>
      <c r="X810" s="2">
        <v>2.4934384000000001</v>
      </c>
      <c r="Y810" s="2">
        <v>4.2782153599999999</v>
      </c>
      <c r="Z810" s="6">
        <f>Crate_BOMs[[#This Row],[glass weight (lb)]]+Crate_BOMs[[#This Row],[Crate Weight (lb)]]/COUNTIF(Crate_BOMs[crate no.],Crate_BOMs[[#This Row],[crate no.]])</f>
        <v>331.63823126571424</v>
      </c>
      <c r="AA810" s="6" t="str">
        <f>IF(LEFT(Crate_BOMs[[#This Row],[glass code]],4)&lt;&gt;"1116","",IFERROR(MID(Crate_BOMs[[#This Row],[no]],FIND("ECN",Crate_BOMs[[#This Row],[no]]),200),MID(Crate_BOMs[[#This Row],[no]],39,200)))</f>
        <v>2.06 GLA07</v>
      </c>
      <c r="AB810" s="6" t="str">
        <f>SUBSTITUTE(IF(RIGHT(Crate_BOMs[[#This Row],[PO Sublot-GL]],6)="curved",RIGHT(Crate_BOMs[[#This Row],[PO Sublot-GL]],12),RIGHT(Crate_BOMs[[#This Row],[PO Sublot-GL]],5))," ","")</f>
        <v>GLA07</v>
      </c>
      <c r="AC810" s="6" t="str">
        <f>SUBSTITUTE(LEFT(Crate_BOMs[[#This Row],[PO Sublot-GL]],LEN(Crate_BOMs[[#This Row],[PO Sublot-GL]])-LEN(Crate_BOMs[[#This Row],[Glass Type]]))," ","")</f>
        <v>2.06</v>
      </c>
      <c r="AD810" s="6" t="str">
        <f>LEFT(Crate_BOMs[[#This Row],[no]],FIND(" ",Crate_BOMs[[#This Row],[no]],5)-1)</f>
        <v>PO 40544</v>
      </c>
      <c r="AE810" s="6" cm="1">
        <f t="array" ref="AE810">COUNTA(_xlfn.UNIQUE(_xlfn._xlws.FILTER(Crate_BOMs[PO],Crate_BOMs[crate no.]=Crate_BOMs[[#This Row],[crate no.]])))</f>
        <v>1</v>
      </c>
      <c r="AF810" s="10" t="str">
        <f>IF(Crate_BOMs[[#This Row],['# POs in Crate]]=1,"",IF(VLOOKUP(Crate_BOMs[[#This Row],[crate no.]],Crates_[[crate no.]:[New Sublot]],3,FALSE)="","",VLOOKUP(Crate_BOMs[[#This Row],[crate no.]],Crates_[[crate no.]:[New Sublot]],3,FALSE)))</f>
        <v/>
      </c>
      <c r="AG810" s="6" t="str">
        <f>IF(VLOOKUP(Crate_BOMs[[#This Row],[crate no.]],Crates_[[crate no.]:[New Sublot]],3,FALSE)="",VLOOKUP(Crate_BOMs[[#This Row],[crate no.]],Crates_[[crate no.]:[New Sublot]],2,FALSE),VLOOKUP(Crate_BOMs[[#This Row],[crate no.]],Crates_[[crate no.]:[New Sublot]],3,FALSE))</f>
        <v>2.06</v>
      </c>
    </row>
    <row r="811" spans="1:33" x14ac:dyDescent="0.25">
      <c r="A811">
        <v>17</v>
      </c>
      <c r="B811">
        <v>300522840</v>
      </c>
      <c r="C811">
        <v>2394813</v>
      </c>
      <c r="D811">
        <v>1</v>
      </c>
      <c r="E811" t="s">
        <v>236</v>
      </c>
      <c r="F811" t="s">
        <v>245</v>
      </c>
      <c r="G811">
        <v>2892</v>
      </c>
      <c r="H811">
        <v>870</v>
      </c>
      <c r="I811">
        <v>114</v>
      </c>
      <c r="J811">
        <v>34</v>
      </c>
      <c r="K811">
        <v>139</v>
      </c>
      <c r="L811">
        <v>1</v>
      </c>
      <c r="M811" t="s">
        <v>233</v>
      </c>
      <c r="N811" t="s">
        <v>234</v>
      </c>
      <c r="O811" s="2">
        <v>306.44254417999997</v>
      </c>
      <c r="P811" s="15"/>
      <c r="Q811" s="15"/>
      <c r="R811" s="15"/>
      <c r="S811" t="s">
        <v>22</v>
      </c>
      <c r="T811">
        <v>10</v>
      </c>
      <c r="U811" s="2">
        <v>352.73961919999999</v>
      </c>
      <c r="V811" s="2">
        <v>6613.8678599999994</v>
      </c>
      <c r="W811" s="2">
        <v>10.203412399999999</v>
      </c>
      <c r="X811" s="2">
        <v>2.4934384000000001</v>
      </c>
      <c r="Y811" s="2">
        <v>4.2782153599999999</v>
      </c>
      <c r="Z811" s="6">
        <f>Crate_BOMs[[#This Row],[glass weight (lb)]]+Crate_BOMs[[#This Row],[Crate Weight (lb)]]/COUNTIF(Crate_BOMs[crate no.],Crate_BOMs[[#This Row],[crate no.]])</f>
        <v>331.63823126571424</v>
      </c>
      <c r="AA811" s="6" t="str">
        <f>IF(LEFT(Crate_BOMs[[#This Row],[glass code]],4)&lt;&gt;"1116","",IFERROR(MID(Crate_BOMs[[#This Row],[no]],FIND("ECN",Crate_BOMs[[#This Row],[no]]),200),MID(Crate_BOMs[[#This Row],[no]],39,200)))</f>
        <v>2.06 GLA07</v>
      </c>
      <c r="AB811" s="6" t="str">
        <f>SUBSTITUTE(IF(RIGHT(Crate_BOMs[[#This Row],[PO Sublot-GL]],6)="curved",RIGHT(Crate_BOMs[[#This Row],[PO Sublot-GL]],12),RIGHT(Crate_BOMs[[#This Row],[PO Sublot-GL]],5))," ","")</f>
        <v>GLA07</v>
      </c>
      <c r="AC811" s="6" t="str">
        <f>SUBSTITUTE(LEFT(Crate_BOMs[[#This Row],[PO Sublot-GL]],LEN(Crate_BOMs[[#This Row],[PO Sublot-GL]])-LEN(Crate_BOMs[[#This Row],[Glass Type]]))," ","")</f>
        <v>2.06</v>
      </c>
      <c r="AD811" s="6" t="str">
        <f>LEFT(Crate_BOMs[[#This Row],[no]],FIND(" ",Crate_BOMs[[#This Row],[no]],5)-1)</f>
        <v>PO 40544</v>
      </c>
      <c r="AE811" s="6" cm="1">
        <f t="array" ref="AE811">COUNTA(_xlfn.UNIQUE(_xlfn._xlws.FILTER(Crate_BOMs[PO],Crate_BOMs[crate no.]=Crate_BOMs[[#This Row],[crate no.]])))</f>
        <v>1</v>
      </c>
      <c r="AF811" s="10" t="str">
        <f>IF(Crate_BOMs[[#This Row],['# POs in Crate]]=1,"",IF(VLOOKUP(Crate_BOMs[[#This Row],[crate no.]],Crates_[[crate no.]:[New Sublot]],3,FALSE)="","",VLOOKUP(Crate_BOMs[[#This Row],[crate no.]],Crates_[[crate no.]:[New Sublot]],3,FALSE)))</f>
        <v/>
      </c>
      <c r="AG811" s="6" t="str">
        <f>IF(VLOOKUP(Crate_BOMs[[#This Row],[crate no.]],Crates_[[crate no.]:[New Sublot]],3,FALSE)="",VLOOKUP(Crate_BOMs[[#This Row],[crate no.]],Crates_[[crate no.]:[New Sublot]],2,FALSE),VLOOKUP(Crate_BOMs[[#This Row],[crate no.]],Crates_[[crate no.]:[New Sublot]],3,FALSE))</f>
        <v>2.06</v>
      </c>
    </row>
    <row r="812" spans="1:33" x14ac:dyDescent="0.25">
      <c r="A812">
        <v>17</v>
      </c>
      <c r="B812">
        <v>300522840</v>
      </c>
      <c r="C812">
        <v>2394813</v>
      </c>
      <c r="D812">
        <v>1</v>
      </c>
      <c r="E812" t="s">
        <v>236</v>
      </c>
      <c r="F812" t="s">
        <v>245</v>
      </c>
      <c r="G812">
        <v>2892</v>
      </c>
      <c r="H812">
        <v>870</v>
      </c>
      <c r="I812">
        <v>114</v>
      </c>
      <c r="J812">
        <v>34</v>
      </c>
      <c r="K812">
        <v>139</v>
      </c>
      <c r="L812">
        <v>1</v>
      </c>
      <c r="M812" t="s">
        <v>233</v>
      </c>
      <c r="N812" t="s">
        <v>234</v>
      </c>
      <c r="O812" s="2">
        <v>306.44254417999997</v>
      </c>
      <c r="P812" s="15"/>
      <c r="Q812" s="15"/>
      <c r="R812" s="15"/>
      <c r="S812" t="s">
        <v>22</v>
      </c>
      <c r="T812">
        <v>10</v>
      </c>
      <c r="U812" s="2">
        <v>352.73961919999999</v>
      </c>
      <c r="V812" s="2">
        <v>6613.8678599999994</v>
      </c>
      <c r="W812" s="2">
        <v>10.203412399999999</v>
      </c>
      <c r="X812" s="2">
        <v>2.4934384000000001</v>
      </c>
      <c r="Y812" s="2">
        <v>4.2782153599999999</v>
      </c>
      <c r="Z812" s="6">
        <f>Crate_BOMs[[#This Row],[glass weight (lb)]]+Crate_BOMs[[#This Row],[Crate Weight (lb)]]/COUNTIF(Crate_BOMs[crate no.],Crate_BOMs[[#This Row],[crate no.]])</f>
        <v>331.63823126571424</v>
      </c>
      <c r="AA812" s="6" t="str">
        <f>IF(LEFT(Crate_BOMs[[#This Row],[glass code]],4)&lt;&gt;"1116","",IFERROR(MID(Crate_BOMs[[#This Row],[no]],FIND("ECN",Crate_BOMs[[#This Row],[no]]),200),MID(Crate_BOMs[[#This Row],[no]],39,200)))</f>
        <v>2.06 GLA07</v>
      </c>
      <c r="AB812" s="6" t="str">
        <f>SUBSTITUTE(IF(RIGHT(Crate_BOMs[[#This Row],[PO Sublot-GL]],6)="curved",RIGHT(Crate_BOMs[[#This Row],[PO Sublot-GL]],12),RIGHT(Crate_BOMs[[#This Row],[PO Sublot-GL]],5))," ","")</f>
        <v>GLA07</v>
      </c>
      <c r="AC812" s="6" t="str">
        <f>SUBSTITUTE(LEFT(Crate_BOMs[[#This Row],[PO Sublot-GL]],LEN(Crate_BOMs[[#This Row],[PO Sublot-GL]])-LEN(Crate_BOMs[[#This Row],[Glass Type]]))," ","")</f>
        <v>2.06</v>
      </c>
      <c r="AD812" s="6" t="str">
        <f>LEFT(Crate_BOMs[[#This Row],[no]],FIND(" ",Crate_BOMs[[#This Row],[no]],5)-1)</f>
        <v>PO 40544</v>
      </c>
      <c r="AE812" s="6" cm="1">
        <f t="array" ref="AE812">COUNTA(_xlfn.UNIQUE(_xlfn._xlws.FILTER(Crate_BOMs[PO],Crate_BOMs[crate no.]=Crate_BOMs[[#This Row],[crate no.]])))</f>
        <v>1</v>
      </c>
      <c r="AF812" s="10" t="str">
        <f>IF(Crate_BOMs[[#This Row],['# POs in Crate]]=1,"",IF(VLOOKUP(Crate_BOMs[[#This Row],[crate no.]],Crates_[[crate no.]:[New Sublot]],3,FALSE)="","",VLOOKUP(Crate_BOMs[[#This Row],[crate no.]],Crates_[[crate no.]:[New Sublot]],3,FALSE)))</f>
        <v/>
      </c>
      <c r="AG812" s="6" t="str">
        <f>IF(VLOOKUP(Crate_BOMs[[#This Row],[crate no.]],Crates_[[crate no.]:[New Sublot]],3,FALSE)="",VLOOKUP(Crate_BOMs[[#This Row],[crate no.]],Crates_[[crate no.]:[New Sublot]],2,FALSE),VLOOKUP(Crate_BOMs[[#This Row],[crate no.]],Crates_[[crate no.]:[New Sublot]],3,FALSE))</f>
        <v>2.06</v>
      </c>
    </row>
    <row r="813" spans="1:33" x14ac:dyDescent="0.25">
      <c r="A813">
        <v>17</v>
      </c>
      <c r="B813">
        <v>300522840</v>
      </c>
      <c r="C813">
        <v>2394813</v>
      </c>
      <c r="D813">
        <v>1</v>
      </c>
      <c r="E813" t="s">
        <v>236</v>
      </c>
      <c r="F813" t="s">
        <v>245</v>
      </c>
      <c r="G813">
        <v>2892</v>
      </c>
      <c r="H813">
        <v>870</v>
      </c>
      <c r="I813">
        <v>114</v>
      </c>
      <c r="J813">
        <v>34</v>
      </c>
      <c r="K813">
        <v>139</v>
      </c>
      <c r="L813">
        <v>1</v>
      </c>
      <c r="M813" t="s">
        <v>233</v>
      </c>
      <c r="N813" t="s">
        <v>234</v>
      </c>
      <c r="O813" s="2">
        <v>306.44254417999997</v>
      </c>
      <c r="P813" s="15"/>
      <c r="Q813" s="15"/>
      <c r="R813" s="15"/>
      <c r="S813" t="s">
        <v>22</v>
      </c>
      <c r="T813">
        <v>10</v>
      </c>
      <c r="U813" s="2">
        <v>352.73961919999999</v>
      </c>
      <c r="V813" s="2">
        <v>6613.8678599999994</v>
      </c>
      <c r="W813" s="2">
        <v>10.203412399999999</v>
      </c>
      <c r="X813" s="2">
        <v>2.4934384000000001</v>
      </c>
      <c r="Y813" s="2">
        <v>4.2782153599999999</v>
      </c>
      <c r="Z813" s="6">
        <f>Crate_BOMs[[#This Row],[glass weight (lb)]]+Crate_BOMs[[#This Row],[Crate Weight (lb)]]/COUNTIF(Crate_BOMs[crate no.],Crate_BOMs[[#This Row],[crate no.]])</f>
        <v>331.63823126571424</v>
      </c>
      <c r="AA813" s="6" t="str">
        <f>IF(LEFT(Crate_BOMs[[#This Row],[glass code]],4)&lt;&gt;"1116","",IFERROR(MID(Crate_BOMs[[#This Row],[no]],FIND("ECN",Crate_BOMs[[#This Row],[no]]),200),MID(Crate_BOMs[[#This Row],[no]],39,200)))</f>
        <v>2.06 GLA07</v>
      </c>
      <c r="AB813" s="6" t="str">
        <f>SUBSTITUTE(IF(RIGHT(Crate_BOMs[[#This Row],[PO Sublot-GL]],6)="curved",RIGHT(Crate_BOMs[[#This Row],[PO Sublot-GL]],12),RIGHT(Crate_BOMs[[#This Row],[PO Sublot-GL]],5))," ","")</f>
        <v>GLA07</v>
      </c>
      <c r="AC813" s="6" t="str">
        <f>SUBSTITUTE(LEFT(Crate_BOMs[[#This Row],[PO Sublot-GL]],LEN(Crate_BOMs[[#This Row],[PO Sublot-GL]])-LEN(Crate_BOMs[[#This Row],[Glass Type]]))," ","")</f>
        <v>2.06</v>
      </c>
      <c r="AD813" s="6" t="str">
        <f>LEFT(Crate_BOMs[[#This Row],[no]],FIND(" ",Crate_BOMs[[#This Row],[no]],5)-1)</f>
        <v>PO 40544</v>
      </c>
      <c r="AE813" s="6" cm="1">
        <f t="array" ref="AE813">COUNTA(_xlfn.UNIQUE(_xlfn._xlws.FILTER(Crate_BOMs[PO],Crate_BOMs[crate no.]=Crate_BOMs[[#This Row],[crate no.]])))</f>
        <v>1</v>
      </c>
      <c r="AF813" s="10" t="str">
        <f>IF(Crate_BOMs[[#This Row],['# POs in Crate]]=1,"",IF(VLOOKUP(Crate_BOMs[[#This Row],[crate no.]],Crates_[[crate no.]:[New Sublot]],3,FALSE)="","",VLOOKUP(Crate_BOMs[[#This Row],[crate no.]],Crates_[[crate no.]:[New Sublot]],3,FALSE)))</f>
        <v/>
      </c>
      <c r="AG813" s="6" t="str">
        <f>IF(VLOOKUP(Crate_BOMs[[#This Row],[crate no.]],Crates_[[crate no.]:[New Sublot]],3,FALSE)="",VLOOKUP(Crate_BOMs[[#This Row],[crate no.]],Crates_[[crate no.]:[New Sublot]],2,FALSE),VLOOKUP(Crate_BOMs[[#This Row],[crate no.]],Crates_[[crate no.]:[New Sublot]],3,FALSE))</f>
        <v>2.06</v>
      </c>
    </row>
    <row r="814" spans="1:33" x14ac:dyDescent="0.25">
      <c r="A814">
        <v>17</v>
      </c>
      <c r="B814">
        <v>300522840</v>
      </c>
      <c r="C814">
        <v>2394813</v>
      </c>
      <c r="D814">
        <v>1</v>
      </c>
      <c r="E814" t="s">
        <v>236</v>
      </c>
      <c r="F814" t="s">
        <v>245</v>
      </c>
      <c r="G814">
        <v>2892</v>
      </c>
      <c r="H814">
        <v>870</v>
      </c>
      <c r="I814">
        <v>114</v>
      </c>
      <c r="J814">
        <v>34</v>
      </c>
      <c r="K814">
        <v>139</v>
      </c>
      <c r="L814">
        <v>1</v>
      </c>
      <c r="M814" t="s">
        <v>233</v>
      </c>
      <c r="N814" t="s">
        <v>234</v>
      </c>
      <c r="O814" s="2">
        <v>306.44254417999997</v>
      </c>
      <c r="P814" s="15"/>
      <c r="Q814" s="15"/>
      <c r="R814" s="15"/>
      <c r="S814" t="s">
        <v>22</v>
      </c>
      <c r="T814">
        <v>10</v>
      </c>
      <c r="U814" s="2">
        <v>352.73961919999999</v>
      </c>
      <c r="V814" s="2">
        <v>6613.8678599999994</v>
      </c>
      <c r="W814" s="2">
        <v>10.203412399999999</v>
      </c>
      <c r="X814" s="2">
        <v>2.4934384000000001</v>
      </c>
      <c r="Y814" s="2">
        <v>4.2782153599999999</v>
      </c>
      <c r="Z814" s="6">
        <f>Crate_BOMs[[#This Row],[glass weight (lb)]]+Crate_BOMs[[#This Row],[Crate Weight (lb)]]/COUNTIF(Crate_BOMs[crate no.],Crate_BOMs[[#This Row],[crate no.]])</f>
        <v>331.63823126571424</v>
      </c>
      <c r="AA814" s="6" t="str">
        <f>IF(LEFT(Crate_BOMs[[#This Row],[glass code]],4)&lt;&gt;"1116","",IFERROR(MID(Crate_BOMs[[#This Row],[no]],FIND("ECN",Crate_BOMs[[#This Row],[no]]),200),MID(Crate_BOMs[[#This Row],[no]],39,200)))</f>
        <v>2.06 GLA07</v>
      </c>
      <c r="AB814" s="6" t="str">
        <f>SUBSTITUTE(IF(RIGHT(Crate_BOMs[[#This Row],[PO Sublot-GL]],6)="curved",RIGHT(Crate_BOMs[[#This Row],[PO Sublot-GL]],12),RIGHT(Crate_BOMs[[#This Row],[PO Sublot-GL]],5))," ","")</f>
        <v>GLA07</v>
      </c>
      <c r="AC814" s="6" t="str">
        <f>SUBSTITUTE(LEFT(Crate_BOMs[[#This Row],[PO Sublot-GL]],LEN(Crate_BOMs[[#This Row],[PO Sublot-GL]])-LEN(Crate_BOMs[[#This Row],[Glass Type]]))," ","")</f>
        <v>2.06</v>
      </c>
      <c r="AD814" s="6" t="str">
        <f>LEFT(Crate_BOMs[[#This Row],[no]],FIND(" ",Crate_BOMs[[#This Row],[no]],5)-1)</f>
        <v>PO 40544</v>
      </c>
      <c r="AE814" s="6" cm="1">
        <f t="array" ref="AE814">COUNTA(_xlfn.UNIQUE(_xlfn._xlws.FILTER(Crate_BOMs[PO],Crate_BOMs[crate no.]=Crate_BOMs[[#This Row],[crate no.]])))</f>
        <v>1</v>
      </c>
      <c r="AF814" s="10" t="str">
        <f>IF(Crate_BOMs[[#This Row],['# POs in Crate]]=1,"",IF(VLOOKUP(Crate_BOMs[[#This Row],[crate no.]],Crates_[[crate no.]:[New Sublot]],3,FALSE)="","",VLOOKUP(Crate_BOMs[[#This Row],[crate no.]],Crates_[[crate no.]:[New Sublot]],3,FALSE)))</f>
        <v/>
      </c>
      <c r="AG814" s="6" t="str">
        <f>IF(VLOOKUP(Crate_BOMs[[#This Row],[crate no.]],Crates_[[crate no.]:[New Sublot]],3,FALSE)="",VLOOKUP(Crate_BOMs[[#This Row],[crate no.]],Crates_[[crate no.]:[New Sublot]],2,FALSE),VLOOKUP(Crate_BOMs[[#This Row],[crate no.]],Crates_[[crate no.]:[New Sublot]],3,FALSE))</f>
        <v>2.06</v>
      </c>
    </row>
    <row r="815" spans="1:33" x14ac:dyDescent="0.25">
      <c r="A815">
        <v>17</v>
      </c>
      <c r="B815">
        <v>300522840</v>
      </c>
      <c r="C815">
        <v>2394813</v>
      </c>
      <c r="D815">
        <v>1</v>
      </c>
      <c r="E815" t="s">
        <v>236</v>
      </c>
      <c r="F815" t="s">
        <v>245</v>
      </c>
      <c r="G815">
        <v>2892</v>
      </c>
      <c r="H815">
        <v>870</v>
      </c>
      <c r="I815">
        <v>114</v>
      </c>
      <c r="J815">
        <v>34</v>
      </c>
      <c r="K815">
        <v>139</v>
      </c>
      <c r="L815">
        <v>1</v>
      </c>
      <c r="M815" t="s">
        <v>233</v>
      </c>
      <c r="N815" t="s">
        <v>234</v>
      </c>
      <c r="O815" s="2">
        <v>306.44254417999997</v>
      </c>
      <c r="P815" s="15"/>
      <c r="Q815" s="15"/>
      <c r="R815" s="15"/>
      <c r="S815" t="s">
        <v>22</v>
      </c>
      <c r="T815">
        <v>10</v>
      </c>
      <c r="U815" s="2">
        <v>352.73961919999999</v>
      </c>
      <c r="V815" s="2">
        <v>6613.8678599999994</v>
      </c>
      <c r="W815" s="2">
        <v>10.203412399999999</v>
      </c>
      <c r="X815" s="2">
        <v>2.4934384000000001</v>
      </c>
      <c r="Y815" s="2">
        <v>4.2782153599999999</v>
      </c>
      <c r="Z815" s="6">
        <f>Crate_BOMs[[#This Row],[glass weight (lb)]]+Crate_BOMs[[#This Row],[Crate Weight (lb)]]/COUNTIF(Crate_BOMs[crate no.],Crate_BOMs[[#This Row],[crate no.]])</f>
        <v>331.63823126571424</v>
      </c>
      <c r="AA815" s="6" t="str">
        <f>IF(LEFT(Crate_BOMs[[#This Row],[glass code]],4)&lt;&gt;"1116","",IFERROR(MID(Crate_BOMs[[#This Row],[no]],FIND("ECN",Crate_BOMs[[#This Row],[no]]),200),MID(Crate_BOMs[[#This Row],[no]],39,200)))</f>
        <v>2.06 GLA07</v>
      </c>
      <c r="AB815" s="6" t="str">
        <f>SUBSTITUTE(IF(RIGHT(Crate_BOMs[[#This Row],[PO Sublot-GL]],6)="curved",RIGHT(Crate_BOMs[[#This Row],[PO Sublot-GL]],12),RIGHT(Crate_BOMs[[#This Row],[PO Sublot-GL]],5))," ","")</f>
        <v>GLA07</v>
      </c>
      <c r="AC815" s="6" t="str">
        <f>SUBSTITUTE(LEFT(Crate_BOMs[[#This Row],[PO Sublot-GL]],LEN(Crate_BOMs[[#This Row],[PO Sublot-GL]])-LEN(Crate_BOMs[[#This Row],[Glass Type]]))," ","")</f>
        <v>2.06</v>
      </c>
      <c r="AD815" s="6" t="str">
        <f>LEFT(Crate_BOMs[[#This Row],[no]],FIND(" ",Crate_BOMs[[#This Row],[no]],5)-1)</f>
        <v>PO 40544</v>
      </c>
      <c r="AE815" s="6" cm="1">
        <f t="array" ref="AE815">COUNTA(_xlfn.UNIQUE(_xlfn._xlws.FILTER(Crate_BOMs[PO],Crate_BOMs[crate no.]=Crate_BOMs[[#This Row],[crate no.]])))</f>
        <v>1</v>
      </c>
      <c r="AF815" s="10" t="str">
        <f>IF(Crate_BOMs[[#This Row],['# POs in Crate]]=1,"",IF(VLOOKUP(Crate_BOMs[[#This Row],[crate no.]],Crates_[[crate no.]:[New Sublot]],3,FALSE)="","",VLOOKUP(Crate_BOMs[[#This Row],[crate no.]],Crates_[[crate no.]:[New Sublot]],3,FALSE)))</f>
        <v/>
      </c>
      <c r="AG815" s="6" t="str">
        <f>IF(VLOOKUP(Crate_BOMs[[#This Row],[crate no.]],Crates_[[crate no.]:[New Sublot]],3,FALSE)="",VLOOKUP(Crate_BOMs[[#This Row],[crate no.]],Crates_[[crate no.]:[New Sublot]],2,FALSE),VLOOKUP(Crate_BOMs[[#This Row],[crate no.]],Crates_[[crate no.]:[New Sublot]],3,FALSE))</f>
        <v>2.06</v>
      </c>
    </row>
    <row r="816" spans="1:33" x14ac:dyDescent="0.25">
      <c r="A816">
        <v>17</v>
      </c>
      <c r="B816">
        <v>300521343</v>
      </c>
      <c r="C816">
        <v>2394816</v>
      </c>
      <c r="D816">
        <v>1</v>
      </c>
      <c r="E816" t="s">
        <v>231</v>
      </c>
      <c r="F816" t="s">
        <v>244</v>
      </c>
      <c r="G816">
        <v>2892</v>
      </c>
      <c r="H816">
        <v>870</v>
      </c>
      <c r="I816">
        <v>114</v>
      </c>
      <c r="J816">
        <v>34</v>
      </c>
      <c r="K816">
        <v>139</v>
      </c>
      <c r="L816">
        <v>1</v>
      </c>
      <c r="M816" t="s">
        <v>233</v>
      </c>
      <c r="N816" t="s">
        <v>234</v>
      </c>
      <c r="O816" s="2">
        <v>306.44254417999997</v>
      </c>
      <c r="P816" s="15"/>
      <c r="Q816" s="15"/>
      <c r="R816" s="15"/>
      <c r="S816" t="s">
        <v>22</v>
      </c>
      <c r="T816">
        <v>10</v>
      </c>
      <c r="U816" s="2">
        <v>352.73961919999999</v>
      </c>
      <c r="V816" s="2">
        <v>6613.8678599999994</v>
      </c>
      <c r="W816" s="2">
        <v>10.203412399999999</v>
      </c>
      <c r="X816" s="2">
        <v>2.4934384000000001</v>
      </c>
      <c r="Y816" s="2">
        <v>4.2782153599999999</v>
      </c>
      <c r="Z816" s="6">
        <f>Crate_BOMs[[#This Row],[glass weight (lb)]]+Crate_BOMs[[#This Row],[Crate Weight (lb)]]/COUNTIF(Crate_BOMs[crate no.],Crate_BOMs[[#This Row],[crate no.]])</f>
        <v>329.95851879333333</v>
      </c>
      <c r="AA816" s="6" t="str">
        <f>IF(LEFT(Crate_BOMs[[#This Row],[glass code]],4)&lt;&gt;"1116","",IFERROR(MID(Crate_BOMs[[#This Row],[no]],FIND("ECN",Crate_BOMs[[#This Row],[no]]),200),MID(Crate_BOMs[[#This Row],[no]],39,200)))</f>
        <v>2.07 GLT07</v>
      </c>
      <c r="AB816" s="6" t="str">
        <f>SUBSTITUTE(IF(RIGHT(Crate_BOMs[[#This Row],[PO Sublot-GL]],6)="curved",RIGHT(Crate_BOMs[[#This Row],[PO Sublot-GL]],12),RIGHT(Crate_BOMs[[#This Row],[PO Sublot-GL]],5))," ","")</f>
        <v>GLT07</v>
      </c>
      <c r="AC816" s="6" t="str">
        <f>SUBSTITUTE(LEFT(Crate_BOMs[[#This Row],[PO Sublot-GL]],LEN(Crate_BOMs[[#This Row],[PO Sublot-GL]])-LEN(Crate_BOMs[[#This Row],[Glass Type]]))," ","")</f>
        <v>2.07</v>
      </c>
      <c r="AD816" s="6" t="str">
        <f>LEFT(Crate_BOMs[[#This Row],[no]],FIND(" ",Crate_BOMs[[#This Row],[no]],5)-1)</f>
        <v>PO 40545</v>
      </c>
      <c r="AE816" s="6" cm="1">
        <f t="array" ref="AE816">COUNTA(_xlfn.UNIQUE(_xlfn._xlws.FILTER(Crate_BOMs[PO],Crate_BOMs[crate no.]=Crate_BOMs[[#This Row],[crate no.]])))</f>
        <v>1</v>
      </c>
      <c r="AF816" s="10" t="str">
        <f>IF(Crate_BOMs[[#This Row],['# POs in Crate]]=1,"",IF(VLOOKUP(Crate_BOMs[[#This Row],[crate no.]],Crates_[[crate no.]:[New Sublot]],3,FALSE)="","",VLOOKUP(Crate_BOMs[[#This Row],[crate no.]],Crates_[[crate no.]:[New Sublot]],3,FALSE)))</f>
        <v/>
      </c>
      <c r="AG816" s="6" t="str">
        <f>IF(VLOOKUP(Crate_BOMs[[#This Row],[crate no.]],Crates_[[crate no.]:[New Sublot]],3,FALSE)="",VLOOKUP(Crate_BOMs[[#This Row],[crate no.]],Crates_[[crate no.]:[New Sublot]],2,FALSE),VLOOKUP(Crate_BOMs[[#This Row],[crate no.]],Crates_[[crate no.]:[New Sublot]],3,FALSE))</f>
        <v>2.07</v>
      </c>
    </row>
    <row r="817" spans="1:33" x14ac:dyDescent="0.25">
      <c r="A817">
        <v>17</v>
      </c>
      <c r="B817">
        <v>300521343</v>
      </c>
      <c r="C817">
        <v>2394816</v>
      </c>
      <c r="D817">
        <v>1</v>
      </c>
      <c r="E817" t="s">
        <v>231</v>
      </c>
      <c r="F817" t="s">
        <v>244</v>
      </c>
      <c r="G817">
        <v>2892</v>
      </c>
      <c r="H817">
        <v>870</v>
      </c>
      <c r="I817">
        <v>114</v>
      </c>
      <c r="J817">
        <v>34</v>
      </c>
      <c r="K817">
        <v>139</v>
      </c>
      <c r="L817">
        <v>1</v>
      </c>
      <c r="M817" t="s">
        <v>233</v>
      </c>
      <c r="N817" t="s">
        <v>234</v>
      </c>
      <c r="O817" s="2">
        <v>306.44254417999997</v>
      </c>
      <c r="P817" s="15"/>
      <c r="Q817" s="15"/>
      <c r="R817" s="15"/>
      <c r="S817" t="s">
        <v>22</v>
      </c>
      <c r="T817">
        <v>10</v>
      </c>
      <c r="U817" s="2">
        <v>352.73961919999999</v>
      </c>
      <c r="V817" s="2">
        <v>6613.8678599999994</v>
      </c>
      <c r="W817" s="2">
        <v>10.203412399999999</v>
      </c>
      <c r="X817" s="2">
        <v>2.4934384000000001</v>
      </c>
      <c r="Y817" s="2">
        <v>4.2782153599999999</v>
      </c>
      <c r="Z817" s="6">
        <f>Crate_BOMs[[#This Row],[glass weight (lb)]]+Crate_BOMs[[#This Row],[Crate Weight (lb)]]/COUNTIF(Crate_BOMs[crate no.],Crate_BOMs[[#This Row],[crate no.]])</f>
        <v>329.95851879333333</v>
      </c>
      <c r="AA817" s="6" t="str">
        <f>IF(LEFT(Crate_BOMs[[#This Row],[glass code]],4)&lt;&gt;"1116","",IFERROR(MID(Crate_BOMs[[#This Row],[no]],FIND("ECN",Crate_BOMs[[#This Row],[no]]),200),MID(Crate_BOMs[[#This Row],[no]],39,200)))</f>
        <v>2.07 GLT07</v>
      </c>
      <c r="AB817" s="6" t="str">
        <f>SUBSTITUTE(IF(RIGHT(Crate_BOMs[[#This Row],[PO Sublot-GL]],6)="curved",RIGHT(Crate_BOMs[[#This Row],[PO Sublot-GL]],12),RIGHT(Crate_BOMs[[#This Row],[PO Sublot-GL]],5))," ","")</f>
        <v>GLT07</v>
      </c>
      <c r="AC817" s="6" t="str">
        <f>SUBSTITUTE(LEFT(Crate_BOMs[[#This Row],[PO Sublot-GL]],LEN(Crate_BOMs[[#This Row],[PO Sublot-GL]])-LEN(Crate_BOMs[[#This Row],[Glass Type]]))," ","")</f>
        <v>2.07</v>
      </c>
      <c r="AD817" s="6" t="str">
        <f>LEFT(Crate_BOMs[[#This Row],[no]],FIND(" ",Crate_BOMs[[#This Row],[no]],5)-1)</f>
        <v>PO 40545</v>
      </c>
      <c r="AE817" s="6" cm="1">
        <f t="array" ref="AE817">COUNTA(_xlfn.UNIQUE(_xlfn._xlws.FILTER(Crate_BOMs[PO],Crate_BOMs[crate no.]=Crate_BOMs[[#This Row],[crate no.]])))</f>
        <v>1</v>
      </c>
      <c r="AF817" s="10" t="str">
        <f>IF(Crate_BOMs[[#This Row],['# POs in Crate]]=1,"",IF(VLOOKUP(Crate_BOMs[[#This Row],[crate no.]],Crates_[[crate no.]:[New Sublot]],3,FALSE)="","",VLOOKUP(Crate_BOMs[[#This Row],[crate no.]],Crates_[[crate no.]:[New Sublot]],3,FALSE)))</f>
        <v/>
      </c>
      <c r="AG817" s="6" t="str">
        <f>IF(VLOOKUP(Crate_BOMs[[#This Row],[crate no.]],Crates_[[crate no.]:[New Sublot]],3,FALSE)="",VLOOKUP(Crate_BOMs[[#This Row],[crate no.]],Crates_[[crate no.]:[New Sublot]],2,FALSE),VLOOKUP(Crate_BOMs[[#This Row],[crate no.]],Crates_[[crate no.]:[New Sublot]],3,FALSE))</f>
        <v>2.07</v>
      </c>
    </row>
    <row r="818" spans="1:33" x14ac:dyDescent="0.25">
      <c r="A818">
        <v>17</v>
      </c>
      <c r="B818">
        <v>300521343</v>
      </c>
      <c r="C818">
        <v>2394816</v>
      </c>
      <c r="D818">
        <v>1</v>
      </c>
      <c r="E818" t="s">
        <v>231</v>
      </c>
      <c r="F818" t="s">
        <v>244</v>
      </c>
      <c r="G818">
        <v>2892</v>
      </c>
      <c r="H818">
        <v>870</v>
      </c>
      <c r="I818">
        <v>114</v>
      </c>
      <c r="J818">
        <v>34</v>
      </c>
      <c r="K818">
        <v>139</v>
      </c>
      <c r="L818">
        <v>1</v>
      </c>
      <c r="M818" t="s">
        <v>233</v>
      </c>
      <c r="N818" t="s">
        <v>234</v>
      </c>
      <c r="O818" s="2">
        <v>306.44254417999997</v>
      </c>
      <c r="P818" s="15"/>
      <c r="Q818" s="15"/>
      <c r="R818" s="15"/>
      <c r="S818" t="s">
        <v>22</v>
      </c>
      <c r="T818">
        <v>10</v>
      </c>
      <c r="U818" s="2">
        <v>352.73961919999999</v>
      </c>
      <c r="V818" s="2">
        <v>6613.8678599999994</v>
      </c>
      <c r="W818" s="2">
        <v>10.203412399999999</v>
      </c>
      <c r="X818" s="2">
        <v>2.4934384000000001</v>
      </c>
      <c r="Y818" s="2">
        <v>4.2782153599999999</v>
      </c>
      <c r="Z818" s="6">
        <f>Crate_BOMs[[#This Row],[glass weight (lb)]]+Crate_BOMs[[#This Row],[Crate Weight (lb)]]/COUNTIF(Crate_BOMs[crate no.],Crate_BOMs[[#This Row],[crate no.]])</f>
        <v>329.95851879333333</v>
      </c>
      <c r="AA818" s="6" t="str">
        <f>IF(LEFT(Crate_BOMs[[#This Row],[glass code]],4)&lt;&gt;"1116","",IFERROR(MID(Crate_BOMs[[#This Row],[no]],FIND("ECN",Crate_BOMs[[#This Row],[no]]),200),MID(Crate_BOMs[[#This Row],[no]],39,200)))</f>
        <v>2.07 GLT07</v>
      </c>
      <c r="AB818" s="6" t="str">
        <f>SUBSTITUTE(IF(RIGHT(Crate_BOMs[[#This Row],[PO Sublot-GL]],6)="curved",RIGHT(Crate_BOMs[[#This Row],[PO Sublot-GL]],12),RIGHT(Crate_BOMs[[#This Row],[PO Sublot-GL]],5))," ","")</f>
        <v>GLT07</v>
      </c>
      <c r="AC818" s="6" t="str">
        <f>SUBSTITUTE(LEFT(Crate_BOMs[[#This Row],[PO Sublot-GL]],LEN(Crate_BOMs[[#This Row],[PO Sublot-GL]])-LEN(Crate_BOMs[[#This Row],[Glass Type]]))," ","")</f>
        <v>2.07</v>
      </c>
      <c r="AD818" s="6" t="str">
        <f>LEFT(Crate_BOMs[[#This Row],[no]],FIND(" ",Crate_BOMs[[#This Row],[no]],5)-1)</f>
        <v>PO 40545</v>
      </c>
      <c r="AE818" s="6" cm="1">
        <f t="array" ref="AE818">COUNTA(_xlfn.UNIQUE(_xlfn._xlws.FILTER(Crate_BOMs[PO],Crate_BOMs[crate no.]=Crate_BOMs[[#This Row],[crate no.]])))</f>
        <v>1</v>
      </c>
      <c r="AF818" s="10" t="str">
        <f>IF(Crate_BOMs[[#This Row],['# POs in Crate]]=1,"",IF(VLOOKUP(Crate_BOMs[[#This Row],[crate no.]],Crates_[[crate no.]:[New Sublot]],3,FALSE)="","",VLOOKUP(Crate_BOMs[[#This Row],[crate no.]],Crates_[[crate no.]:[New Sublot]],3,FALSE)))</f>
        <v/>
      </c>
      <c r="AG818" s="6" t="str">
        <f>IF(VLOOKUP(Crate_BOMs[[#This Row],[crate no.]],Crates_[[crate no.]:[New Sublot]],3,FALSE)="",VLOOKUP(Crate_BOMs[[#This Row],[crate no.]],Crates_[[crate no.]:[New Sublot]],2,FALSE),VLOOKUP(Crate_BOMs[[#This Row],[crate no.]],Crates_[[crate no.]:[New Sublot]],3,FALSE))</f>
        <v>2.07</v>
      </c>
    </row>
    <row r="819" spans="1:33" x14ac:dyDescent="0.25">
      <c r="A819">
        <v>17</v>
      </c>
      <c r="B819">
        <v>300521343</v>
      </c>
      <c r="C819">
        <v>2394816</v>
      </c>
      <c r="D819">
        <v>1</v>
      </c>
      <c r="E819" t="s">
        <v>231</v>
      </c>
      <c r="F819" t="s">
        <v>244</v>
      </c>
      <c r="G819">
        <v>2892</v>
      </c>
      <c r="H819">
        <v>870</v>
      </c>
      <c r="I819">
        <v>114</v>
      </c>
      <c r="J819">
        <v>34</v>
      </c>
      <c r="K819">
        <v>139</v>
      </c>
      <c r="L819">
        <v>1</v>
      </c>
      <c r="M819" t="s">
        <v>233</v>
      </c>
      <c r="N819" t="s">
        <v>234</v>
      </c>
      <c r="O819" s="2">
        <v>306.44254417999997</v>
      </c>
      <c r="P819" s="15"/>
      <c r="Q819" s="15"/>
      <c r="R819" s="15"/>
      <c r="S819" t="s">
        <v>22</v>
      </c>
      <c r="T819">
        <v>10</v>
      </c>
      <c r="U819" s="2">
        <v>352.73961919999999</v>
      </c>
      <c r="V819" s="2">
        <v>6613.8678599999994</v>
      </c>
      <c r="W819" s="2">
        <v>10.203412399999999</v>
      </c>
      <c r="X819" s="2">
        <v>2.4934384000000001</v>
      </c>
      <c r="Y819" s="2">
        <v>4.2782153599999999</v>
      </c>
      <c r="Z819" s="6">
        <f>Crate_BOMs[[#This Row],[glass weight (lb)]]+Crate_BOMs[[#This Row],[Crate Weight (lb)]]/COUNTIF(Crate_BOMs[crate no.],Crate_BOMs[[#This Row],[crate no.]])</f>
        <v>329.95851879333333</v>
      </c>
      <c r="AA819" s="6" t="str">
        <f>IF(LEFT(Crate_BOMs[[#This Row],[glass code]],4)&lt;&gt;"1116","",IFERROR(MID(Crate_BOMs[[#This Row],[no]],FIND("ECN",Crate_BOMs[[#This Row],[no]]),200),MID(Crate_BOMs[[#This Row],[no]],39,200)))</f>
        <v>2.07 GLT07</v>
      </c>
      <c r="AB819" s="6" t="str">
        <f>SUBSTITUTE(IF(RIGHT(Crate_BOMs[[#This Row],[PO Sublot-GL]],6)="curved",RIGHT(Crate_BOMs[[#This Row],[PO Sublot-GL]],12),RIGHT(Crate_BOMs[[#This Row],[PO Sublot-GL]],5))," ","")</f>
        <v>GLT07</v>
      </c>
      <c r="AC819" s="6" t="str">
        <f>SUBSTITUTE(LEFT(Crate_BOMs[[#This Row],[PO Sublot-GL]],LEN(Crate_BOMs[[#This Row],[PO Sublot-GL]])-LEN(Crate_BOMs[[#This Row],[Glass Type]]))," ","")</f>
        <v>2.07</v>
      </c>
      <c r="AD819" s="6" t="str">
        <f>LEFT(Crate_BOMs[[#This Row],[no]],FIND(" ",Crate_BOMs[[#This Row],[no]],5)-1)</f>
        <v>PO 40545</v>
      </c>
      <c r="AE819" s="6" cm="1">
        <f t="array" ref="AE819">COUNTA(_xlfn.UNIQUE(_xlfn._xlws.FILTER(Crate_BOMs[PO],Crate_BOMs[crate no.]=Crate_BOMs[[#This Row],[crate no.]])))</f>
        <v>1</v>
      </c>
      <c r="AF819" s="10" t="str">
        <f>IF(Crate_BOMs[[#This Row],['# POs in Crate]]=1,"",IF(VLOOKUP(Crate_BOMs[[#This Row],[crate no.]],Crates_[[crate no.]:[New Sublot]],3,FALSE)="","",VLOOKUP(Crate_BOMs[[#This Row],[crate no.]],Crates_[[crate no.]:[New Sublot]],3,FALSE)))</f>
        <v/>
      </c>
      <c r="AG819" s="6" t="str">
        <f>IF(VLOOKUP(Crate_BOMs[[#This Row],[crate no.]],Crates_[[crate no.]:[New Sublot]],3,FALSE)="",VLOOKUP(Crate_BOMs[[#This Row],[crate no.]],Crates_[[crate no.]:[New Sublot]],2,FALSE),VLOOKUP(Crate_BOMs[[#This Row],[crate no.]],Crates_[[crate no.]:[New Sublot]],3,FALSE))</f>
        <v>2.07</v>
      </c>
    </row>
    <row r="820" spans="1:33" x14ac:dyDescent="0.25">
      <c r="A820">
        <v>17</v>
      </c>
      <c r="B820">
        <v>300521343</v>
      </c>
      <c r="C820">
        <v>2394816</v>
      </c>
      <c r="D820">
        <v>1</v>
      </c>
      <c r="E820" t="s">
        <v>231</v>
      </c>
      <c r="F820" t="s">
        <v>244</v>
      </c>
      <c r="G820">
        <v>2892</v>
      </c>
      <c r="H820">
        <v>870</v>
      </c>
      <c r="I820">
        <v>114</v>
      </c>
      <c r="J820">
        <v>34</v>
      </c>
      <c r="K820">
        <v>139</v>
      </c>
      <c r="L820">
        <v>1</v>
      </c>
      <c r="M820" t="s">
        <v>233</v>
      </c>
      <c r="N820" t="s">
        <v>234</v>
      </c>
      <c r="O820" s="2">
        <v>306.44254417999997</v>
      </c>
      <c r="P820" s="15"/>
      <c r="Q820" s="15"/>
      <c r="R820" s="15"/>
      <c r="S820" t="s">
        <v>22</v>
      </c>
      <c r="T820">
        <v>10</v>
      </c>
      <c r="U820" s="2">
        <v>352.73961919999999</v>
      </c>
      <c r="V820" s="2">
        <v>6613.8678599999994</v>
      </c>
      <c r="W820" s="2">
        <v>10.203412399999999</v>
      </c>
      <c r="X820" s="2">
        <v>2.4934384000000001</v>
      </c>
      <c r="Y820" s="2">
        <v>4.2782153599999999</v>
      </c>
      <c r="Z820" s="6">
        <f>Crate_BOMs[[#This Row],[glass weight (lb)]]+Crate_BOMs[[#This Row],[Crate Weight (lb)]]/COUNTIF(Crate_BOMs[crate no.],Crate_BOMs[[#This Row],[crate no.]])</f>
        <v>329.95851879333333</v>
      </c>
      <c r="AA820" s="6" t="str">
        <f>IF(LEFT(Crate_BOMs[[#This Row],[glass code]],4)&lt;&gt;"1116","",IFERROR(MID(Crate_BOMs[[#This Row],[no]],FIND("ECN",Crate_BOMs[[#This Row],[no]]),200),MID(Crate_BOMs[[#This Row],[no]],39,200)))</f>
        <v>2.07 GLT07</v>
      </c>
      <c r="AB820" s="6" t="str">
        <f>SUBSTITUTE(IF(RIGHT(Crate_BOMs[[#This Row],[PO Sublot-GL]],6)="curved",RIGHT(Crate_BOMs[[#This Row],[PO Sublot-GL]],12),RIGHT(Crate_BOMs[[#This Row],[PO Sublot-GL]],5))," ","")</f>
        <v>GLT07</v>
      </c>
      <c r="AC820" s="6" t="str">
        <f>SUBSTITUTE(LEFT(Crate_BOMs[[#This Row],[PO Sublot-GL]],LEN(Crate_BOMs[[#This Row],[PO Sublot-GL]])-LEN(Crate_BOMs[[#This Row],[Glass Type]]))," ","")</f>
        <v>2.07</v>
      </c>
      <c r="AD820" s="6" t="str">
        <f>LEFT(Crate_BOMs[[#This Row],[no]],FIND(" ",Crate_BOMs[[#This Row],[no]],5)-1)</f>
        <v>PO 40545</v>
      </c>
      <c r="AE820" s="6" cm="1">
        <f t="array" ref="AE820">COUNTA(_xlfn.UNIQUE(_xlfn._xlws.FILTER(Crate_BOMs[PO],Crate_BOMs[crate no.]=Crate_BOMs[[#This Row],[crate no.]])))</f>
        <v>1</v>
      </c>
      <c r="AF820" s="10" t="str">
        <f>IF(Crate_BOMs[[#This Row],['# POs in Crate]]=1,"",IF(VLOOKUP(Crate_BOMs[[#This Row],[crate no.]],Crates_[[crate no.]:[New Sublot]],3,FALSE)="","",VLOOKUP(Crate_BOMs[[#This Row],[crate no.]],Crates_[[crate no.]:[New Sublot]],3,FALSE)))</f>
        <v/>
      </c>
      <c r="AG820" s="6" t="str">
        <f>IF(VLOOKUP(Crate_BOMs[[#This Row],[crate no.]],Crates_[[crate no.]:[New Sublot]],3,FALSE)="",VLOOKUP(Crate_BOMs[[#This Row],[crate no.]],Crates_[[crate no.]:[New Sublot]],2,FALSE),VLOOKUP(Crate_BOMs[[#This Row],[crate no.]],Crates_[[crate no.]:[New Sublot]],3,FALSE))</f>
        <v>2.07</v>
      </c>
    </row>
    <row r="821" spans="1:33" x14ac:dyDescent="0.25">
      <c r="A821">
        <v>17</v>
      </c>
      <c r="B821">
        <v>300521343</v>
      </c>
      <c r="C821">
        <v>2394816</v>
      </c>
      <c r="D821">
        <v>1</v>
      </c>
      <c r="E821" t="s">
        <v>231</v>
      </c>
      <c r="F821" t="s">
        <v>244</v>
      </c>
      <c r="G821">
        <v>2892</v>
      </c>
      <c r="H821">
        <v>870</v>
      </c>
      <c r="I821">
        <v>114</v>
      </c>
      <c r="J821">
        <v>34</v>
      </c>
      <c r="K821">
        <v>139</v>
      </c>
      <c r="L821">
        <v>1</v>
      </c>
      <c r="M821" t="s">
        <v>233</v>
      </c>
      <c r="N821" t="s">
        <v>234</v>
      </c>
      <c r="O821" s="2">
        <v>306.44254417999997</v>
      </c>
      <c r="P821" s="15"/>
      <c r="Q821" s="15"/>
      <c r="R821" s="15"/>
      <c r="S821" t="s">
        <v>22</v>
      </c>
      <c r="T821">
        <v>10</v>
      </c>
      <c r="U821" s="2">
        <v>352.73961919999999</v>
      </c>
      <c r="V821" s="2">
        <v>6613.8678599999994</v>
      </c>
      <c r="W821" s="2">
        <v>10.203412399999999</v>
      </c>
      <c r="X821" s="2">
        <v>2.4934384000000001</v>
      </c>
      <c r="Y821" s="2">
        <v>4.2782153599999999</v>
      </c>
      <c r="Z821" s="6">
        <f>Crate_BOMs[[#This Row],[glass weight (lb)]]+Crate_BOMs[[#This Row],[Crate Weight (lb)]]/COUNTIF(Crate_BOMs[crate no.],Crate_BOMs[[#This Row],[crate no.]])</f>
        <v>329.95851879333333</v>
      </c>
      <c r="AA821" s="6" t="str">
        <f>IF(LEFT(Crate_BOMs[[#This Row],[glass code]],4)&lt;&gt;"1116","",IFERROR(MID(Crate_BOMs[[#This Row],[no]],FIND("ECN",Crate_BOMs[[#This Row],[no]]),200),MID(Crate_BOMs[[#This Row],[no]],39,200)))</f>
        <v>2.07 GLT07</v>
      </c>
      <c r="AB821" s="6" t="str">
        <f>SUBSTITUTE(IF(RIGHT(Crate_BOMs[[#This Row],[PO Sublot-GL]],6)="curved",RIGHT(Crate_BOMs[[#This Row],[PO Sublot-GL]],12),RIGHT(Crate_BOMs[[#This Row],[PO Sublot-GL]],5))," ","")</f>
        <v>GLT07</v>
      </c>
      <c r="AC821" s="6" t="str">
        <f>SUBSTITUTE(LEFT(Crate_BOMs[[#This Row],[PO Sublot-GL]],LEN(Crate_BOMs[[#This Row],[PO Sublot-GL]])-LEN(Crate_BOMs[[#This Row],[Glass Type]]))," ","")</f>
        <v>2.07</v>
      </c>
      <c r="AD821" s="6" t="str">
        <f>LEFT(Crate_BOMs[[#This Row],[no]],FIND(" ",Crate_BOMs[[#This Row],[no]],5)-1)</f>
        <v>PO 40545</v>
      </c>
      <c r="AE821" s="6" cm="1">
        <f t="array" ref="AE821">COUNTA(_xlfn.UNIQUE(_xlfn._xlws.FILTER(Crate_BOMs[PO],Crate_BOMs[crate no.]=Crate_BOMs[[#This Row],[crate no.]])))</f>
        <v>1</v>
      </c>
      <c r="AF821" s="10" t="str">
        <f>IF(Crate_BOMs[[#This Row],['# POs in Crate]]=1,"",IF(VLOOKUP(Crate_BOMs[[#This Row],[crate no.]],Crates_[[crate no.]:[New Sublot]],3,FALSE)="","",VLOOKUP(Crate_BOMs[[#This Row],[crate no.]],Crates_[[crate no.]:[New Sublot]],3,FALSE)))</f>
        <v/>
      </c>
      <c r="AG821" s="6" t="str">
        <f>IF(VLOOKUP(Crate_BOMs[[#This Row],[crate no.]],Crates_[[crate no.]:[New Sublot]],3,FALSE)="",VLOOKUP(Crate_BOMs[[#This Row],[crate no.]],Crates_[[crate no.]:[New Sublot]],2,FALSE),VLOOKUP(Crate_BOMs[[#This Row],[crate no.]],Crates_[[crate no.]:[New Sublot]],3,FALSE))</f>
        <v>2.07</v>
      </c>
    </row>
    <row r="822" spans="1:33" x14ac:dyDescent="0.25">
      <c r="A822">
        <v>17</v>
      </c>
      <c r="B822">
        <v>300521343</v>
      </c>
      <c r="C822">
        <v>2394816</v>
      </c>
      <c r="D822">
        <v>1</v>
      </c>
      <c r="E822" t="s">
        <v>231</v>
      </c>
      <c r="F822" t="s">
        <v>244</v>
      </c>
      <c r="G822">
        <v>2892</v>
      </c>
      <c r="H822">
        <v>870</v>
      </c>
      <c r="I822">
        <v>114</v>
      </c>
      <c r="J822">
        <v>34</v>
      </c>
      <c r="K822">
        <v>139</v>
      </c>
      <c r="L822">
        <v>1</v>
      </c>
      <c r="M822" t="s">
        <v>233</v>
      </c>
      <c r="N822" t="s">
        <v>234</v>
      </c>
      <c r="O822" s="2">
        <v>306.44254417999997</v>
      </c>
      <c r="P822" s="15"/>
      <c r="Q822" s="15"/>
      <c r="R822" s="15"/>
      <c r="S822" t="s">
        <v>22</v>
      </c>
      <c r="T822">
        <v>10</v>
      </c>
      <c r="U822" s="2">
        <v>352.73961919999999</v>
      </c>
      <c r="V822" s="2">
        <v>6613.8678599999994</v>
      </c>
      <c r="W822" s="2">
        <v>10.203412399999999</v>
      </c>
      <c r="X822" s="2">
        <v>2.4934384000000001</v>
      </c>
      <c r="Y822" s="2">
        <v>4.2782153599999999</v>
      </c>
      <c r="Z822" s="6">
        <f>Crate_BOMs[[#This Row],[glass weight (lb)]]+Crate_BOMs[[#This Row],[Crate Weight (lb)]]/COUNTIF(Crate_BOMs[crate no.],Crate_BOMs[[#This Row],[crate no.]])</f>
        <v>329.95851879333333</v>
      </c>
      <c r="AA822" s="6" t="str">
        <f>IF(LEFT(Crate_BOMs[[#This Row],[glass code]],4)&lt;&gt;"1116","",IFERROR(MID(Crate_BOMs[[#This Row],[no]],FIND("ECN",Crate_BOMs[[#This Row],[no]]),200),MID(Crate_BOMs[[#This Row],[no]],39,200)))</f>
        <v>2.07 GLT07</v>
      </c>
      <c r="AB822" s="6" t="str">
        <f>SUBSTITUTE(IF(RIGHT(Crate_BOMs[[#This Row],[PO Sublot-GL]],6)="curved",RIGHT(Crate_BOMs[[#This Row],[PO Sublot-GL]],12),RIGHT(Crate_BOMs[[#This Row],[PO Sublot-GL]],5))," ","")</f>
        <v>GLT07</v>
      </c>
      <c r="AC822" s="6" t="str">
        <f>SUBSTITUTE(LEFT(Crate_BOMs[[#This Row],[PO Sublot-GL]],LEN(Crate_BOMs[[#This Row],[PO Sublot-GL]])-LEN(Crate_BOMs[[#This Row],[Glass Type]]))," ","")</f>
        <v>2.07</v>
      </c>
      <c r="AD822" s="6" t="str">
        <f>LEFT(Crate_BOMs[[#This Row],[no]],FIND(" ",Crate_BOMs[[#This Row],[no]],5)-1)</f>
        <v>PO 40545</v>
      </c>
      <c r="AE822" s="6" cm="1">
        <f t="array" ref="AE822">COUNTA(_xlfn.UNIQUE(_xlfn._xlws.FILTER(Crate_BOMs[PO],Crate_BOMs[crate no.]=Crate_BOMs[[#This Row],[crate no.]])))</f>
        <v>1</v>
      </c>
      <c r="AF822" s="10" t="str">
        <f>IF(Crate_BOMs[[#This Row],['# POs in Crate]]=1,"",IF(VLOOKUP(Crate_BOMs[[#This Row],[crate no.]],Crates_[[crate no.]:[New Sublot]],3,FALSE)="","",VLOOKUP(Crate_BOMs[[#This Row],[crate no.]],Crates_[[crate no.]:[New Sublot]],3,FALSE)))</f>
        <v/>
      </c>
      <c r="AG822" s="6" t="str">
        <f>IF(VLOOKUP(Crate_BOMs[[#This Row],[crate no.]],Crates_[[crate no.]:[New Sublot]],3,FALSE)="",VLOOKUP(Crate_BOMs[[#This Row],[crate no.]],Crates_[[crate no.]:[New Sublot]],2,FALSE),VLOOKUP(Crate_BOMs[[#This Row],[crate no.]],Crates_[[crate no.]:[New Sublot]],3,FALSE))</f>
        <v>2.07</v>
      </c>
    </row>
    <row r="823" spans="1:33" x14ac:dyDescent="0.25">
      <c r="A823">
        <v>17</v>
      </c>
      <c r="B823">
        <v>300521343</v>
      </c>
      <c r="C823">
        <v>2394816</v>
      </c>
      <c r="D823">
        <v>1</v>
      </c>
      <c r="E823" t="s">
        <v>231</v>
      </c>
      <c r="F823" t="s">
        <v>244</v>
      </c>
      <c r="G823">
        <v>2892</v>
      </c>
      <c r="H823">
        <v>870</v>
      </c>
      <c r="I823">
        <v>114</v>
      </c>
      <c r="J823">
        <v>34</v>
      </c>
      <c r="K823">
        <v>139</v>
      </c>
      <c r="L823">
        <v>1</v>
      </c>
      <c r="M823" t="s">
        <v>233</v>
      </c>
      <c r="N823" t="s">
        <v>234</v>
      </c>
      <c r="O823" s="2">
        <v>306.44254417999997</v>
      </c>
      <c r="P823" s="15"/>
      <c r="Q823" s="15"/>
      <c r="R823" s="15"/>
      <c r="S823" t="s">
        <v>22</v>
      </c>
      <c r="T823">
        <v>10</v>
      </c>
      <c r="U823" s="2">
        <v>352.73961919999999</v>
      </c>
      <c r="V823" s="2">
        <v>6613.8678599999994</v>
      </c>
      <c r="W823" s="2">
        <v>10.203412399999999</v>
      </c>
      <c r="X823" s="2">
        <v>2.4934384000000001</v>
      </c>
      <c r="Y823" s="2">
        <v>4.2782153599999999</v>
      </c>
      <c r="Z823" s="6">
        <f>Crate_BOMs[[#This Row],[glass weight (lb)]]+Crate_BOMs[[#This Row],[Crate Weight (lb)]]/COUNTIF(Crate_BOMs[crate no.],Crate_BOMs[[#This Row],[crate no.]])</f>
        <v>329.95851879333333</v>
      </c>
      <c r="AA823" s="6" t="str">
        <f>IF(LEFT(Crate_BOMs[[#This Row],[glass code]],4)&lt;&gt;"1116","",IFERROR(MID(Crate_BOMs[[#This Row],[no]],FIND("ECN",Crate_BOMs[[#This Row],[no]]),200),MID(Crate_BOMs[[#This Row],[no]],39,200)))</f>
        <v>2.07 GLT07</v>
      </c>
      <c r="AB823" s="6" t="str">
        <f>SUBSTITUTE(IF(RIGHT(Crate_BOMs[[#This Row],[PO Sublot-GL]],6)="curved",RIGHT(Crate_BOMs[[#This Row],[PO Sublot-GL]],12),RIGHT(Crate_BOMs[[#This Row],[PO Sublot-GL]],5))," ","")</f>
        <v>GLT07</v>
      </c>
      <c r="AC823" s="6" t="str">
        <f>SUBSTITUTE(LEFT(Crate_BOMs[[#This Row],[PO Sublot-GL]],LEN(Crate_BOMs[[#This Row],[PO Sublot-GL]])-LEN(Crate_BOMs[[#This Row],[Glass Type]]))," ","")</f>
        <v>2.07</v>
      </c>
      <c r="AD823" s="6" t="str">
        <f>LEFT(Crate_BOMs[[#This Row],[no]],FIND(" ",Crate_BOMs[[#This Row],[no]],5)-1)</f>
        <v>PO 40545</v>
      </c>
      <c r="AE823" s="6" cm="1">
        <f t="array" ref="AE823">COUNTA(_xlfn.UNIQUE(_xlfn._xlws.FILTER(Crate_BOMs[PO],Crate_BOMs[crate no.]=Crate_BOMs[[#This Row],[crate no.]])))</f>
        <v>1</v>
      </c>
      <c r="AF823" s="10" t="str">
        <f>IF(Crate_BOMs[[#This Row],['# POs in Crate]]=1,"",IF(VLOOKUP(Crate_BOMs[[#This Row],[crate no.]],Crates_[[crate no.]:[New Sublot]],3,FALSE)="","",VLOOKUP(Crate_BOMs[[#This Row],[crate no.]],Crates_[[crate no.]:[New Sublot]],3,FALSE)))</f>
        <v/>
      </c>
      <c r="AG823" s="6" t="str">
        <f>IF(VLOOKUP(Crate_BOMs[[#This Row],[crate no.]],Crates_[[crate no.]:[New Sublot]],3,FALSE)="",VLOOKUP(Crate_BOMs[[#This Row],[crate no.]],Crates_[[crate no.]:[New Sublot]],2,FALSE),VLOOKUP(Crate_BOMs[[#This Row],[crate no.]],Crates_[[crate no.]:[New Sublot]],3,FALSE))</f>
        <v>2.07</v>
      </c>
    </row>
    <row r="824" spans="1:33" x14ac:dyDescent="0.25">
      <c r="A824">
        <v>17</v>
      </c>
      <c r="B824">
        <v>300521343</v>
      </c>
      <c r="C824">
        <v>2394816</v>
      </c>
      <c r="D824">
        <v>1</v>
      </c>
      <c r="E824" t="s">
        <v>231</v>
      </c>
      <c r="F824" t="s">
        <v>244</v>
      </c>
      <c r="G824">
        <v>2892</v>
      </c>
      <c r="H824">
        <v>870</v>
      </c>
      <c r="I824">
        <v>114</v>
      </c>
      <c r="J824">
        <v>34</v>
      </c>
      <c r="K824">
        <v>139</v>
      </c>
      <c r="L824">
        <v>1</v>
      </c>
      <c r="M824" t="s">
        <v>233</v>
      </c>
      <c r="N824" t="s">
        <v>234</v>
      </c>
      <c r="O824" s="2">
        <v>306.44254417999997</v>
      </c>
      <c r="P824" s="15"/>
      <c r="Q824" s="15"/>
      <c r="R824" s="15"/>
      <c r="S824" t="s">
        <v>22</v>
      </c>
      <c r="T824">
        <v>10</v>
      </c>
      <c r="U824" s="2">
        <v>352.73961919999999</v>
      </c>
      <c r="V824" s="2">
        <v>6613.8678599999994</v>
      </c>
      <c r="W824" s="2">
        <v>10.203412399999999</v>
      </c>
      <c r="X824" s="2">
        <v>2.4934384000000001</v>
      </c>
      <c r="Y824" s="2">
        <v>4.2782153599999999</v>
      </c>
      <c r="Z824" s="6">
        <f>Crate_BOMs[[#This Row],[glass weight (lb)]]+Crate_BOMs[[#This Row],[Crate Weight (lb)]]/COUNTIF(Crate_BOMs[crate no.],Crate_BOMs[[#This Row],[crate no.]])</f>
        <v>329.95851879333333</v>
      </c>
      <c r="AA824" s="6" t="str">
        <f>IF(LEFT(Crate_BOMs[[#This Row],[glass code]],4)&lt;&gt;"1116","",IFERROR(MID(Crate_BOMs[[#This Row],[no]],FIND("ECN",Crate_BOMs[[#This Row],[no]]),200),MID(Crate_BOMs[[#This Row],[no]],39,200)))</f>
        <v>2.07 GLT07</v>
      </c>
      <c r="AB824" s="6" t="str">
        <f>SUBSTITUTE(IF(RIGHT(Crate_BOMs[[#This Row],[PO Sublot-GL]],6)="curved",RIGHT(Crate_BOMs[[#This Row],[PO Sublot-GL]],12),RIGHT(Crate_BOMs[[#This Row],[PO Sublot-GL]],5))," ","")</f>
        <v>GLT07</v>
      </c>
      <c r="AC824" s="6" t="str">
        <f>SUBSTITUTE(LEFT(Crate_BOMs[[#This Row],[PO Sublot-GL]],LEN(Crate_BOMs[[#This Row],[PO Sublot-GL]])-LEN(Crate_BOMs[[#This Row],[Glass Type]]))," ","")</f>
        <v>2.07</v>
      </c>
      <c r="AD824" s="6" t="str">
        <f>LEFT(Crate_BOMs[[#This Row],[no]],FIND(" ",Crate_BOMs[[#This Row],[no]],5)-1)</f>
        <v>PO 40545</v>
      </c>
      <c r="AE824" s="6" cm="1">
        <f t="array" ref="AE824">COUNTA(_xlfn.UNIQUE(_xlfn._xlws.FILTER(Crate_BOMs[PO],Crate_BOMs[crate no.]=Crate_BOMs[[#This Row],[crate no.]])))</f>
        <v>1</v>
      </c>
      <c r="AF824" s="10" t="str">
        <f>IF(Crate_BOMs[[#This Row],['# POs in Crate]]=1,"",IF(VLOOKUP(Crate_BOMs[[#This Row],[crate no.]],Crates_[[crate no.]:[New Sublot]],3,FALSE)="","",VLOOKUP(Crate_BOMs[[#This Row],[crate no.]],Crates_[[crate no.]:[New Sublot]],3,FALSE)))</f>
        <v/>
      </c>
      <c r="AG824" s="6" t="str">
        <f>IF(VLOOKUP(Crate_BOMs[[#This Row],[crate no.]],Crates_[[crate no.]:[New Sublot]],3,FALSE)="",VLOOKUP(Crate_BOMs[[#This Row],[crate no.]],Crates_[[crate no.]:[New Sublot]],2,FALSE),VLOOKUP(Crate_BOMs[[#This Row],[crate no.]],Crates_[[crate no.]:[New Sublot]],3,FALSE))</f>
        <v>2.07</v>
      </c>
    </row>
    <row r="825" spans="1:33" x14ac:dyDescent="0.25">
      <c r="A825">
        <v>17</v>
      </c>
      <c r="B825">
        <v>300521343</v>
      </c>
      <c r="C825">
        <v>2394816</v>
      </c>
      <c r="D825">
        <v>1</v>
      </c>
      <c r="E825" t="s">
        <v>231</v>
      </c>
      <c r="F825" t="s">
        <v>244</v>
      </c>
      <c r="G825">
        <v>2892</v>
      </c>
      <c r="H825">
        <v>870</v>
      </c>
      <c r="I825">
        <v>114</v>
      </c>
      <c r="J825">
        <v>34</v>
      </c>
      <c r="K825">
        <v>139</v>
      </c>
      <c r="L825">
        <v>1</v>
      </c>
      <c r="M825" t="s">
        <v>233</v>
      </c>
      <c r="N825" t="s">
        <v>234</v>
      </c>
      <c r="O825" s="2">
        <v>306.44254417999997</v>
      </c>
      <c r="P825" s="15"/>
      <c r="Q825" s="15"/>
      <c r="R825" s="15"/>
      <c r="S825" t="s">
        <v>22</v>
      </c>
      <c r="T825">
        <v>10</v>
      </c>
      <c r="U825" s="2">
        <v>352.73961919999999</v>
      </c>
      <c r="V825" s="2">
        <v>6613.8678599999994</v>
      </c>
      <c r="W825" s="2">
        <v>10.203412399999999</v>
      </c>
      <c r="X825" s="2">
        <v>2.4934384000000001</v>
      </c>
      <c r="Y825" s="2">
        <v>4.2782153599999999</v>
      </c>
      <c r="Z825" s="6">
        <f>Crate_BOMs[[#This Row],[glass weight (lb)]]+Crate_BOMs[[#This Row],[Crate Weight (lb)]]/COUNTIF(Crate_BOMs[crate no.],Crate_BOMs[[#This Row],[crate no.]])</f>
        <v>329.95851879333333</v>
      </c>
      <c r="AA825" s="6" t="str">
        <f>IF(LEFT(Crate_BOMs[[#This Row],[glass code]],4)&lt;&gt;"1116","",IFERROR(MID(Crate_BOMs[[#This Row],[no]],FIND("ECN",Crate_BOMs[[#This Row],[no]]),200),MID(Crate_BOMs[[#This Row],[no]],39,200)))</f>
        <v>2.07 GLT07</v>
      </c>
      <c r="AB825" s="6" t="str">
        <f>SUBSTITUTE(IF(RIGHT(Crate_BOMs[[#This Row],[PO Sublot-GL]],6)="curved",RIGHT(Crate_BOMs[[#This Row],[PO Sublot-GL]],12),RIGHT(Crate_BOMs[[#This Row],[PO Sublot-GL]],5))," ","")</f>
        <v>GLT07</v>
      </c>
      <c r="AC825" s="6" t="str">
        <f>SUBSTITUTE(LEFT(Crate_BOMs[[#This Row],[PO Sublot-GL]],LEN(Crate_BOMs[[#This Row],[PO Sublot-GL]])-LEN(Crate_BOMs[[#This Row],[Glass Type]]))," ","")</f>
        <v>2.07</v>
      </c>
      <c r="AD825" s="6" t="str">
        <f>LEFT(Crate_BOMs[[#This Row],[no]],FIND(" ",Crate_BOMs[[#This Row],[no]],5)-1)</f>
        <v>PO 40545</v>
      </c>
      <c r="AE825" s="6" cm="1">
        <f t="array" ref="AE825">COUNTA(_xlfn.UNIQUE(_xlfn._xlws.FILTER(Crate_BOMs[PO],Crate_BOMs[crate no.]=Crate_BOMs[[#This Row],[crate no.]])))</f>
        <v>1</v>
      </c>
      <c r="AF825" s="10" t="str">
        <f>IF(Crate_BOMs[[#This Row],['# POs in Crate]]=1,"",IF(VLOOKUP(Crate_BOMs[[#This Row],[crate no.]],Crates_[[crate no.]:[New Sublot]],3,FALSE)="","",VLOOKUP(Crate_BOMs[[#This Row],[crate no.]],Crates_[[crate no.]:[New Sublot]],3,FALSE)))</f>
        <v/>
      </c>
      <c r="AG825" s="6" t="str">
        <f>IF(VLOOKUP(Crate_BOMs[[#This Row],[crate no.]],Crates_[[crate no.]:[New Sublot]],3,FALSE)="",VLOOKUP(Crate_BOMs[[#This Row],[crate no.]],Crates_[[crate no.]:[New Sublot]],2,FALSE),VLOOKUP(Crate_BOMs[[#This Row],[crate no.]],Crates_[[crate no.]:[New Sublot]],3,FALSE))</f>
        <v>2.07</v>
      </c>
    </row>
    <row r="826" spans="1:33" x14ac:dyDescent="0.25">
      <c r="A826">
        <v>17</v>
      </c>
      <c r="B826">
        <v>300521343</v>
      </c>
      <c r="C826">
        <v>2394816</v>
      </c>
      <c r="D826">
        <v>1</v>
      </c>
      <c r="E826" t="s">
        <v>231</v>
      </c>
      <c r="F826" t="s">
        <v>244</v>
      </c>
      <c r="G826">
        <v>2892</v>
      </c>
      <c r="H826">
        <v>870</v>
      </c>
      <c r="I826">
        <v>114</v>
      </c>
      <c r="J826">
        <v>34</v>
      </c>
      <c r="K826">
        <v>139</v>
      </c>
      <c r="L826">
        <v>1</v>
      </c>
      <c r="M826" t="s">
        <v>233</v>
      </c>
      <c r="N826" t="s">
        <v>234</v>
      </c>
      <c r="O826" s="2">
        <v>306.44254417999997</v>
      </c>
      <c r="P826" s="15"/>
      <c r="Q826" s="15"/>
      <c r="R826" s="15"/>
      <c r="S826" t="s">
        <v>22</v>
      </c>
      <c r="T826">
        <v>10</v>
      </c>
      <c r="U826" s="2">
        <v>352.73961919999999</v>
      </c>
      <c r="V826" s="2">
        <v>6613.8678599999994</v>
      </c>
      <c r="W826" s="2">
        <v>10.203412399999999</v>
      </c>
      <c r="X826" s="2">
        <v>2.4934384000000001</v>
      </c>
      <c r="Y826" s="2">
        <v>4.2782153599999999</v>
      </c>
      <c r="Z826" s="6">
        <f>Crate_BOMs[[#This Row],[glass weight (lb)]]+Crate_BOMs[[#This Row],[Crate Weight (lb)]]/COUNTIF(Crate_BOMs[crate no.],Crate_BOMs[[#This Row],[crate no.]])</f>
        <v>329.95851879333333</v>
      </c>
      <c r="AA826" s="6" t="str">
        <f>IF(LEFT(Crate_BOMs[[#This Row],[glass code]],4)&lt;&gt;"1116","",IFERROR(MID(Crate_BOMs[[#This Row],[no]],FIND("ECN",Crate_BOMs[[#This Row],[no]]),200),MID(Crate_BOMs[[#This Row],[no]],39,200)))</f>
        <v>2.07 GLT07</v>
      </c>
      <c r="AB826" s="6" t="str">
        <f>SUBSTITUTE(IF(RIGHT(Crate_BOMs[[#This Row],[PO Sublot-GL]],6)="curved",RIGHT(Crate_BOMs[[#This Row],[PO Sublot-GL]],12),RIGHT(Crate_BOMs[[#This Row],[PO Sublot-GL]],5))," ","")</f>
        <v>GLT07</v>
      </c>
      <c r="AC826" s="6" t="str">
        <f>SUBSTITUTE(LEFT(Crate_BOMs[[#This Row],[PO Sublot-GL]],LEN(Crate_BOMs[[#This Row],[PO Sublot-GL]])-LEN(Crate_BOMs[[#This Row],[Glass Type]]))," ","")</f>
        <v>2.07</v>
      </c>
      <c r="AD826" s="6" t="str">
        <f>LEFT(Crate_BOMs[[#This Row],[no]],FIND(" ",Crate_BOMs[[#This Row],[no]],5)-1)</f>
        <v>PO 40545</v>
      </c>
      <c r="AE826" s="6" cm="1">
        <f t="array" ref="AE826">COUNTA(_xlfn.UNIQUE(_xlfn._xlws.FILTER(Crate_BOMs[PO],Crate_BOMs[crate no.]=Crate_BOMs[[#This Row],[crate no.]])))</f>
        <v>1</v>
      </c>
      <c r="AF826" s="10" t="str">
        <f>IF(Crate_BOMs[[#This Row],['# POs in Crate]]=1,"",IF(VLOOKUP(Crate_BOMs[[#This Row],[crate no.]],Crates_[[crate no.]:[New Sublot]],3,FALSE)="","",VLOOKUP(Crate_BOMs[[#This Row],[crate no.]],Crates_[[crate no.]:[New Sublot]],3,FALSE)))</f>
        <v/>
      </c>
      <c r="AG826" s="6" t="str">
        <f>IF(VLOOKUP(Crate_BOMs[[#This Row],[crate no.]],Crates_[[crate no.]:[New Sublot]],3,FALSE)="",VLOOKUP(Crate_BOMs[[#This Row],[crate no.]],Crates_[[crate no.]:[New Sublot]],2,FALSE),VLOOKUP(Crate_BOMs[[#This Row],[crate no.]],Crates_[[crate no.]:[New Sublot]],3,FALSE))</f>
        <v>2.07</v>
      </c>
    </row>
    <row r="827" spans="1:33" x14ac:dyDescent="0.25">
      <c r="A827">
        <v>17</v>
      </c>
      <c r="B827">
        <v>300521343</v>
      </c>
      <c r="C827">
        <v>2394816</v>
      </c>
      <c r="D827">
        <v>1</v>
      </c>
      <c r="E827" t="s">
        <v>231</v>
      </c>
      <c r="F827" t="s">
        <v>244</v>
      </c>
      <c r="G827">
        <v>2892</v>
      </c>
      <c r="H827">
        <v>870</v>
      </c>
      <c r="I827">
        <v>114</v>
      </c>
      <c r="J827">
        <v>34</v>
      </c>
      <c r="K827">
        <v>139</v>
      </c>
      <c r="L827">
        <v>1</v>
      </c>
      <c r="M827" t="s">
        <v>233</v>
      </c>
      <c r="N827" t="s">
        <v>234</v>
      </c>
      <c r="O827" s="2">
        <v>306.44254417999997</v>
      </c>
      <c r="P827" s="15"/>
      <c r="Q827" s="15"/>
      <c r="R827" s="15"/>
      <c r="S827" t="s">
        <v>22</v>
      </c>
      <c r="T827">
        <v>10</v>
      </c>
      <c r="U827" s="2">
        <v>352.73961919999999</v>
      </c>
      <c r="V827" s="2">
        <v>6613.8678599999994</v>
      </c>
      <c r="W827" s="2">
        <v>10.203412399999999</v>
      </c>
      <c r="X827" s="2">
        <v>2.4934384000000001</v>
      </c>
      <c r="Y827" s="2">
        <v>4.2782153599999999</v>
      </c>
      <c r="Z827" s="6">
        <f>Crate_BOMs[[#This Row],[glass weight (lb)]]+Crate_BOMs[[#This Row],[Crate Weight (lb)]]/COUNTIF(Crate_BOMs[crate no.],Crate_BOMs[[#This Row],[crate no.]])</f>
        <v>329.95851879333333</v>
      </c>
      <c r="AA827" s="6" t="str">
        <f>IF(LEFT(Crate_BOMs[[#This Row],[glass code]],4)&lt;&gt;"1116","",IFERROR(MID(Crate_BOMs[[#This Row],[no]],FIND("ECN",Crate_BOMs[[#This Row],[no]]),200),MID(Crate_BOMs[[#This Row],[no]],39,200)))</f>
        <v>2.07 GLT07</v>
      </c>
      <c r="AB827" s="6" t="str">
        <f>SUBSTITUTE(IF(RIGHT(Crate_BOMs[[#This Row],[PO Sublot-GL]],6)="curved",RIGHT(Crate_BOMs[[#This Row],[PO Sublot-GL]],12),RIGHT(Crate_BOMs[[#This Row],[PO Sublot-GL]],5))," ","")</f>
        <v>GLT07</v>
      </c>
      <c r="AC827" s="6" t="str">
        <f>SUBSTITUTE(LEFT(Crate_BOMs[[#This Row],[PO Sublot-GL]],LEN(Crate_BOMs[[#This Row],[PO Sublot-GL]])-LEN(Crate_BOMs[[#This Row],[Glass Type]]))," ","")</f>
        <v>2.07</v>
      </c>
      <c r="AD827" s="6" t="str">
        <f>LEFT(Crate_BOMs[[#This Row],[no]],FIND(" ",Crate_BOMs[[#This Row],[no]],5)-1)</f>
        <v>PO 40545</v>
      </c>
      <c r="AE827" s="6" cm="1">
        <f t="array" ref="AE827">COUNTA(_xlfn.UNIQUE(_xlfn._xlws.FILTER(Crate_BOMs[PO],Crate_BOMs[crate no.]=Crate_BOMs[[#This Row],[crate no.]])))</f>
        <v>1</v>
      </c>
      <c r="AF827" s="10" t="str">
        <f>IF(Crate_BOMs[[#This Row],['# POs in Crate]]=1,"",IF(VLOOKUP(Crate_BOMs[[#This Row],[crate no.]],Crates_[[crate no.]:[New Sublot]],3,FALSE)="","",VLOOKUP(Crate_BOMs[[#This Row],[crate no.]],Crates_[[crate no.]:[New Sublot]],3,FALSE)))</f>
        <v/>
      </c>
      <c r="AG827" s="6" t="str">
        <f>IF(VLOOKUP(Crate_BOMs[[#This Row],[crate no.]],Crates_[[crate no.]:[New Sublot]],3,FALSE)="",VLOOKUP(Crate_BOMs[[#This Row],[crate no.]],Crates_[[crate no.]:[New Sublot]],2,FALSE),VLOOKUP(Crate_BOMs[[#This Row],[crate no.]],Crates_[[crate no.]:[New Sublot]],3,FALSE))</f>
        <v>2.07</v>
      </c>
    </row>
    <row r="828" spans="1:33" x14ac:dyDescent="0.25">
      <c r="A828">
        <v>17</v>
      </c>
      <c r="B828">
        <v>300521343</v>
      </c>
      <c r="C828">
        <v>2394816</v>
      </c>
      <c r="D828">
        <v>1</v>
      </c>
      <c r="E828" t="s">
        <v>231</v>
      </c>
      <c r="F828" t="s">
        <v>244</v>
      </c>
      <c r="G828">
        <v>2892</v>
      </c>
      <c r="H828">
        <v>870</v>
      </c>
      <c r="I828">
        <v>114</v>
      </c>
      <c r="J828">
        <v>34</v>
      </c>
      <c r="K828">
        <v>139</v>
      </c>
      <c r="L828">
        <v>1</v>
      </c>
      <c r="M828" t="s">
        <v>233</v>
      </c>
      <c r="N828" t="s">
        <v>234</v>
      </c>
      <c r="O828" s="2">
        <v>306.44254417999997</v>
      </c>
      <c r="P828" s="15"/>
      <c r="Q828" s="15"/>
      <c r="R828" s="15"/>
      <c r="S828" t="s">
        <v>22</v>
      </c>
      <c r="T828">
        <v>10</v>
      </c>
      <c r="U828" s="2">
        <v>352.73961919999999</v>
      </c>
      <c r="V828" s="2">
        <v>6613.8678599999994</v>
      </c>
      <c r="W828" s="2">
        <v>10.203412399999999</v>
      </c>
      <c r="X828" s="2">
        <v>2.4934384000000001</v>
      </c>
      <c r="Y828" s="2">
        <v>4.2782153599999999</v>
      </c>
      <c r="Z828" s="6">
        <f>Crate_BOMs[[#This Row],[glass weight (lb)]]+Crate_BOMs[[#This Row],[Crate Weight (lb)]]/COUNTIF(Crate_BOMs[crate no.],Crate_BOMs[[#This Row],[crate no.]])</f>
        <v>329.95851879333333</v>
      </c>
      <c r="AA828" s="6" t="str">
        <f>IF(LEFT(Crate_BOMs[[#This Row],[glass code]],4)&lt;&gt;"1116","",IFERROR(MID(Crate_BOMs[[#This Row],[no]],FIND("ECN",Crate_BOMs[[#This Row],[no]]),200),MID(Crate_BOMs[[#This Row],[no]],39,200)))</f>
        <v>2.07 GLT07</v>
      </c>
      <c r="AB828" s="6" t="str">
        <f>SUBSTITUTE(IF(RIGHT(Crate_BOMs[[#This Row],[PO Sublot-GL]],6)="curved",RIGHT(Crate_BOMs[[#This Row],[PO Sublot-GL]],12),RIGHT(Crate_BOMs[[#This Row],[PO Sublot-GL]],5))," ","")</f>
        <v>GLT07</v>
      </c>
      <c r="AC828" s="6" t="str">
        <f>SUBSTITUTE(LEFT(Crate_BOMs[[#This Row],[PO Sublot-GL]],LEN(Crate_BOMs[[#This Row],[PO Sublot-GL]])-LEN(Crate_BOMs[[#This Row],[Glass Type]]))," ","")</f>
        <v>2.07</v>
      </c>
      <c r="AD828" s="6" t="str">
        <f>LEFT(Crate_BOMs[[#This Row],[no]],FIND(" ",Crate_BOMs[[#This Row],[no]],5)-1)</f>
        <v>PO 40545</v>
      </c>
      <c r="AE828" s="6" cm="1">
        <f t="array" ref="AE828">COUNTA(_xlfn.UNIQUE(_xlfn._xlws.FILTER(Crate_BOMs[PO],Crate_BOMs[crate no.]=Crate_BOMs[[#This Row],[crate no.]])))</f>
        <v>1</v>
      </c>
      <c r="AF828" s="10" t="str">
        <f>IF(Crate_BOMs[[#This Row],['# POs in Crate]]=1,"",IF(VLOOKUP(Crate_BOMs[[#This Row],[crate no.]],Crates_[[crate no.]:[New Sublot]],3,FALSE)="","",VLOOKUP(Crate_BOMs[[#This Row],[crate no.]],Crates_[[crate no.]:[New Sublot]],3,FALSE)))</f>
        <v/>
      </c>
      <c r="AG828" s="6" t="str">
        <f>IF(VLOOKUP(Crate_BOMs[[#This Row],[crate no.]],Crates_[[crate no.]:[New Sublot]],3,FALSE)="",VLOOKUP(Crate_BOMs[[#This Row],[crate no.]],Crates_[[crate no.]:[New Sublot]],2,FALSE),VLOOKUP(Crate_BOMs[[#This Row],[crate no.]],Crates_[[crate no.]:[New Sublot]],3,FALSE))</f>
        <v>2.07</v>
      </c>
    </row>
    <row r="829" spans="1:33" x14ac:dyDescent="0.25">
      <c r="A829">
        <v>17</v>
      </c>
      <c r="B829">
        <v>300521343</v>
      </c>
      <c r="C829">
        <v>2394816</v>
      </c>
      <c r="D829">
        <v>1</v>
      </c>
      <c r="E829" t="s">
        <v>231</v>
      </c>
      <c r="F829" t="s">
        <v>244</v>
      </c>
      <c r="G829">
        <v>2892</v>
      </c>
      <c r="H829">
        <v>870</v>
      </c>
      <c r="I829">
        <v>114</v>
      </c>
      <c r="J829">
        <v>34</v>
      </c>
      <c r="K829">
        <v>139</v>
      </c>
      <c r="L829">
        <v>1</v>
      </c>
      <c r="M829" t="s">
        <v>233</v>
      </c>
      <c r="N829" t="s">
        <v>234</v>
      </c>
      <c r="O829" s="2">
        <v>306.44254417999997</v>
      </c>
      <c r="P829" s="15"/>
      <c r="Q829" s="15"/>
      <c r="R829" s="15"/>
      <c r="S829" t="s">
        <v>22</v>
      </c>
      <c r="T829">
        <v>10</v>
      </c>
      <c r="U829" s="2">
        <v>352.73961919999999</v>
      </c>
      <c r="V829" s="2">
        <v>6613.8678599999994</v>
      </c>
      <c r="W829" s="2">
        <v>10.203412399999999</v>
      </c>
      <c r="X829" s="2">
        <v>2.4934384000000001</v>
      </c>
      <c r="Y829" s="2">
        <v>4.2782153599999999</v>
      </c>
      <c r="Z829" s="6">
        <f>Crate_BOMs[[#This Row],[glass weight (lb)]]+Crate_BOMs[[#This Row],[Crate Weight (lb)]]/COUNTIF(Crate_BOMs[crate no.],Crate_BOMs[[#This Row],[crate no.]])</f>
        <v>329.95851879333333</v>
      </c>
      <c r="AA829" s="6" t="str">
        <f>IF(LEFT(Crate_BOMs[[#This Row],[glass code]],4)&lt;&gt;"1116","",IFERROR(MID(Crate_BOMs[[#This Row],[no]],FIND("ECN",Crate_BOMs[[#This Row],[no]]),200),MID(Crate_BOMs[[#This Row],[no]],39,200)))</f>
        <v>2.07 GLT07</v>
      </c>
      <c r="AB829" s="6" t="str">
        <f>SUBSTITUTE(IF(RIGHT(Crate_BOMs[[#This Row],[PO Sublot-GL]],6)="curved",RIGHT(Crate_BOMs[[#This Row],[PO Sublot-GL]],12),RIGHT(Crate_BOMs[[#This Row],[PO Sublot-GL]],5))," ","")</f>
        <v>GLT07</v>
      </c>
      <c r="AC829" s="6" t="str">
        <f>SUBSTITUTE(LEFT(Crate_BOMs[[#This Row],[PO Sublot-GL]],LEN(Crate_BOMs[[#This Row],[PO Sublot-GL]])-LEN(Crate_BOMs[[#This Row],[Glass Type]]))," ","")</f>
        <v>2.07</v>
      </c>
      <c r="AD829" s="6" t="str">
        <f>LEFT(Crate_BOMs[[#This Row],[no]],FIND(" ",Crate_BOMs[[#This Row],[no]],5)-1)</f>
        <v>PO 40545</v>
      </c>
      <c r="AE829" s="6" cm="1">
        <f t="array" ref="AE829">COUNTA(_xlfn.UNIQUE(_xlfn._xlws.FILTER(Crate_BOMs[PO],Crate_BOMs[crate no.]=Crate_BOMs[[#This Row],[crate no.]])))</f>
        <v>1</v>
      </c>
      <c r="AF829" s="10" t="str">
        <f>IF(Crate_BOMs[[#This Row],['# POs in Crate]]=1,"",IF(VLOOKUP(Crate_BOMs[[#This Row],[crate no.]],Crates_[[crate no.]:[New Sublot]],3,FALSE)="","",VLOOKUP(Crate_BOMs[[#This Row],[crate no.]],Crates_[[crate no.]:[New Sublot]],3,FALSE)))</f>
        <v/>
      </c>
      <c r="AG829" s="6" t="str">
        <f>IF(VLOOKUP(Crate_BOMs[[#This Row],[crate no.]],Crates_[[crate no.]:[New Sublot]],3,FALSE)="",VLOOKUP(Crate_BOMs[[#This Row],[crate no.]],Crates_[[crate no.]:[New Sublot]],2,FALSE),VLOOKUP(Crate_BOMs[[#This Row],[crate no.]],Crates_[[crate no.]:[New Sublot]],3,FALSE))</f>
        <v>2.07</v>
      </c>
    </row>
    <row r="830" spans="1:33" x14ac:dyDescent="0.25">
      <c r="A830">
        <v>17</v>
      </c>
      <c r="B830">
        <v>300521343</v>
      </c>
      <c r="C830">
        <v>2394816</v>
      </c>
      <c r="D830">
        <v>1</v>
      </c>
      <c r="E830" t="s">
        <v>231</v>
      </c>
      <c r="F830" t="s">
        <v>244</v>
      </c>
      <c r="G830">
        <v>2892</v>
      </c>
      <c r="H830">
        <v>870</v>
      </c>
      <c r="I830">
        <v>114</v>
      </c>
      <c r="J830">
        <v>34</v>
      </c>
      <c r="K830">
        <v>139</v>
      </c>
      <c r="L830">
        <v>1</v>
      </c>
      <c r="M830" t="s">
        <v>233</v>
      </c>
      <c r="N830" t="s">
        <v>234</v>
      </c>
      <c r="O830" s="2">
        <v>306.44254417999997</v>
      </c>
      <c r="P830" s="15"/>
      <c r="Q830" s="15"/>
      <c r="R830" s="15"/>
      <c r="S830" t="s">
        <v>22</v>
      </c>
      <c r="T830">
        <v>10</v>
      </c>
      <c r="U830" s="2">
        <v>352.73961919999999</v>
      </c>
      <c r="V830" s="2">
        <v>6613.8678599999994</v>
      </c>
      <c r="W830" s="2">
        <v>10.203412399999999</v>
      </c>
      <c r="X830" s="2">
        <v>2.4934384000000001</v>
      </c>
      <c r="Y830" s="2">
        <v>4.2782153599999999</v>
      </c>
      <c r="Z830" s="6">
        <f>Crate_BOMs[[#This Row],[glass weight (lb)]]+Crate_BOMs[[#This Row],[Crate Weight (lb)]]/COUNTIF(Crate_BOMs[crate no.],Crate_BOMs[[#This Row],[crate no.]])</f>
        <v>329.95851879333333</v>
      </c>
      <c r="AA830" s="6" t="str">
        <f>IF(LEFT(Crate_BOMs[[#This Row],[glass code]],4)&lt;&gt;"1116","",IFERROR(MID(Crate_BOMs[[#This Row],[no]],FIND("ECN",Crate_BOMs[[#This Row],[no]]),200),MID(Crate_BOMs[[#This Row],[no]],39,200)))</f>
        <v>2.07 GLT07</v>
      </c>
      <c r="AB830" s="6" t="str">
        <f>SUBSTITUTE(IF(RIGHT(Crate_BOMs[[#This Row],[PO Sublot-GL]],6)="curved",RIGHT(Crate_BOMs[[#This Row],[PO Sublot-GL]],12),RIGHT(Crate_BOMs[[#This Row],[PO Sublot-GL]],5))," ","")</f>
        <v>GLT07</v>
      </c>
      <c r="AC830" s="6" t="str">
        <f>SUBSTITUTE(LEFT(Crate_BOMs[[#This Row],[PO Sublot-GL]],LEN(Crate_BOMs[[#This Row],[PO Sublot-GL]])-LEN(Crate_BOMs[[#This Row],[Glass Type]]))," ","")</f>
        <v>2.07</v>
      </c>
      <c r="AD830" s="6" t="str">
        <f>LEFT(Crate_BOMs[[#This Row],[no]],FIND(" ",Crate_BOMs[[#This Row],[no]],5)-1)</f>
        <v>PO 40545</v>
      </c>
      <c r="AE830" s="6" cm="1">
        <f t="array" ref="AE830">COUNTA(_xlfn.UNIQUE(_xlfn._xlws.FILTER(Crate_BOMs[PO],Crate_BOMs[crate no.]=Crate_BOMs[[#This Row],[crate no.]])))</f>
        <v>1</v>
      </c>
      <c r="AF830" s="10" t="str">
        <f>IF(Crate_BOMs[[#This Row],['# POs in Crate]]=1,"",IF(VLOOKUP(Crate_BOMs[[#This Row],[crate no.]],Crates_[[crate no.]:[New Sublot]],3,FALSE)="","",VLOOKUP(Crate_BOMs[[#This Row],[crate no.]],Crates_[[crate no.]:[New Sublot]],3,FALSE)))</f>
        <v/>
      </c>
      <c r="AG830" s="6" t="str">
        <f>IF(VLOOKUP(Crate_BOMs[[#This Row],[crate no.]],Crates_[[crate no.]:[New Sublot]],3,FALSE)="",VLOOKUP(Crate_BOMs[[#This Row],[crate no.]],Crates_[[crate no.]:[New Sublot]],2,FALSE),VLOOKUP(Crate_BOMs[[#This Row],[crate no.]],Crates_[[crate no.]:[New Sublot]],3,FALSE))</f>
        <v>2.07</v>
      </c>
    </row>
    <row r="831" spans="1:33" x14ac:dyDescent="0.25">
      <c r="A831">
        <v>17</v>
      </c>
      <c r="B831">
        <v>300522114</v>
      </c>
      <c r="C831">
        <v>2394816</v>
      </c>
      <c r="D831">
        <v>1</v>
      </c>
      <c r="E831" t="s">
        <v>231</v>
      </c>
      <c r="F831" t="s">
        <v>244</v>
      </c>
      <c r="G831">
        <v>2892</v>
      </c>
      <c r="H831">
        <v>870</v>
      </c>
      <c r="I831">
        <v>114</v>
      </c>
      <c r="J831">
        <v>34</v>
      </c>
      <c r="K831">
        <v>139</v>
      </c>
      <c r="L831">
        <v>1</v>
      </c>
      <c r="M831" t="s">
        <v>233</v>
      </c>
      <c r="N831" t="s">
        <v>234</v>
      </c>
      <c r="O831" s="2">
        <v>306.44254417999997</v>
      </c>
      <c r="P831" s="15"/>
      <c r="Q831" s="15"/>
      <c r="R831" s="15"/>
      <c r="S831" t="s">
        <v>22</v>
      </c>
      <c r="T831">
        <v>10</v>
      </c>
      <c r="U831" s="2">
        <v>352.73961919999999</v>
      </c>
      <c r="V831" s="2">
        <v>6613.8678599999994</v>
      </c>
      <c r="W831" s="2">
        <v>10.203412399999999</v>
      </c>
      <c r="X831" s="2">
        <v>2.4934384000000001</v>
      </c>
      <c r="Y831" s="2">
        <v>4.2782153599999999</v>
      </c>
      <c r="Z831" s="6">
        <f>Crate_BOMs[[#This Row],[glass weight (lb)]]+Crate_BOMs[[#This Row],[Crate Weight (lb)]]/COUNTIF(Crate_BOMs[crate no.],Crate_BOMs[[#This Row],[crate no.]])</f>
        <v>329.95851879333333</v>
      </c>
      <c r="AA831" s="6" t="str">
        <f>IF(LEFT(Crate_BOMs[[#This Row],[glass code]],4)&lt;&gt;"1116","",IFERROR(MID(Crate_BOMs[[#This Row],[no]],FIND("ECN",Crate_BOMs[[#This Row],[no]]),200),MID(Crate_BOMs[[#This Row],[no]],39,200)))</f>
        <v>2.07 GLT07</v>
      </c>
      <c r="AB831" s="6" t="str">
        <f>SUBSTITUTE(IF(RIGHT(Crate_BOMs[[#This Row],[PO Sublot-GL]],6)="curved",RIGHT(Crate_BOMs[[#This Row],[PO Sublot-GL]],12),RIGHT(Crate_BOMs[[#This Row],[PO Sublot-GL]],5))," ","")</f>
        <v>GLT07</v>
      </c>
      <c r="AC831" s="6" t="str">
        <f>SUBSTITUTE(LEFT(Crate_BOMs[[#This Row],[PO Sublot-GL]],LEN(Crate_BOMs[[#This Row],[PO Sublot-GL]])-LEN(Crate_BOMs[[#This Row],[Glass Type]]))," ","")</f>
        <v>2.07</v>
      </c>
      <c r="AD831" s="6" t="str">
        <f>LEFT(Crate_BOMs[[#This Row],[no]],FIND(" ",Crate_BOMs[[#This Row],[no]],5)-1)</f>
        <v>PO 40545</v>
      </c>
      <c r="AE831" s="6" cm="1">
        <f t="array" ref="AE831">COUNTA(_xlfn.UNIQUE(_xlfn._xlws.FILTER(Crate_BOMs[PO],Crate_BOMs[crate no.]=Crate_BOMs[[#This Row],[crate no.]])))</f>
        <v>1</v>
      </c>
      <c r="AF831" s="10" t="str">
        <f>IF(Crate_BOMs[[#This Row],['# POs in Crate]]=1,"",IF(VLOOKUP(Crate_BOMs[[#This Row],[crate no.]],Crates_[[crate no.]:[New Sublot]],3,FALSE)="","",VLOOKUP(Crate_BOMs[[#This Row],[crate no.]],Crates_[[crate no.]:[New Sublot]],3,FALSE)))</f>
        <v/>
      </c>
      <c r="AG831" s="6" t="str">
        <f>IF(VLOOKUP(Crate_BOMs[[#This Row],[crate no.]],Crates_[[crate no.]:[New Sublot]],3,FALSE)="",VLOOKUP(Crate_BOMs[[#This Row],[crate no.]],Crates_[[crate no.]:[New Sublot]],2,FALSE),VLOOKUP(Crate_BOMs[[#This Row],[crate no.]],Crates_[[crate no.]:[New Sublot]],3,FALSE))</f>
        <v>2.07</v>
      </c>
    </row>
    <row r="832" spans="1:33" x14ac:dyDescent="0.25">
      <c r="A832">
        <v>17</v>
      </c>
      <c r="B832">
        <v>300522114</v>
      </c>
      <c r="C832">
        <v>2394816</v>
      </c>
      <c r="D832">
        <v>1</v>
      </c>
      <c r="E832" t="s">
        <v>231</v>
      </c>
      <c r="F832" t="s">
        <v>244</v>
      </c>
      <c r="G832">
        <v>2892</v>
      </c>
      <c r="H832">
        <v>870</v>
      </c>
      <c r="I832">
        <v>114</v>
      </c>
      <c r="J832">
        <v>34</v>
      </c>
      <c r="K832">
        <v>139</v>
      </c>
      <c r="L832">
        <v>1</v>
      </c>
      <c r="M832" t="s">
        <v>233</v>
      </c>
      <c r="N832" t="s">
        <v>234</v>
      </c>
      <c r="O832" s="2">
        <v>306.44254417999997</v>
      </c>
      <c r="P832" s="15"/>
      <c r="Q832" s="15"/>
      <c r="R832" s="15"/>
      <c r="S832" t="s">
        <v>22</v>
      </c>
      <c r="T832">
        <v>10</v>
      </c>
      <c r="U832" s="2">
        <v>352.73961919999999</v>
      </c>
      <c r="V832" s="2">
        <v>6613.8678599999994</v>
      </c>
      <c r="W832" s="2">
        <v>10.203412399999999</v>
      </c>
      <c r="X832" s="2">
        <v>2.4934384000000001</v>
      </c>
      <c r="Y832" s="2">
        <v>4.2782153599999999</v>
      </c>
      <c r="Z832" s="6">
        <f>Crate_BOMs[[#This Row],[glass weight (lb)]]+Crate_BOMs[[#This Row],[Crate Weight (lb)]]/COUNTIF(Crate_BOMs[crate no.],Crate_BOMs[[#This Row],[crate no.]])</f>
        <v>329.95851879333333</v>
      </c>
      <c r="AA832" s="6" t="str">
        <f>IF(LEFT(Crate_BOMs[[#This Row],[glass code]],4)&lt;&gt;"1116","",IFERROR(MID(Crate_BOMs[[#This Row],[no]],FIND("ECN",Crate_BOMs[[#This Row],[no]]),200),MID(Crate_BOMs[[#This Row],[no]],39,200)))</f>
        <v>2.07 GLT07</v>
      </c>
      <c r="AB832" s="6" t="str">
        <f>SUBSTITUTE(IF(RIGHT(Crate_BOMs[[#This Row],[PO Sublot-GL]],6)="curved",RIGHT(Crate_BOMs[[#This Row],[PO Sublot-GL]],12),RIGHT(Crate_BOMs[[#This Row],[PO Sublot-GL]],5))," ","")</f>
        <v>GLT07</v>
      </c>
      <c r="AC832" s="6" t="str">
        <f>SUBSTITUTE(LEFT(Crate_BOMs[[#This Row],[PO Sublot-GL]],LEN(Crate_BOMs[[#This Row],[PO Sublot-GL]])-LEN(Crate_BOMs[[#This Row],[Glass Type]]))," ","")</f>
        <v>2.07</v>
      </c>
      <c r="AD832" s="6" t="str">
        <f>LEFT(Crate_BOMs[[#This Row],[no]],FIND(" ",Crate_BOMs[[#This Row],[no]],5)-1)</f>
        <v>PO 40545</v>
      </c>
      <c r="AE832" s="6" cm="1">
        <f t="array" ref="AE832">COUNTA(_xlfn.UNIQUE(_xlfn._xlws.FILTER(Crate_BOMs[PO],Crate_BOMs[crate no.]=Crate_BOMs[[#This Row],[crate no.]])))</f>
        <v>1</v>
      </c>
      <c r="AF832" s="10" t="str">
        <f>IF(Crate_BOMs[[#This Row],['# POs in Crate]]=1,"",IF(VLOOKUP(Crate_BOMs[[#This Row],[crate no.]],Crates_[[crate no.]:[New Sublot]],3,FALSE)="","",VLOOKUP(Crate_BOMs[[#This Row],[crate no.]],Crates_[[crate no.]:[New Sublot]],3,FALSE)))</f>
        <v/>
      </c>
      <c r="AG832" s="6" t="str">
        <f>IF(VLOOKUP(Crate_BOMs[[#This Row],[crate no.]],Crates_[[crate no.]:[New Sublot]],3,FALSE)="",VLOOKUP(Crate_BOMs[[#This Row],[crate no.]],Crates_[[crate no.]:[New Sublot]],2,FALSE),VLOOKUP(Crate_BOMs[[#This Row],[crate no.]],Crates_[[crate no.]:[New Sublot]],3,FALSE))</f>
        <v>2.07</v>
      </c>
    </row>
    <row r="833" spans="1:33" x14ac:dyDescent="0.25">
      <c r="A833">
        <v>17</v>
      </c>
      <c r="B833">
        <v>300522114</v>
      </c>
      <c r="C833">
        <v>2394816</v>
      </c>
      <c r="D833">
        <v>1</v>
      </c>
      <c r="E833" t="s">
        <v>231</v>
      </c>
      <c r="F833" t="s">
        <v>244</v>
      </c>
      <c r="G833">
        <v>2892</v>
      </c>
      <c r="H833">
        <v>870</v>
      </c>
      <c r="I833">
        <v>114</v>
      </c>
      <c r="J833">
        <v>34</v>
      </c>
      <c r="K833">
        <v>139</v>
      </c>
      <c r="L833">
        <v>1</v>
      </c>
      <c r="M833" t="s">
        <v>233</v>
      </c>
      <c r="N833" t="s">
        <v>234</v>
      </c>
      <c r="O833" s="2">
        <v>306.44254417999997</v>
      </c>
      <c r="P833" s="15"/>
      <c r="Q833" s="15"/>
      <c r="R833" s="15"/>
      <c r="S833" t="s">
        <v>22</v>
      </c>
      <c r="T833">
        <v>10</v>
      </c>
      <c r="U833" s="2">
        <v>352.73961919999999</v>
      </c>
      <c r="V833" s="2">
        <v>6613.8678599999994</v>
      </c>
      <c r="W833" s="2">
        <v>10.203412399999999</v>
      </c>
      <c r="X833" s="2">
        <v>2.4934384000000001</v>
      </c>
      <c r="Y833" s="2">
        <v>4.2782153599999999</v>
      </c>
      <c r="Z833" s="6">
        <f>Crate_BOMs[[#This Row],[glass weight (lb)]]+Crate_BOMs[[#This Row],[Crate Weight (lb)]]/COUNTIF(Crate_BOMs[crate no.],Crate_BOMs[[#This Row],[crate no.]])</f>
        <v>329.95851879333333</v>
      </c>
      <c r="AA833" s="6" t="str">
        <f>IF(LEFT(Crate_BOMs[[#This Row],[glass code]],4)&lt;&gt;"1116","",IFERROR(MID(Crate_BOMs[[#This Row],[no]],FIND("ECN",Crate_BOMs[[#This Row],[no]]),200),MID(Crate_BOMs[[#This Row],[no]],39,200)))</f>
        <v>2.07 GLT07</v>
      </c>
      <c r="AB833" s="6" t="str">
        <f>SUBSTITUTE(IF(RIGHT(Crate_BOMs[[#This Row],[PO Sublot-GL]],6)="curved",RIGHT(Crate_BOMs[[#This Row],[PO Sublot-GL]],12),RIGHT(Crate_BOMs[[#This Row],[PO Sublot-GL]],5))," ","")</f>
        <v>GLT07</v>
      </c>
      <c r="AC833" s="6" t="str">
        <f>SUBSTITUTE(LEFT(Crate_BOMs[[#This Row],[PO Sublot-GL]],LEN(Crate_BOMs[[#This Row],[PO Sublot-GL]])-LEN(Crate_BOMs[[#This Row],[Glass Type]]))," ","")</f>
        <v>2.07</v>
      </c>
      <c r="AD833" s="6" t="str">
        <f>LEFT(Crate_BOMs[[#This Row],[no]],FIND(" ",Crate_BOMs[[#This Row],[no]],5)-1)</f>
        <v>PO 40545</v>
      </c>
      <c r="AE833" s="6" cm="1">
        <f t="array" ref="AE833">COUNTA(_xlfn.UNIQUE(_xlfn._xlws.FILTER(Crate_BOMs[PO],Crate_BOMs[crate no.]=Crate_BOMs[[#This Row],[crate no.]])))</f>
        <v>1</v>
      </c>
      <c r="AF833" s="10" t="str">
        <f>IF(Crate_BOMs[[#This Row],['# POs in Crate]]=1,"",IF(VLOOKUP(Crate_BOMs[[#This Row],[crate no.]],Crates_[[crate no.]:[New Sublot]],3,FALSE)="","",VLOOKUP(Crate_BOMs[[#This Row],[crate no.]],Crates_[[crate no.]:[New Sublot]],3,FALSE)))</f>
        <v/>
      </c>
      <c r="AG833" s="6" t="str">
        <f>IF(VLOOKUP(Crate_BOMs[[#This Row],[crate no.]],Crates_[[crate no.]:[New Sublot]],3,FALSE)="",VLOOKUP(Crate_BOMs[[#This Row],[crate no.]],Crates_[[crate no.]:[New Sublot]],2,FALSE),VLOOKUP(Crate_BOMs[[#This Row],[crate no.]],Crates_[[crate no.]:[New Sublot]],3,FALSE))</f>
        <v>2.07</v>
      </c>
    </row>
    <row r="834" spans="1:33" x14ac:dyDescent="0.25">
      <c r="A834">
        <v>17</v>
      </c>
      <c r="B834">
        <v>300522114</v>
      </c>
      <c r="C834">
        <v>2394816</v>
      </c>
      <c r="D834">
        <v>1</v>
      </c>
      <c r="E834" t="s">
        <v>231</v>
      </c>
      <c r="F834" t="s">
        <v>244</v>
      </c>
      <c r="G834">
        <v>2892</v>
      </c>
      <c r="H834">
        <v>870</v>
      </c>
      <c r="I834">
        <v>114</v>
      </c>
      <c r="J834">
        <v>34</v>
      </c>
      <c r="K834">
        <v>139</v>
      </c>
      <c r="L834">
        <v>1</v>
      </c>
      <c r="M834" t="s">
        <v>233</v>
      </c>
      <c r="N834" t="s">
        <v>234</v>
      </c>
      <c r="O834" s="2">
        <v>306.44254417999997</v>
      </c>
      <c r="P834" s="15"/>
      <c r="Q834" s="15"/>
      <c r="R834" s="15"/>
      <c r="S834" t="s">
        <v>22</v>
      </c>
      <c r="T834">
        <v>10</v>
      </c>
      <c r="U834" s="2">
        <v>352.73961919999999</v>
      </c>
      <c r="V834" s="2">
        <v>6613.8678599999994</v>
      </c>
      <c r="W834" s="2">
        <v>10.203412399999999</v>
      </c>
      <c r="X834" s="2">
        <v>2.4934384000000001</v>
      </c>
      <c r="Y834" s="2">
        <v>4.2782153599999999</v>
      </c>
      <c r="Z834" s="6">
        <f>Crate_BOMs[[#This Row],[glass weight (lb)]]+Crate_BOMs[[#This Row],[Crate Weight (lb)]]/COUNTIF(Crate_BOMs[crate no.],Crate_BOMs[[#This Row],[crate no.]])</f>
        <v>329.95851879333333</v>
      </c>
      <c r="AA834" s="6" t="str">
        <f>IF(LEFT(Crate_BOMs[[#This Row],[glass code]],4)&lt;&gt;"1116","",IFERROR(MID(Crate_BOMs[[#This Row],[no]],FIND("ECN",Crate_BOMs[[#This Row],[no]]),200),MID(Crate_BOMs[[#This Row],[no]],39,200)))</f>
        <v>2.07 GLT07</v>
      </c>
      <c r="AB834" s="6" t="str">
        <f>SUBSTITUTE(IF(RIGHT(Crate_BOMs[[#This Row],[PO Sublot-GL]],6)="curved",RIGHT(Crate_BOMs[[#This Row],[PO Sublot-GL]],12),RIGHT(Crate_BOMs[[#This Row],[PO Sublot-GL]],5))," ","")</f>
        <v>GLT07</v>
      </c>
      <c r="AC834" s="6" t="str">
        <f>SUBSTITUTE(LEFT(Crate_BOMs[[#This Row],[PO Sublot-GL]],LEN(Crate_BOMs[[#This Row],[PO Sublot-GL]])-LEN(Crate_BOMs[[#This Row],[Glass Type]]))," ","")</f>
        <v>2.07</v>
      </c>
      <c r="AD834" s="6" t="str">
        <f>LEFT(Crate_BOMs[[#This Row],[no]],FIND(" ",Crate_BOMs[[#This Row],[no]],5)-1)</f>
        <v>PO 40545</v>
      </c>
      <c r="AE834" s="6" cm="1">
        <f t="array" ref="AE834">COUNTA(_xlfn.UNIQUE(_xlfn._xlws.FILTER(Crate_BOMs[PO],Crate_BOMs[crate no.]=Crate_BOMs[[#This Row],[crate no.]])))</f>
        <v>1</v>
      </c>
      <c r="AF834" s="10" t="str">
        <f>IF(Crate_BOMs[[#This Row],['# POs in Crate]]=1,"",IF(VLOOKUP(Crate_BOMs[[#This Row],[crate no.]],Crates_[[crate no.]:[New Sublot]],3,FALSE)="","",VLOOKUP(Crate_BOMs[[#This Row],[crate no.]],Crates_[[crate no.]:[New Sublot]],3,FALSE)))</f>
        <v/>
      </c>
      <c r="AG834" s="6" t="str">
        <f>IF(VLOOKUP(Crate_BOMs[[#This Row],[crate no.]],Crates_[[crate no.]:[New Sublot]],3,FALSE)="",VLOOKUP(Crate_BOMs[[#This Row],[crate no.]],Crates_[[crate no.]:[New Sublot]],2,FALSE),VLOOKUP(Crate_BOMs[[#This Row],[crate no.]],Crates_[[crate no.]:[New Sublot]],3,FALSE))</f>
        <v>2.07</v>
      </c>
    </row>
    <row r="835" spans="1:33" x14ac:dyDescent="0.25">
      <c r="A835">
        <v>17</v>
      </c>
      <c r="B835">
        <v>300522114</v>
      </c>
      <c r="C835">
        <v>2394816</v>
      </c>
      <c r="D835">
        <v>1</v>
      </c>
      <c r="E835" t="s">
        <v>231</v>
      </c>
      <c r="F835" t="s">
        <v>244</v>
      </c>
      <c r="G835">
        <v>2892</v>
      </c>
      <c r="H835">
        <v>870</v>
      </c>
      <c r="I835">
        <v>114</v>
      </c>
      <c r="J835">
        <v>34</v>
      </c>
      <c r="K835">
        <v>139</v>
      </c>
      <c r="L835">
        <v>1</v>
      </c>
      <c r="M835" t="s">
        <v>233</v>
      </c>
      <c r="N835" t="s">
        <v>234</v>
      </c>
      <c r="O835" s="2">
        <v>306.44254417999997</v>
      </c>
      <c r="P835" s="15"/>
      <c r="Q835" s="15"/>
      <c r="R835" s="15"/>
      <c r="S835" t="s">
        <v>22</v>
      </c>
      <c r="T835">
        <v>10</v>
      </c>
      <c r="U835" s="2">
        <v>352.73961919999999</v>
      </c>
      <c r="V835" s="2">
        <v>6613.8678599999994</v>
      </c>
      <c r="W835" s="2">
        <v>10.203412399999999</v>
      </c>
      <c r="X835" s="2">
        <v>2.4934384000000001</v>
      </c>
      <c r="Y835" s="2">
        <v>4.2782153599999999</v>
      </c>
      <c r="Z835" s="6">
        <f>Crate_BOMs[[#This Row],[glass weight (lb)]]+Crate_BOMs[[#This Row],[Crate Weight (lb)]]/COUNTIF(Crate_BOMs[crate no.],Crate_BOMs[[#This Row],[crate no.]])</f>
        <v>329.95851879333333</v>
      </c>
      <c r="AA835" s="6" t="str">
        <f>IF(LEFT(Crate_BOMs[[#This Row],[glass code]],4)&lt;&gt;"1116","",IFERROR(MID(Crate_BOMs[[#This Row],[no]],FIND("ECN",Crate_BOMs[[#This Row],[no]]),200),MID(Crate_BOMs[[#This Row],[no]],39,200)))</f>
        <v>2.07 GLT07</v>
      </c>
      <c r="AB835" s="6" t="str">
        <f>SUBSTITUTE(IF(RIGHT(Crate_BOMs[[#This Row],[PO Sublot-GL]],6)="curved",RIGHT(Crate_BOMs[[#This Row],[PO Sublot-GL]],12),RIGHT(Crate_BOMs[[#This Row],[PO Sublot-GL]],5))," ","")</f>
        <v>GLT07</v>
      </c>
      <c r="AC835" s="6" t="str">
        <f>SUBSTITUTE(LEFT(Crate_BOMs[[#This Row],[PO Sublot-GL]],LEN(Crate_BOMs[[#This Row],[PO Sublot-GL]])-LEN(Crate_BOMs[[#This Row],[Glass Type]]))," ","")</f>
        <v>2.07</v>
      </c>
      <c r="AD835" s="6" t="str">
        <f>LEFT(Crate_BOMs[[#This Row],[no]],FIND(" ",Crate_BOMs[[#This Row],[no]],5)-1)</f>
        <v>PO 40545</v>
      </c>
      <c r="AE835" s="6" cm="1">
        <f t="array" ref="AE835">COUNTA(_xlfn.UNIQUE(_xlfn._xlws.FILTER(Crate_BOMs[PO],Crate_BOMs[crate no.]=Crate_BOMs[[#This Row],[crate no.]])))</f>
        <v>1</v>
      </c>
      <c r="AF835" s="10" t="str">
        <f>IF(Crate_BOMs[[#This Row],['# POs in Crate]]=1,"",IF(VLOOKUP(Crate_BOMs[[#This Row],[crate no.]],Crates_[[crate no.]:[New Sublot]],3,FALSE)="","",VLOOKUP(Crate_BOMs[[#This Row],[crate no.]],Crates_[[crate no.]:[New Sublot]],3,FALSE)))</f>
        <v/>
      </c>
      <c r="AG835" s="6" t="str">
        <f>IF(VLOOKUP(Crate_BOMs[[#This Row],[crate no.]],Crates_[[crate no.]:[New Sublot]],3,FALSE)="",VLOOKUP(Crate_BOMs[[#This Row],[crate no.]],Crates_[[crate no.]:[New Sublot]],2,FALSE),VLOOKUP(Crate_BOMs[[#This Row],[crate no.]],Crates_[[crate no.]:[New Sublot]],3,FALSE))</f>
        <v>2.07</v>
      </c>
    </row>
    <row r="836" spans="1:33" x14ac:dyDescent="0.25">
      <c r="A836">
        <v>17</v>
      </c>
      <c r="B836">
        <v>300522114</v>
      </c>
      <c r="C836">
        <v>2394816</v>
      </c>
      <c r="D836">
        <v>1</v>
      </c>
      <c r="E836" t="s">
        <v>231</v>
      </c>
      <c r="F836" t="s">
        <v>244</v>
      </c>
      <c r="G836">
        <v>2892</v>
      </c>
      <c r="H836">
        <v>870</v>
      </c>
      <c r="I836">
        <v>114</v>
      </c>
      <c r="J836">
        <v>34</v>
      </c>
      <c r="K836">
        <v>139</v>
      </c>
      <c r="L836">
        <v>1</v>
      </c>
      <c r="M836" t="s">
        <v>233</v>
      </c>
      <c r="N836" t="s">
        <v>234</v>
      </c>
      <c r="O836" s="2">
        <v>306.44254417999997</v>
      </c>
      <c r="P836" s="15"/>
      <c r="Q836" s="15"/>
      <c r="R836" s="15"/>
      <c r="S836" t="s">
        <v>22</v>
      </c>
      <c r="T836">
        <v>10</v>
      </c>
      <c r="U836" s="2">
        <v>352.73961919999999</v>
      </c>
      <c r="V836" s="2">
        <v>6613.8678599999994</v>
      </c>
      <c r="W836" s="2">
        <v>10.203412399999999</v>
      </c>
      <c r="X836" s="2">
        <v>2.4934384000000001</v>
      </c>
      <c r="Y836" s="2">
        <v>4.2782153599999999</v>
      </c>
      <c r="Z836" s="6">
        <f>Crate_BOMs[[#This Row],[glass weight (lb)]]+Crate_BOMs[[#This Row],[Crate Weight (lb)]]/COUNTIF(Crate_BOMs[crate no.],Crate_BOMs[[#This Row],[crate no.]])</f>
        <v>329.95851879333333</v>
      </c>
      <c r="AA836" s="6" t="str">
        <f>IF(LEFT(Crate_BOMs[[#This Row],[glass code]],4)&lt;&gt;"1116","",IFERROR(MID(Crate_BOMs[[#This Row],[no]],FIND("ECN",Crate_BOMs[[#This Row],[no]]),200),MID(Crate_BOMs[[#This Row],[no]],39,200)))</f>
        <v>2.07 GLT07</v>
      </c>
      <c r="AB836" s="6" t="str">
        <f>SUBSTITUTE(IF(RIGHT(Crate_BOMs[[#This Row],[PO Sublot-GL]],6)="curved",RIGHT(Crate_BOMs[[#This Row],[PO Sublot-GL]],12),RIGHT(Crate_BOMs[[#This Row],[PO Sublot-GL]],5))," ","")</f>
        <v>GLT07</v>
      </c>
      <c r="AC836" s="6" t="str">
        <f>SUBSTITUTE(LEFT(Crate_BOMs[[#This Row],[PO Sublot-GL]],LEN(Crate_BOMs[[#This Row],[PO Sublot-GL]])-LEN(Crate_BOMs[[#This Row],[Glass Type]]))," ","")</f>
        <v>2.07</v>
      </c>
      <c r="AD836" s="6" t="str">
        <f>LEFT(Crate_BOMs[[#This Row],[no]],FIND(" ",Crate_BOMs[[#This Row],[no]],5)-1)</f>
        <v>PO 40545</v>
      </c>
      <c r="AE836" s="6" cm="1">
        <f t="array" ref="AE836">COUNTA(_xlfn.UNIQUE(_xlfn._xlws.FILTER(Crate_BOMs[PO],Crate_BOMs[crate no.]=Crate_BOMs[[#This Row],[crate no.]])))</f>
        <v>1</v>
      </c>
      <c r="AF836" s="10" t="str">
        <f>IF(Crate_BOMs[[#This Row],['# POs in Crate]]=1,"",IF(VLOOKUP(Crate_BOMs[[#This Row],[crate no.]],Crates_[[crate no.]:[New Sublot]],3,FALSE)="","",VLOOKUP(Crate_BOMs[[#This Row],[crate no.]],Crates_[[crate no.]:[New Sublot]],3,FALSE)))</f>
        <v/>
      </c>
      <c r="AG836" s="6" t="str">
        <f>IF(VLOOKUP(Crate_BOMs[[#This Row],[crate no.]],Crates_[[crate no.]:[New Sublot]],3,FALSE)="",VLOOKUP(Crate_BOMs[[#This Row],[crate no.]],Crates_[[crate no.]:[New Sublot]],2,FALSE),VLOOKUP(Crate_BOMs[[#This Row],[crate no.]],Crates_[[crate no.]:[New Sublot]],3,FALSE))</f>
        <v>2.07</v>
      </c>
    </row>
    <row r="837" spans="1:33" x14ac:dyDescent="0.25">
      <c r="A837">
        <v>17</v>
      </c>
      <c r="B837">
        <v>300522114</v>
      </c>
      <c r="C837">
        <v>2394816</v>
      </c>
      <c r="D837">
        <v>1</v>
      </c>
      <c r="E837" t="s">
        <v>231</v>
      </c>
      <c r="F837" t="s">
        <v>244</v>
      </c>
      <c r="G837">
        <v>2892</v>
      </c>
      <c r="H837">
        <v>870</v>
      </c>
      <c r="I837">
        <v>114</v>
      </c>
      <c r="J837">
        <v>34</v>
      </c>
      <c r="K837">
        <v>139</v>
      </c>
      <c r="L837">
        <v>1</v>
      </c>
      <c r="M837" t="s">
        <v>233</v>
      </c>
      <c r="N837" t="s">
        <v>234</v>
      </c>
      <c r="O837" s="2">
        <v>306.44254417999997</v>
      </c>
      <c r="P837" s="15"/>
      <c r="Q837" s="15"/>
      <c r="R837" s="15"/>
      <c r="S837" t="s">
        <v>22</v>
      </c>
      <c r="T837">
        <v>10</v>
      </c>
      <c r="U837" s="2">
        <v>352.73961919999999</v>
      </c>
      <c r="V837" s="2">
        <v>6613.8678599999994</v>
      </c>
      <c r="W837" s="2">
        <v>10.203412399999999</v>
      </c>
      <c r="X837" s="2">
        <v>2.4934384000000001</v>
      </c>
      <c r="Y837" s="2">
        <v>4.2782153599999999</v>
      </c>
      <c r="Z837" s="6">
        <f>Crate_BOMs[[#This Row],[glass weight (lb)]]+Crate_BOMs[[#This Row],[Crate Weight (lb)]]/COUNTIF(Crate_BOMs[crate no.],Crate_BOMs[[#This Row],[crate no.]])</f>
        <v>329.95851879333333</v>
      </c>
      <c r="AA837" s="6" t="str">
        <f>IF(LEFT(Crate_BOMs[[#This Row],[glass code]],4)&lt;&gt;"1116","",IFERROR(MID(Crate_BOMs[[#This Row],[no]],FIND("ECN",Crate_BOMs[[#This Row],[no]]),200),MID(Crate_BOMs[[#This Row],[no]],39,200)))</f>
        <v>2.07 GLT07</v>
      </c>
      <c r="AB837" s="6" t="str">
        <f>SUBSTITUTE(IF(RIGHT(Crate_BOMs[[#This Row],[PO Sublot-GL]],6)="curved",RIGHT(Crate_BOMs[[#This Row],[PO Sublot-GL]],12),RIGHT(Crate_BOMs[[#This Row],[PO Sublot-GL]],5))," ","")</f>
        <v>GLT07</v>
      </c>
      <c r="AC837" s="6" t="str">
        <f>SUBSTITUTE(LEFT(Crate_BOMs[[#This Row],[PO Sublot-GL]],LEN(Crate_BOMs[[#This Row],[PO Sublot-GL]])-LEN(Crate_BOMs[[#This Row],[Glass Type]]))," ","")</f>
        <v>2.07</v>
      </c>
      <c r="AD837" s="6" t="str">
        <f>LEFT(Crate_BOMs[[#This Row],[no]],FIND(" ",Crate_BOMs[[#This Row],[no]],5)-1)</f>
        <v>PO 40545</v>
      </c>
      <c r="AE837" s="6" cm="1">
        <f t="array" ref="AE837">COUNTA(_xlfn.UNIQUE(_xlfn._xlws.FILTER(Crate_BOMs[PO],Crate_BOMs[crate no.]=Crate_BOMs[[#This Row],[crate no.]])))</f>
        <v>1</v>
      </c>
      <c r="AF837" s="10" t="str">
        <f>IF(Crate_BOMs[[#This Row],['# POs in Crate]]=1,"",IF(VLOOKUP(Crate_BOMs[[#This Row],[crate no.]],Crates_[[crate no.]:[New Sublot]],3,FALSE)="","",VLOOKUP(Crate_BOMs[[#This Row],[crate no.]],Crates_[[crate no.]:[New Sublot]],3,FALSE)))</f>
        <v/>
      </c>
      <c r="AG837" s="6" t="str">
        <f>IF(VLOOKUP(Crate_BOMs[[#This Row],[crate no.]],Crates_[[crate no.]:[New Sublot]],3,FALSE)="",VLOOKUP(Crate_BOMs[[#This Row],[crate no.]],Crates_[[crate no.]:[New Sublot]],2,FALSE),VLOOKUP(Crate_BOMs[[#This Row],[crate no.]],Crates_[[crate no.]:[New Sublot]],3,FALSE))</f>
        <v>2.07</v>
      </c>
    </row>
    <row r="838" spans="1:33" x14ac:dyDescent="0.25">
      <c r="A838">
        <v>17</v>
      </c>
      <c r="B838">
        <v>300522114</v>
      </c>
      <c r="C838">
        <v>2394816</v>
      </c>
      <c r="D838">
        <v>1</v>
      </c>
      <c r="E838" t="s">
        <v>231</v>
      </c>
      <c r="F838" t="s">
        <v>244</v>
      </c>
      <c r="G838">
        <v>2892</v>
      </c>
      <c r="H838">
        <v>870</v>
      </c>
      <c r="I838">
        <v>114</v>
      </c>
      <c r="J838">
        <v>34</v>
      </c>
      <c r="K838">
        <v>139</v>
      </c>
      <c r="L838">
        <v>1</v>
      </c>
      <c r="M838" t="s">
        <v>233</v>
      </c>
      <c r="N838" t="s">
        <v>234</v>
      </c>
      <c r="O838" s="2">
        <v>306.44254417999997</v>
      </c>
      <c r="P838" s="15"/>
      <c r="Q838" s="15"/>
      <c r="R838" s="15"/>
      <c r="S838" t="s">
        <v>22</v>
      </c>
      <c r="T838">
        <v>10</v>
      </c>
      <c r="U838" s="2">
        <v>352.73961919999999</v>
      </c>
      <c r="V838" s="2">
        <v>6613.8678599999994</v>
      </c>
      <c r="W838" s="2">
        <v>10.203412399999999</v>
      </c>
      <c r="X838" s="2">
        <v>2.4934384000000001</v>
      </c>
      <c r="Y838" s="2">
        <v>4.2782153599999999</v>
      </c>
      <c r="Z838" s="6">
        <f>Crate_BOMs[[#This Row],[glass weight (lb)]]+Crate_BOMs[[#This Row],[Crate Weight (lb)]]/COUNTIF(Crate_BOMs[crate no.],Crate_BOMs[[#This Row],[crate no.]])</f>
        <v>329.95851879333333</v>
      </c>
      <c r="AA838" s="6" t="str">
        <f>IF(LEFT(Crate_BOMs[[#This Row],[glass code]],4)&lt;&gt;"1116","",IFERROR(MID(Crate_BOMs[[#This Row],[no]],FIND("ECN",Crate_BOMs[[#This Row],[no]]),200),MID(Crate_BOMs[[#This Row],[no]],39,200)))</f>
        <v>2.07 GLT07</v>
      </c>
      <c r="AB838" s="6" t="str">
        <f>SUBSTITUTE(IF(RIGHT(Crate_BOMs[[#This Row],[PO Sublot-GL]],6)="curved",RIGHT(Crate_BOMs[[#This Row],[PO Sublot-GL]],12),RIGHT(Crate_BOMs[[#This Row],[PO Sublot-GL]],5))," ","")</f>
        <v>GLT07</v>
      </c>
      <c r="AC838" s="6" t="str">
        <f>SUBSTITUTE(LEFT(Crate_BOMs[[#This Row],[PO Sublot-GL]],LEN(Crate_BOMs[[#This Row],[PO Sublot-GL]])-LEN(Crate_BOMs[[#This Row],[Glass Type]]))," ","")</f>
        <v>2.07</v>
      </c>
      <c r="AD838" s="6" t="str">
        <f>LEFT(Crate_BOMs[[#This Row],[no]],FIND(" ",Crate_BOMs[[#This Row],[no]],5)-1)</f>
        <v>PO 40545</v>
      </c>
      <c r="AE838" s="6" cm="1">
        <f t="array" ref="AE838">COUNTA(_xlfn.UNIQUE(_xlfn._xlws.FILTER(Crate_BOMs[PO],Crate_BOMs[crate no.]=Crate_BOMs[[#This Row],[crate no.]])))</f>
        <v>1</v>
      </c>
      <c r="AF838" s="10" t="str">
        <f>IF(Crate_BOMs[[#This Row],['# POs in Crate]]=1,"",IF(VLOOKUP(Crate_BOMs[[#This Row],[crate no.]],Crates_[[crate no.]:[New Sublot]],3,FALSE)="","",VLOOKUP(Crate_BOMs[[#This Row],[crate no.]],Crates_[[crate no.]:[New Sublot]],3,FALSE)))</f>
        <v/>
      </c>
      <c r="AG838" s="6" t="str">
        <f>IF(VLOOKUP(Crate_BOMs[[#This Row],[crate no.]],Crates_[[crate no.]:[New Sublot]],3,FALSE)="",VLOOKUP(Crate_BOMs[[#This Row],[crate no.]],Crates_[[crate no.]:[New Sublot]],2,FALSE),VLOOKUP(Crate_BOMs[[#This Row],[crate no.]],Crates_[[crate no.]:[New Sublot]],3,FALSE))</f>
        <v>2.07</v>
      </c>
    </row>
    <row r="839" spans="1:33" x14ac:dyDescent="0.25">
      <c r="A839">
        <v>17</v>
      </c>
      <c r="B839">
        <v>300522114</v>
      </c>
      <c r="C839">
        <v>2394816</v>
      </c>
      <c r="D839">
        <v>1</v>
      </c>
      <c r="E839" t="s">
        <v>231</v>
      </c>
      <c r="F839" t="s">
        <v>244</v>
      </c>
      <c r="G839">
        <v>2892</v>
      </c>
      <c r="H839">
        <v>870</v>
      </c>
      <c r="I839">
        <v>114</v>
      </c>
      <c r="J839">
        <v>34</v>
      </c>
      <c r="K839">
        <v>139</v>
      </c>
      <c r="L839">
        <v>1</v>
      </c>
      <c r="M839" t="s">
        <v>233</v>
      </c>
      <c r="N839" t="s">
        <v>234</v>
      </c>
      <c r="O839" s="2">
        <v>306.44254417999997</v>
      </c>
      <c r="P839" s="15"/>
      <c r="Q839" s="15"/>
      <c r="R839" s="15"/>
      <c r="S839" t="s">
        <v>22</v>
      </c>
      <c r="T839">
        <v>10</v>
      </c>
      <c r="U839" s="2">
        <v>352.73961919999999</v>
      </c>
      <c r="V839" s="2">
        <v>6613.8678599999994</v>
      </c>
      <c r="W839" s="2">
        <v>10.203412399999999</v>
      </c>
      <c r="X839" s="2">
        <v>2.4934384000000001</v>
      </c>
      <c r="Y839" s="2">
        <v>4.2782153599999999</v>
      </c>
      <c r="Z839" s="6">
        <f>Crate_BOMs[[#This Row],[glass weight (lb)]]+Crate_BOMs[[#This Row],[Crate Weight (lb)]]/COUNTIF(Crate_BOMs[crate no.],Crate_BOMs[[#This Row],[crate no.]])</f>
        <v>329.95851879333333</v>
      </c>
      <c r="AA839" s="6" t="str">
        <f>IF(LEFT(Crate_BOMs[[#This Row],[glass code]],4)&lt;&gt;"1116","",IFERROR(MID(Crate_BOMs[[#This Row],[no]],FIND("ECN",Crate_BOMs[[#This Row],[no]]),200),MID(Crate_BOMs[[#This Row],[no]],39,200)))</f>
        <v>2.07 GLT07</v>
      </c>
      <c r="AB839" s="6" t="str">
        <f>SUBSTITUTE(IF(RIGHT(Crate_BOMs[[#This Row],[PO Sublot-GL]],6)="curved",RIGHT(Crate_BOMs[[#This Row],[PO Sublot-GL]],12),RIGHT(Crate_BOMs[[#This Row],[PO Sublot-GL]],5))," ","")</f>
        <v>GLT07</v>
      </c>
      <c r="AC839" s="6" t="str">
        <f>SUBSTITUTE(LEFT(Crate_BOMs[[#This Row],[PO Sublot-GL]],LEN(Crate_BOMs[[#This Row],[PO Sublot-GL]])-LEN(Crate_BOMs[[#This Row],[Glass Type]]))," ","")</f>
        <v>2.07</v>
      </c>
      <c r="AD839" s="6" t="str">
        <f>LEFT(Crate_BOMs[[#This Row],[no]],FIND(" ",Crate_BOMs[[#This Row],[no]],5)-1)</f>
        <v>PO 40545</v>
      </c>
      <c r="AE839" s="6" cm="1">
        <f t="array" ref="AE839">COUNTA(_xlfn.UNIQUE(_xlfn._xlws.FILTER(Crate_BOMs[PO],Crate_BOMs[crate no.]=Crate_BOMs[[#This Row],[crate no.]])))</f>
        <v>1</v>
      </c>
      <c r="AF839" s="10" t="str">
        <f>IF(Crate_BOMs[[#This Row],['# POs in Crate]]=1,"",IF(VLOOKUP(Crate_BOMs[[#This Row],[crate no.]],Crates_[[crate no.]:[New Sublot]],3,FALSE)="","",VLOOKUP(Crate_BOMs[[#This Row],[crate no.]],Crates_[[crate no.]:[New Sublot]],3,FALSE)))</f>
        <v/>
      </c>
      <c r="AG839" s="6" t="str">
        <f>IF(VLOOKUP(Crate_BOMs[[#This Row],[crate no.]],Crates_[[crate no.]:[New Sublot]],3,FALSE)="",VLOOKUP(Crate_BOMs[[#This Row],[crate no.]],Crates_[[crate no.]:[New Sublot]],2,FALSE),VLOOKUP(Crate_BOMs[[#This Row],[crate no.]],Crates_[[crate no.]:[New Sublot]],3,FALSE))</f>
        <v>2.07</v>
      </c>
    </row>
    <row r="840" spans="1:33" x14ac:dyDescent="0.25">
      <c r="A840">
        <v>17</v>
      </c>
      <c r="B840">
        <v>300522114</v>
      </c>
      <c r="C840">
        <v>2394816</v>
      </c>
      <c r="D840">
        <v>1</v>
      </c>
      <c r="E840" t="s">
        <v>231</v>
      </c>
      <c r="F840" t="s">
        <v>244</v>
      </c>
      <c r="G840">
        <v>2892</v>
      </c>
      <c r="H840">
        <v>870</v>
      </c>
      <c r="I840">
        <v>114</v>
      </c>
      <c r="J840">
        <v>34</v>
      </c>
      <c r="K840">
        <v>139</v>
      </c>
      <c r="L840">
        <v>1</v>
      </c>
      <c r="M840" t="s">
        <v>233</v>
      </c>
      <c r="N840" t="s">
        <v>234</v>
      </c>
      <c r="O840" s="2">
        <v>306.44254417999997</v>
      </c>
      <c r="P840" s="15"/>
      <c r="Q840" s="15"/>
      <c r="R840" s="15"/>
      <c r="S840" t="s">
        <v>22</v>
      </c>
      <c r="T840">
        <v>10</v>
      </c>
      <c r="U840" s="2">
        <v>352.73961919999999</v>
      </c>
      <c r="V840" s="2">
        <v>6613.8678599999994</v>
      </c>
      <c r="W840" s="2">
        <v>10.203412399999999</v>
      </c>
      <c r="X840" s="2">
        <v>2.4934384000000001</v>
      </c>
      <c r="Y840" s="2">
        <v>4.2782153599999999</v>
      </c>
      <c r="Z840" s="6">
        <f>Crate_BOMs[[#This Row],[glass weight (lb)]]+Crate_BOMs[[#This Row],[Crate Weight (lb)]]/COUNTIF(Crate_BOMs[crate no.],Crate_BOMs[[#This Row],[crate no.]])</f>
        <v>329.95851879333333</v>
      </c>
      <c r="AA840" s="6" t="str">
        <f>IF(LEFT(Crate_BOMs[[#This Row],[glass code]],4)&lt;&gt;"1116","",IFERROR(MID(Crate_BOMs[[#This Row],[no]],FIND("ECN",Crate_BOMs[[#This Row],[no]]),200),MID(Crate_BOMs[[#This Row],[no]],39,200)))</f>
        <v>2.07 GLT07</v>
      </c>
      <c r="AB840" s="6" t="str">
        <f>SUBSTITUTE(IF(RIGHT(Crate_BOMs[[#This Row],[PO Sublot-GL]],6)="curved",RIGHT(Crate_BOMs[[#This Row],[PO Sublot-GL]],12),RIGHT(Crate_BOMs[[#This Row],[PO Sublot-GL]],5))," ","")</f>
        <v>GLT07</v>
      </c>
      <c r="AC840" s="6" t="str">
        <f>SUBSTITUTE(LEFT(Crate_BOMs[[#This Row],[PO Sublot-GL]],LEN(Crate_BOMs[[#This Row],[PO Sublot-GL]])-LEN(Crate_BOMs[[#This Row],[Glass Type]]))," ","")</f>
        <v>2.07</v>
      </c>
      <c r="AD840" s="6" t="str">
        <f>LEFT(Crate_BOMs[[#This Row],[no]],FIND(" ",Crate_BOMs[[#This Row],[no]],5)-1)</f>
        <v>PO 40545</v>
      </c>
      <c r="AE840" s="6" cm="1">
        <f t="array" ref="AE840">COUNTA(_xlfn.UNIQUE(_xlfn._xlws.FILTER(Crate_BOMs[PO],Crate_BOMs[crate no.]=Crate_BOMs[[#This Row],[crate no.]])))</f>
        <v>1</v>
      </c>
      <c r="AF840" s="10" t="str">
        <f>IF(Crate_BOMs[[#This Row],['# POs in Crate]]=1,"",IF(VLOOKUP(Crate_BOMs[[#This Row],[crate no.]],Crates_[[crate no.]:[New Sublot]],3,FALSE)="","",VLOOKUP(Crate_BOMs[[#This Row],[crate no.]],Crates_[[crate no.]:[New Sublot]],3,FALSE)))</f>
        <v/>
      </c>
      <c r="AG840" s="6" t="str">
        <f>IF(VLOOKUP(Crate_BOMs[[#This Row],[crate no.]],Crates_[[crate no.]:[New Sublot]],3,FALSE)="",VLOOKUP(Crate_BOMs[[#This Row],[crate no.]],Crates_[[crate no.]:[New Sublot]],2,FALSE),VLOOKUP(Crate_BOMs[[#This Row],[crate no.]],Crates_[[crate no.]:[New Sublot]],3,FALSE))</f>
        <v>2.07</v>
      </c>
    </row>
    <row r="841" spans="1:33" x14ac:dyDescent="0.25">
      <c r="A841">
        <v>17</v>
      </c>
      <c r="B841">
        <v>300522114</v>
      </c>
      <c r="C841">
        <v>2394816</v>
      </c>
      <c r="D841">
        <v>1</v>
      </c>
      <c r="E841" t="s">
        <v>231</v>
      </c>
      <c r="F841" t="s">
        <v>244</v>
      </c>
      <c r="G841">
        <v>2892</v>
      </c>
      <c r="H841">
        <v>870</v>
      </c>
      <c r="I841">
        <v>114</v>
      </c>
      <c r="J841">
        <v>34</v>
      </c>
      <c r="K841">
        <v>139</v>
      </c>
      <c r="L841">
        <v>1</v>
      </c>
      <c r="M841" t="s">
        <v>233</v>
      </c>
      <c r="N841" t="s">
        <v>234</v>
      </c>
      <c r="O841" s="2">
        <v>306.44254417999997</v>
      </c>
      <c r="P841" s="15"/>
      <c r="Q841" s="15"/>
      <c r="R841" s="15"/>
      <c r="S841" t="s">
        <v>22</v>
      </c>
      <c r="T841">
        <v>10</v>
      </c>
      <c r="U841" s="2">
        <v>352.73961919999999</v>
      </c>
      <c r="V841" s="2">
        <v>6613.8678599999994</v>
      </c>
      <c r="W841" s="2">
        <v>10.203412399999999</v>
      </c>
      <c r="X841" s="2">
        <v>2.4934384000000001</v>
      </c>
      <c r="Y841" s="2">
        <v>4.2782153599999999</v>
      </c>
      <c r="Z841" s="6">
        <f>Crate_BOMs[[#This Row],[glass weight (lb)]]+Crate_BOMs[[#This Row],[Crate Weight (lb)]]/COUNTIF(Crate_BOMs[crate no.],Crate_BOMs[[#This Row],[crate no.]])</f>
        <v>329.95851879333333</v>
      </c>
      <c r="AA841" s="6" t="str">
        <f>IF(LEFT(Crate_BOMs[[#This Row],[glass code]],4)&lt;&gt;"1116","",IFERROR(MID(Crate_BOMs[[#This Row],[no]],FIND("ECN",Crate_BOMs[[#This Row],[no]]),200),MID(Crate_BOMs[[#This Row],[no]],39,200)))</f>
        <v>2.07 GLT07</v>
      </c>
      <c r="AB841" s="6" t="str">
        <f>SUBSTITUTE(IF(RIGHT(Crate_BOMs[[#This Row],[PO Sublot-GL]],6)="curved",RIGHT(Crate_BOMs[[#This Row],[PO Sublot-GL]],12),RIGHT(Crate_BOMs[[#This Row],[PO Sublot-GL]],5))," ","")</f>
        <v>GLT07</v>
      </c>
      <c r="AC841" s="6" t="str">
        <f>SUBSTITUTE(LEFT(Crate_BOMs[[#This Row],[PO Sublot-GL]],LEN(Crate_BOMs[[#This Row],[PO Sublot-GL]])-LEN(Crate_BOMs[[#This Row],[Glass Type]]))," ","")</f>
        <v>2.07</v>
      </c>
      <c r="AD841" s="6" t="str">
        <f>LEFT(Crate_BOMs[[#This Row],[no]],FIND(" ",Crate_BOMs[[#This Row],[no]],5)-1)</f>
        <v>PO 40545</v>
      </c>
      <c r="AE841" s="6" cm="1">
        <f t="array" ref="AE841">COUNTA(_xlfn.UNIQUE(_xlfn._xlws.FILTER(Crate_BOMs[PO],Crate_BOMs[crate no.]=Crate_BOMs[[#This Row],[crate no.]])))</f>
        <v>1</v>
      </c>
      <c r="AF841" s="10" t="str">
        <f>IF(Crate_BOMs[[#This Row],['# POs in Crate]]=1,"",IF(VLOOKUP(Crate_BOMs[[#This Row],[crate no.]],Crates_[[crate no.]:[New Sublot]],3,FALSE)="","",VLOOKUP(Crate_BOMs[[#This Row],[crate no.]],Crates_[[crate no.]:[New Sublot]],3,FALSE)))</f>
        <v/>
      </c>
      <c r="AG841" s="6" t="str">
        <f>IF(VLOOKUP(Crate_BOMs[[#This Row],[crate no.]],Crates_[[crate no.]:[New Sublot]],3,FALSE)="",VLOOKUP(Crate_BOMs[[#This Row],[crate no.]],Crates_[[crate no.]:[New Sublot]],2,FALSE),VLOOKUP(Crate_BOMs[[#This Row],[crate no.]],Crates_[[crate no.]:[New Sublot]],3,FALSE))</f>
        <v>2.07</v>
      </c>
    </row>
    <row r="842" spans="1:33" x14ac:dyDescent="0.25">
      <c r="A842">
        <v>17</v>
      </c>
      <c r="B842">
        <v>300522114</v>
      </c>
      <c r="C842">
        <v>2394816</v>
      </c>
      <c r="D842">
        <v>1</v>
      </c>
      <c r="E842" t="s">
        <v>231</v>
      </c>
      <c r="F842" t="s">
        <v>244</v>
      </c>
      <c r="G842">
        <v>2892</v>
      </c>
      <c r="H842">
        <v>870</v>
      </c>
      <c r="I842">
        <v>114</v>
      </c>
      <c r="J842">
        <v>34</v>
      </c>
      <c r="K842">
        <v>139</v>
      </c>
      <c r="L842">
        <v>1</v>
      </c>
      <c r="M842" t="s">
        <v>233</v>
      </c>
      <c r="N842" t="s">
        <v>234</v>
      </c>
      <c r="O842" s="2">
        <v>306.44254417999997</v>
      </c>
      <c r="P842" s="15"/>
      <c r="Q842" s="15"/>
      <c r="R842" s="15"/>
      <c r="S842" t="s">
        <v>22</v>
      </c>
      <c r="T842">
        <v>10</v>
      </c>
      <c r="U842" s="2">
        <v>352.73961919999999</v>
      </c>
      <c r="V842" s="2">
        <v>6613.8678599999994</v>
      </c>
      <c r="W842" s="2">
        <v>10.203412399999999</v>
      </c>
      <c r="X842" s="2">
        <v>2.4934384000000001</v>
      </c>
      <c r="Y842" s="2">
        <v>4.2782153599999999</v>
      </c>
      <c r="Z842" s="6">
        <f>Crate_BOMs[[#This Row],[glass weight (lb)]]+Crate_BOMs[[#This Row],[Crate Weight (lb)]]/COUNTIF(Crate_BOMs[crate no.],Crate_BOMs[[#This Row],[crate no.]])</f>
        <v>329.95851879333333</v>
      </c>
      <c r="AA842" s="6" t="str">
        <f>IF(LEFT(Crate_BOMs[[#This Row],[glass code]],4)&lt;&gt;"1116","",IFERROR(MID(Crate_BOMs[[#This Row],[no]],FIND("ECN",Crate_BOMs[[#This Row],[no]]),200),MID(Crate_BOMs[[#This Row],[no]],39,200)))</f>
        <v>2.07 GLT07</v>
      </c>
      <c r="AB842" s="6" t="str">
        <f>SUBSTITUTE(IF(RIGHT(Crate_BOMs[[#This Row],[PO Sublot-GL]],6)="curved",RIGHT(Crate_BOMs[[#This Row],[PO Sublot-GL]],12),RIGHT(Crate_BOMs[[#This Row],[PO Sublot-GL]],5))," ","")</f>
        <v>GLT07</v>
      </c>
      <c r="AC842" s="6" t="str">
        <f>SUBSTITUTE(LEFT(Crate_BOMs[[#This Row],[PO Sublot-GL]],LEN(Crate_BOMs[[#This Row],[PO Sublot-GL]])-LEN(Crate_BOMs[[#This Row],[Glass Type]]))," ","")</f>
        <v>2.07</v>
      </c>
      <c r="AD842" s="6" t="str">
        <f>LEFT(Crate_BOMs[[#This Row],[no]],FIND(" ",Crate_BOMs[[#This Row],[no]],5)-1)</f>
        <v>PO 40545</v>
      </c>
      <c r="AE842" s="6" cm="1">
        <f t="array" ref="AE842">COUNTA(_xlfn.UNIQUE(_xlfn._xlws.FILTER(Crate_BOMs[PO],Crate_BOMs[crate no.]=Crate_BOMs[[#This Row],[crate no.]])))</f>
        <v>1</v>
      </c>
      <c r="AF842" s="10" t="str">
        <f>IF(Crate_BOMs[[#This Row],['# POs in Crate]]=1,"",IF(VLOOKUP(Crate_BOMs[[#This Row],[crate no.]],Crates_[[crate no.]:[New Sublot]],3,FALSE)="","",VLOOKUP(Crate_BOMs[[#This Row],[crate no.]],Crates_[[crate no.]:[New Sublot]],3,FALSE)))</f>
        <v/>
      </c>
      <c r="AG842" s="6" t="str">
        <f>IF(VLOOKUP(Crate_BOMs[[#This Row],[crate no.]],Crates_[[crate no.]:[New Sublot]],3,FALSE)="",VLOOKUP(Crate_BOMs[[#This Row],[crate no.]],Crates_[[crate no.]:[New Sublot]],2,FALSE),VLOOKUP(Crate_BOMs[[#This Row],[crate no.]],Crates_[[crate no.]:[New Sublot]],3,FALSE))</f>
        <v>2.07</v>
      </c>
    </row>
    <row r="843" spans="1:33" x14ac:dyDescent="0.25">
      <c r="A843">
        <v>17</v>
      </c>
      <c r="B843">
        <v>300522114</v>
      </c>
      <c r="C843">
        <v>2394816</v>
      </c>
      <c r="D843">
        <v>1</v>
      </c>
      <c r="E843" t="s">
        <v>231</v>
      </c>
      <c r="F843" t="s">
        <v>244</v>
      </c>
      <c r="G843">
        <v>2892</v>
      </c>
      <c r="H843">
        <v>870</v>
      </c>
      <c r="I843">
        <v>114</v>
      </c>
      <c r="J843">
        <v>34</v>
      </c>
      <c r="K843">
        <v>139</v>
      </c>
      <c r="L843">
        <v>1</v>
      </c>
      <c r="M843" t="s">
        <v>233</v>
      </c>
      <c r="N843" t="s">
        <v>234</v>
      </c>
      <c r="O843" s="2">
        <v>306.44254417999997</v>
      </c>
      <c r="P843" s="15"/>
      <c r="Q843" s="15"/>
      <c r="R843" s="15"/>
      <c r="S843" t="s">
        <v>22</v>
      </c>
      <c r="T843">
        <v>10</v>
      </c>
      <c r="U843" s="2">
        <v>352.73961919999999</v>
      </c>
      <c r="V843" s="2">
        <v>6613.8678599999994</v>
      </c>
      <c r="W843" s="2">
        <v>10.203412399999999</v>
      </c>
      <c r="X843" s="2">
        <v>2.4934384000000001</v>
      </c>
      <c r="Y843" s="2">
        <v>4.2782153599999999</v>
      </c>
      <c r="Z843" s="6">
        <f>Crate_BOMs[[#This Row],[glass weight (lb)]]+Crate_BOMs[[#This Row],[Crate Weight (lb)]]/COUNTIF(Crate_BOMs[crate no.],Crate_BOMs[[#This Row],[crate no.]])</f>
        <v>329.95851879333333</v>
      </c>
      <c r="AA843" s="6" t="str">
        <f>IF(LEFT(Crate_BOMs[[#This Row],[glass code]],4)&lt;&gt;"1116","",IFERROR(MID(Crate_BOMs[[#This Row],[no]],FIND("ECN",Crate_BOMs[[#This Row],[no]]),200),MID(Crate_BOMs[[#This Row],[no]],39,200)))</f>
        <v>2.07 GLT07</v>
      </c>
      <c r="AB843" s="6" t="str">
        <f>SUBSTITUTE(IF(RIGHT(Crate_BOMs[[#This Row],[PO Sublot-GL]],6)="curved",RIGHT(Crate_BOMs[[#This Row],[PO Sublot-GL]],12),RIGHT(Crate_BOMs[[#This Row],[PO Sublot-GL]],5))," ","")</f>
        <v>GLT07</v>
      </c>
      <c r="AC843" s="6" t="str">
        <f>SUBSTITUTE(LEFT(Crate_BOMs[[#This Row],[PO Sublot-GL]],LEN(Crate_BOMs[[#This Row],[PO Sublot-GL]])-LEN(Crate_BOMs[[#This Row],[Glass Type]]))," ","")</f>
        <v>2.07</v>
      </c>
      <c r="AD843" s="6" t="str">
        <f>LEFT(Crate_BOMs[[#This Row],[no]],FIND(" ",Crate_BOMs[[#This Row],[no]],5)-1)</f>
        <v>PO 40545</v>
      </c>
      <c r="AE843" s="6" cm="1">
        <f t="array" ref="AE843">COUNTA(_xlfn.UNIQUE(_xlfn._xlws.FILTER(Crate_BOMs[PO],Crate_BOMs[crate no.]=Crate_BOMs[[#This Row],[crate no.]])))</f>
        <v>1</v>
      </c>
      <c r="AF843" s="10" t="str">
        <f>IF(Crate_BOMs[[#This Row],['# POs in Crate]]=1,"",IF(VLOOKUP(Crate_BOMs[[#This Row],[crate no.]],Crates_[[crate no.]:[New Sublot]],3,FALSE)="","",VLOOKUP(Crate_BOMs[[#This Row],[crate no.]],Crates_[[crate no.]:[New Sublot]],3,FALSE)))</f>
        <v/>
      </c>
      <c r="AG843" s="6" t="str">
        <f>IF(VLOOKUP(Crate_BOMs[[#This Row],[crate no.]],Crates_[[crate no.]:[New Sublot]],3,FALSE)="",VLOOKUP(Crate_BOMs[[#This Row],[crate no.]],Crates_[[crate no.]:[New Sublot]],2,FALSE),VLOOKUP(Crate_BOMs[[#This Row],[crate no.]],Crates_[[crate no.]:[New Sublot]],3,FALSE))</f>
        <v>2.07</v>
      </c>
    </row>
    <row r="844" spans="1:33" x14ac:dyDescent="0.25">
      <c r="A844">
        <v>17</v>
      </c>
      <c r="B844">
        <v>300522114</v>
      </c>
      <c r="C844">
        <v>2394816</v>
      </c>
      <c r="D844">
        <v>1</v>
      </c>
      <c r="E844" t="s">
        <v>231</v>
      </c>
      <c r="F844" t="s">
        <v>244</v>
      </c>
      <c r="G844">
        <v>2892</v>
      </c>
      <c r="H844">
        <v>870</v>
      </c>
      <c r="I844">
        <v>114</v>
      </c>
      <c r="J844">
        <v>34</v>
      </c>
      <c r="K844">
        <v>139</v>
      </c>
      <c r="L844">
        <v>1</v>
      </c>
      <c r="M844" t="s">
        <v>233</v>
      </c>
      <c r="N844" t="s">
        <v>234</v>
      </c>
      <c r="O844" s="2">
        <v>306.44254417999997</v>
      </c>
      <c r="P844" s="15"/>
      <c r="Q844" s="15"/>
      <c r="R844" s="15"/>
      <c r="S844" t="s">
        <v>22</v>
      </c>
      <c r="T844">
        <v>10</v>
      </c>
      <c r="U844" s="2">
        <v>352.73961919999999</v>
      </c>
      <c r="V844" s="2">
        <v>6613.8678599999994</v>
      </c>
      <c r="W844" s="2">
        <v>10.203412399999999</v>
      </c>
      <c r="X844" s="2">
        <v>2.4934384000000001</v>
      </c>
      <c r="Y844" s="2">
        <v>4.2782153599999999</v>
      </c>
      <c r="Z844" s="6">
        <f>Crate_BOMs[[#This Row],[glass weight (lb)]]+Crate_BOMs[[#This Row],[Crate Weight (lb)]]/COUNTIF(Crate_BOMs[crate no.],Crate_BOMs[[#This Row],[crate no.]])</f>
        <v>329.95851879333333</v>
      </c>
      <c r="AA844" s="6" t="str">
        <f>IF(LEFT(Crate_BOMs[[#This Row],[glass code]],4)&lt;&gt;"1116","",IFERROR(MID(Crate_BOMs[[#This Row],[no]],FIND("ECN",Crate_BOMs[[#This Row],[no]]),200),MID(Crate_BOMs[[#This Row],[no]],39,200)))</f>
        <v>2.07 GLT07</v>
      </c>
      <c r="AB844" s="6" t="str">
        <f>SUBSTITUTE(IF(RIGHT(Crate_BOMs[[#This Row],[PO Sublot-GL]],6)="curved",RIGHT(Crate_BOMs[[#This Row],[PO Sublot-GL]],12),RIGHT(Crate_BOMs[[#This Row],[PO Sublot-GL]],5))," ","")</f>
        <v>GLT07</v>
      </c>
      <c r="AC844" s="6" t="str">
        <f>SUBSTITUTE(LEFT(Crate_BOMs[[#This Row],[PO Sublot-GL]],LEN(Crate_BOMs[[#This Row],[PO Sublot-GL]])-LEN(Crate_BOMs[[#This Row],[Glass Type]]))," ","")</f>
        <v>2.07</v>
      </c>
      <c r="AD844" s="6" t="str">
        <f>LEFT(Crate_BOMs[[#This Row],[no]],FIND(" ",Crate_BOMs[[#This Row],[no]],5)-1)</f>
        <v>PO 40545</v>
      </c>
      <c r="AE844" s="6" cm="1">
        <f t="array" ref="AE844">COUNTA(_xlfn.UNIQUE(_xlfn._xlws.FILTER(Crate_BOMs[PO],Crate_BOMs[crate no.]=Crate_BOMs[[#This Row],[crate no.]])))</f>
        <v>1</v>
      </c>
      <c r="AF844" s="10" t="str">
        <f>IF(Crate_BOMs[[#This Row],['# POs in Crate]]=1,"",IF(VLOOKUP(Crate_BOMs[[#This Row],[crate no.]],Crates_[[crate no.]:[New Sublot]],3,FALSE)="","",VLOOKUP(Crate_BOMs[[#This Row],[crate no.]],Crates_[[crate no.]:[New Sublot]],3,FALSE)))</f>
        <v/>
      </c>
      <c r="AG844" s="6" t="str">
        <f>IF(VLOOKUP(Crate_BOMs[[#This Row],[crate no.]],Crates_[[crate no.]:[New Sublot]],3,FALSE)="",VLOOKUP(Crate_BOMs[[#This Row],[crate no.]],Crates_[[crate no.]:[New Sublot]],2,FALSE),VLOOKUP(Crate_BOMs[[#This Row],[crate no.]],Crates_[[crate no.]:[New Sublot]],3,FALSE))</f>
        <v>2.07</v>
      </c>
    </row>
    <row r="845" spans="1:33" x14ac:dyDescent="0.25">
      <c r="A845">
        <v>17</v>
      </c>
      <c r="B845">
        <v>300522114</v>
      </c>
      <c r="C845">
        <v>2394816</v>
      </c>
      <c r="D845">
        <v>1</v>
      </c>
      <c r="E845" t="s">
        <v>231</v>
      </c>
      <c r="F845" t="s">
        <v>244</v>
      </c>
      <c r="G845">
        <v>2892</v>
      </c>
      <c r="H845">
        <v>870</v>
      </c>
      <c r="I845">
        <v>114</v>
      </c>
      <c r="J845">
        <v>34</v>
      </c>
      <c r="K845">
        <v>139</v>
      </c>
      <c r="L845">
        <v>1</v>
      </c>
      <c r="M845" t="s">
        <v>233</v>
      </c>
      <c r="N845" t="s">
        <v>234</v>
      </c>
      <c r="O845" s="2">
        <v>306.44254417999997</v>
      </c>
      <c r="P845" s="15"/>
      <c r="Q845" s="15"/>
      <c r="R845" s="15"/>
      <c r="S845" t="s">
        <v>22</v>
      </c>
      <c r="T845">
        <v>10</v>
      </c>
      <c r="U845" s="2">
        <v>352.73961919999999</v>
      </c>
      <c r="V845" s="2">
        <v>6613.8678599999994</v>
      </c>
      <c r="W845" s="2">
        <v>10.203412399999999</v>
      </c>
      <c r="X845" s="2">
        <v>2.4934384000000001</v>
      </c>
      <c r="Y845" s="2">
        <v>4.2782153599999999</v>
      </c>
      <c r="Z845" s="6">
        <f>Crate_BOMs[[#This Row],[glass weight (lb)]]+Crate_BOMs[[#This Row],[Crate Weight (lb)]]/COUNTIF(Crate_BOMs[crate no.],Crate_BOMs[[#This Row],[crate no.]])</f>
        <v>329.95851879333333</v>
      </c>
      <c r="AA845" s="6" t="str">
        <f>IF(LEFT(Crate_BOMs[[#This Row],[glass code]],4)&lt;&gt;"1116","",IFERROR(MID(Crate_BOMs[[#This Row],[no]],FIND("ECN",Crate_BOMs[[#This Row],[no]]),200),MID(Crate_BOMs[[#This Row],[no]],39,200)))</f>
        <v>2.07 GLT07</v>
      </c>
      <c r="AB845" s="6" t="str">
        <f>SUBSTITUTE(IF(RIGHT(Crate_BOMs[[#This Row],[PO Sublot-GL]],6)="curved",RIGHT(Crate_BOMs[[#This Row],[PO Sublot-GL]],12),RIGHT(Crate_BOMs[[#This Row],[PO Sublot-GL]],5))," ","")</f>
        <v>GLT07</v>
      </c>
      <c r="AC845" s="6" t="str">
        <f>SUBSTITUTE(LEFT(Crate_BOMs[[#This Row],[PO Sublot-GL]],LEN(Crate_BOMs[[#This Row],[PO Sublot-GL]])-LEN(Crate_BOMs[[#This Row],[Glass Type]]))," ","")</f>
        <v>2.07</v>
      </c>
      <c r="AD845" s="6" t="str">
        <f>LEFT(Crate_BOMs[[#This Row],[no]],FIND(" ",Crate_BOMs[[#This Row],[no]],5)-1)</f>
        <v>PO 40545</v>
      </c>
      <c r="AE845" s="6" cm="1">
        <f t="array" ref="AE845">COUNTA(_xlfn.UNIQUE(_xlfn._xlws.FILTER(Crate_BOMs[PO],Crate_BOMs[crate no.]=Crate_BOMs[[#This Row],[crate no.]])))</f>
        <v>1</v>
      </c>
      <c r="AF845" s="10" t="str">
        <f>IF(Crate_BOMs[[#This Row],['# POs in Crate]]=1,"",IF(VLOOKUP(Crate_BOMs[[#This Row],[crate no.]],Crates_[[crate no.]:[New Sublot]],3,FALSE)="","",VLOOKUP(Crate_BOMs[[#This Row],[crate no.]],Crates_[[crate no.]:[New Sublot]],3,FALSE)))</f>
        <v/>
      </c>
      <c r="AG845" s="6" t="str">
        <f>IF(VLOOKUP(Crate_BOMs[[#This Row],[crate no.]],Crates_[[crate no.]:[New Sublot]],3,FALSE)="",VLOOKUP(Crate_BOMs[[#This Row],[crate no.]],Crates_[[crate no.]:[New Sublot]],2,FALSE),VLOOKUP(Crate_BOMs[[#This Row],[crate no.]],Crates_[[crate no.]:[New Sublot]],3,FALSE))</f>
        <v>2.07</v>
      </c>
    </row>
    <row r="846" spans="1:33" x14ac:dyDescent="0.25">
      <c r="A846">
        <v>17</v>
      </c>
      <c r="B846">
        <v>300522345</v>
      </c>
      <c r="C846">
        <v>2394816</v>
      </c>
      <c r="D846">
        <v>1</v>
      </c>
      <c r="E846" t="s">
        <v>231</v>
      </c>
      <c r="F846" t="s">
        <v>244</v>
      </c>
      <c r="G846">
        <v>2892</v>
      </c>
      <c r="H846">
        <v>870</v>
      </c>
      <c r="I846">
        <v>114</v>
      </c>
      <c r="J846">
        <v>34</v>
      </c>
      <c r="K846">
        <v>139</v>
      </c>
      <c r="L846">
        <v>1</v>
      </c>
      <c r="M846" t="s">
        <v>233</v>
      </c>
      <c r="N846" t="s">
        <v>234</v>
      </c>
      <c r="O846" s="2">
        <v>306.44254417999997</v>
      </c>
      <c r="P846" s="15"/>
      <c r="Q846" s="15"/>
      <c r="R846" s="15"/>
      <c r="S846" t="s">
        <v>22</v>
      </c>
      <c r="T846">
        <v>10</v>
      </c>
      <c r="U846" s="2">
        <v>352.73961919999999</v>
      </c>
      <c r="V846" s="2">
        <v>6613.8678599999994</v>
      </c>
      <c r="W846" s="2">
        <v>10.203412399999999</v>
      </c>
      <c r="X846" s="2">
        <v>2.4934384000000001</v>
      </c>
      <c r="Y846" s="2">
        <v>4.2782153599999999</v>
      </c>
      <c r="Z846" s="6">
        <f>Crate_BOMs[[#This Row],[glass weight (lb)]]+Crate_BOMs[[#This Row],[Crate Weight (lb)]]/COUNTIF(Crate_BOMs[crate no.],Crate_BOMs[[#This Row],[crate no.]])</f>
        <v>329.95851879333333</v>
      </c>
      <c r="AA846" s="6" t="str">
        <f>IF(LEFT(Crate_BOMs[[#This Row],[glass code]],4)&lt;&gt;"1116","",IFERROR(MID(Crate_BOMs[[#This Row],[no]],FIND("ECN",Crate_BOMs[[#This Row],[no]]),200),MID(Crate_BOMs[[#This Row],[no]],39,200)))</f>
        <v>2.07 GLT07</v>
      </c>
      <c r="AB846" s="6" t="str">
        <f>SUBSTITUTE(IF(RIGHT(Crate_BOMs[[#This Row],[PO Sublot-GL]],6)="curved",RIGHT(Crate_BOMs[[#This Row],[PO Sublot-GL]],12),RIGHT(Crate_BOMs[[#This Row],[PO Sublot-GL]],5))," ","")</f>
        <v>GLT07</v>
      </c>
      <c r="AC846" s="6" t="str">
        <f>SUBSTITUTE(LEFT(Crate_BOMs[[#This Row],[PO Sublot-GL]],LEN(Crate_BOMs[[#This Row],[PO Sublot-GL]])-LEN(Crate_BOMs[[#This Row],[Glass Type]]))," ","")</f>
        <v>2.07</v>
      </c>
      <c r="AD846" s="6" t="str">
        <f>LEFT(Crate_BOMs[[#This Row],[no]],FIND(" ",Crate_BOMs[[#This Row],[no]],5)-1)</f>
        <v>PO 40545</v>
      </c>
      <c r="AE846" s="6" cm="1">
        <f t="array" ref="AE846">COUNTA(_xlfn.UNIQUE(_xlfn._xlws.FILTER(Crate_BOMs[PO],Crate_BOMs[crate no.]=Crate_BOMs[[#This Row],[crate no.]])))</f>
        <v>1</v>
      </c>
      <c r="AF846" s="10" t="str">
        <f>IF(Crate_BOMs[[#This Row],['# POs in Crate]]=1,"",IF(VLOOKUP(Crate_BOMs[[#This Row],[crate no.]],Crates_[[crate no.]:[New Sublot]],3,FALSE)="","",VLOOKUP(Crate_BOMs[[#This Row],[crate no.]],Crates_[[crate no.]:[New Sublot]],3,FALSE)))</f>
        <v/>
      </c>
      <c r="AG846" s="6" t="str">
        <f>IF(VLOOKUP(Crate_BOMs[[#This Row],[crate no.]],Crates_[[crate no.]:[New Sublot]],3,FALSE)="",VLOOKUP(Crate_BOMs[[#This Row],[crate no.]],Crates_[[crate no.]:[New Sublot]],2,FALSE),VLOOKUP(Crate_BOMs[[#This Row],[crate no.]],Crates_[[crate no.]:[New Sublot]],3,FALSE))</f>
        <v>2.07</v>
      </c>
    </row>
    <row r="847" spans="1:33" x14ac:dyDescent="0.25">
      <c r="A847">
        <v>17</v>
      </c>
      <c r="B847">
        <v>300522345</v>
      </c>
      <c r="C847">
        <v>2394816</v>
      </c>
      <c r="D847">
        <v>1</v>
      </c>
      <c r="E847" t="s">
        <v>231</v>
      </c>
      <c r="F847" t="s">
        <v>244</v>
      </c>
      <c r="G847">
        <v>2892</v>
      </c>
      <c r="H847">
        <v>870</v>
      </c>
      <c r="I847">
        <v>114</v>
      </c>
      <c r="J847">
        <v>34</v>
      </c>
      <c r="K847">
        <v>139</v>
      </c>
      <c r="L847">
        <v>1</v>
      </c>
      <c r="M847" t="s">
        <v>233</v>
      </c>
      <c r="N847" t="s">
        <v>234</v>
      </c>
      <c r="O847" s="2">
        <v>306.44254417999997</v>
      </c>
      <c r="P847" s="15"/>
      <c r="Q847" s="15"/>
      <c r="R847" s="15"/>
      <c r="S847" t="s">
        <v>22</v>
      </c>
      <c r="T847">
        <v>10</v>
      </c>
      <c r="U847" s="2">
        <v>352.73961919999999</v>
      </c>
      <c r="V847" s="2">
        <v>6613.8678599999994</v>
      </c>
      <c r="W847" s="2">
        <v>10.203412399999999</v>
      </c>
      <c r="X847" s="2">
        <v>2.4934384000000001</v>
      </c>
      <c r="Y847" s="2">
        <v>4.2782153599999999</v>
      </c>
      <c r="Z847" s="6">
        <f>Crate_BOMs[[#This Row],[glass weight (lb)]]+Crate_BOMs[[#This Row],[Crate Weight (lb)]]/COUNTIF(Crate_BOMs[crate no.],Crate_BOMs[[#This Row],[crate no.]])</f>
        <v>329.95851879333333</v>
      </c>
      <c r="AA847" s="6" t="str">
        <f>IF(LEFT(Crate_BOMs[[#This Row],[glass code]],4)&lt;&gt;"1116","",IFERROR(MID(Crate_BOMs[[#This Row],[no]],FIND("ECN",Crate_BOMs[[#This Row],[no]]),200),MID(Crate_BOMs[[#This Row],[no]],39,200)))</f>
        <v>2.07 GLT07</v>
      </c>
      <c r="AB847" s="6" t="str">
        <f>SUBSTITUTE(IF(RIGHT(Crate_BOMs[[#This Row],[PO Sublot-GL]],6)="curved",RIGHT(Crate_BOMs[[#This Row],[PO Sublot-GL]],12),RIGHT(Crate_BOMs[[#This Row],[PO Sublot-GL]],5))," ","")</f>
        <v>GLT07</v>
      </c>
      <c r="AC847" s="6" t="str">
        <f>SUBSTITUTE(LEFT(Crate_BOMs[[#This Row],[PO Sublot-GL]],LEN(Crate_BOMs[[#This Row],[PO Sublot-GL]])-LEN(Crate_BOMs[[#This Row],[Glass Type]]))," ","")</f>
        <v>2.07</v>
      </c>
      <c r="AD847" s="6" t="str">
        <f>LEFT(Crate_BOMs[[#This Row],[no]],FIND(" ",Crate_BOMs[[#This Row],[no]],5)-1)</f>
        <v>PO 40545</v>
      </c>
      <c r="AE847" s="6" cm="1">
        <f t="array" ref="AE847">COUNTA(_xlfn.UNIQUE(_xlfn._xlws.FILTER(Crate_BOMs[PO],Crate_BOMs[crate no.]=Crate_BOMs[[#This Row],[crate no.]])))</f>
        <v>1</v>
      </c>
      <c r="AF847" s="10" t="str">
        <f>IF(Crate_BOMs[[#This Row],['# POs in Crate]]=1,"",IF(VLOOKUP(Crate_BOMs[[#This Row],[crate no.]],Crates_[[crate no.]:[New Sublot]],3,FALSE)="","",VLOOKUP(Crate_BOMs[[#This Row],[crate no.]],Crates_[[crate no.]:[New Sublot]],3,FALSE)))</f>
        <v/>
      </c>
      <c r="AG847" s="6" t="str">
        <f>IF(VLOOKUP(Crate_BOMs[[#This Row],[crate no.]],Crates_[[crate no.]:[New Sublot]],3,FALSE)="",VLOOKUP(Crate_BOMs[[#This Row],[crate no.]],Crates_[[crate no.]:[New Sublot]],2,FALSE),VLOOKUP(Crate_BOMs[[#This Row],[crate no.]],Crates_[[crate no.]:[New Sublot]],3,FALSE))</f>
        <v>2.07</v>
      </c>
    </row>
    <row r="848" spans="1:33" x14ac:dyDescent="0.25">
      <c r="A848">
        <v>17</v>
      </c>
      <c r="B848">
        <v>300522345</v>
      </c>
      <c r="C848">
        <v>2394816</v>
      </c>
      <c r="D848">
        <v>1</v>
      </c>
      <c r="E848" t="s">
        <v>231</v>
      </c>
      <c r="F848" t="s">
        <v>244</v>
      </c>
      <c r="G848">
        <v>2892</v>
      </c>
      <c r="H848">
        <v>870</v>
      </c>
      <c r="I848">
        <v>114</v>
      </c>
      <c r="J848">
        <v>34</v>
      </c>
      <c r="K848">
        <v>139</v>
      </c>
      <c r="L848">
        <v>1</v>
      </c>
      <c r="M848" t="s">
        <v>233</v>
      </c>
      <c r="N848" t="s">
        <v>234</v>
      </c>
      <c r="O848" s="2">
        <v>306.44254417999997</v>
      </c>
      <c r="P848" s="15"/>
      <c r="Q848" s="15"/>
      <c r="R848" s="15"/>
      <c r="S848" t="s">
        <v>22</v>
      </c>
      <c r="T848">
        <v>10</v>
      </c>
      <c r="U848" s="2">
        <v>352.73961919999999</v>
      </c>
      <c r="V848" s="2">
        <v>6613.8678599999994</v>
      </c>
      <c r="W848" s="2">
        <v>10.203412399999999</v>
      </c>
      <c r="X848" s="2">
        <v>2.4934384000000001</v>
      </c>
      <c r="Y848" s="2">
        <v>4.2782153599999999</v>
      </c>
      <c r="Z848" s="6">
        <f>Crate_BOMs[[#This Row],[glass weight (lb)]]+Crate_BOMs[[#This Row],[Crate Weight (lb)]]/COUNTIF(Crate_BOMs[crate no.],Crate_BOMs[[#This Row],[crate no.]])</f>
        <v>329.95851879333333</v>
      </c>
      <c r="AA848" s="6" t="str">
        <f>IF(LEFT(Crate_BOMs[[#This Row],[glass code]],4)&lt;&gt;"1116","",IFERROR(MID(Crate_BOMs[[#This Row],[no]],FIND("ECN",Crate_BOMs[[#This Row],[no]]),200),MID(Crate_BOMs[[#This Row],[no]],39,200)))</f>
        <v>2.07 GLT07</v>
      </c>
      <c r="AB848" s="6" t="str">
        <f>SUBSTITUTE(IF(RIGHT(Crate_BOMs[[#This Row],[PO Sublot-GL]],6)="curved",RIGHT(Crate_BOMs[[#This Row],[PO Sublot-GL]],12),RIGHT(Crate_BOMs[[#This Row],[PO Sublot-GL]],5))," ","")</f>
        <v>GLT07</v>
      </c>
      <c r="AC848" s="6" t="str">
        <f>SUBSTITUTE(LEFT(Crate_BOMs[[#This Row],[PO Sublot-GL]],LEN(Crate_BOMs[[#This Row],[PO Sublot-GL]])-LEN(Crate_BOMs[[#This Row],[Glass Type]]))," ","")</f>
        <v>2.07</v>
      </c>
      <c r="AD848" s="6" t="str">
        <f>LEFT(Crate_BOMs[[#This Row],[no]],FIND(" ",Crate_BOMs[[#This Row],[no]],5)-1)</f>
        <v>PO 40545</v>
      </c>
      <c r="AE848" s="6" cm="1">
        <f t="array" ref="AE848">COUNTA(_xlfn.UNIQUE(_xlfn._xlws.FILTER(Crate_BOMs[PO],Crate_BOMs[crate no.]=Crate_BOMs[[#This Row],[crate no.]])))</f>
        <v>1</v>
      </c>
      <c r="AF848" s="10" t="str">
        <f>IF(Crate_BOMs[[#This Row],['# POs in Crate]]=1,"",IF(VLOOKUP(Crate_BOMs[[#This Row],[crate no.]],Crates_[[crate no.]:[New Sublot]],3,FALSE)="","",VLOOKUP(Crate_BOMs[[#This Row],[crate no.]],Crates_[[crate no.]:[New Sublot]],3,FALSE)))</f>
        <v/>
      </c>
      <c r="AG848" s="6" t="str">
        <f>IF(VLOOKUP(Crate_BOMs[[#This Row],[crate no.]],Crates_[[crate no.]:[New Sublot]],3,FALSE)="",VLOOKUP(Crate_BOMs[[#This Row],[crate no.]],Crates_[[crate no.]:[New Sublot]],2,FALSE),VLOOKUP(Crate_BOMs[[#This Row],[crate no.]],Crates_[[crate no.]:[New Sublot]],3,FALSE))</f>
        <v>2.07</v>
      </c>
    </row>
    <row r="849" spans="1:33" x14ac:dyDescent="0.25">
      <c r="A849">
        <v>17</v>
      </c>
      <c r="B849">
        <v>300522345</v>
      </c>
      <c r="C849">
        <v>2394816</v>
      </c>
      <c r="D849">
        <v>1</v>
      </c>
      <c r="E849" t="s">
        <v>231</v>
      </c>
      <c r="F849" t="s">
        <v>244</v>
      </c>
      <c r="G849">
        <v>2892</v>
      </c>
      <c r="H849">
        <v>870</v>
      </c>
      <c r="I849">
        <v>114</v>
      </c>
      <c r="J849">
        <v>34</v>
      </c>
      <c r="K849">
        <v>139</v>
      </c>
      <c r="L849">
        <v>1</v>
      </c>
      <c r="M849" t="s">
        <v>233</v>
      </c>
      <c r="N849" t="s">
        <v>234</v>
      </c>
      <c r="O849" s="2">
        <v>306.44254417999997</v>
      </c>
      <c r="P849" s="15"/>
      <c r="Q849" s="15"/>
      <c r="R849" s="15"/>
      <c r="S849" t="s">
        <v>22</v>
      </c>
      <c r="T849">
        <v>10</v>
      </c>
      <c r="U849" s="2">
        <v>352.73961919999999</v>
      </c>
      <c r="V849" s="2">
        <v>6613.8678599999994</v>
      </c>
      <c r="W849" s="2">
        <v>10.203412399999999</v>
      </c>
      <c r="X849" s="2">
        <v>2.4934384000000001</v>
      </c>
      <c r="Y849" s="2">
        <v>4.2782153599999999</v>
      </c>
      <c r="Z849" s="6">
        <f>Crate_BOMs[[#This Row],[glass weight (lb)]]+Crate_BOMs[[#This Row],[Crate Weight (lb)]]/COUNTIF(Crate_BOMs[crate no.],Crate_BOMs[[#This Row],[crate no.]])</f>
        <v>329.95851879333333</v>
      </c>
      <c r="AA849" s="6" t="str">
        <f>IF(LEFT(Crate_BOMs[[#This Row],[glass code]],4)&lt;&gt;"1116","",IFERROR(MID(Crate_BOMs[[#This Row],[no]],FIND("ECN",Crate_BOMs[[#This Row],[no]]),200),MID(Crate_BOMs[[#This Row],[no]],39,200)))</f>
        <v>2.07 GLT07</v>
      </c>
      <c r="AB849" s="6" t="str">
        <f>SUBSTITUTE(IF(RIGHT(Crate_BOMs[[#This Row],[PO Sublot-GL]],6)="curved",RIGHT(Crate_BOMs[[#This Row],[PO Sublot-GL]],12),RIGHT(Crate_BOMs[[#This Row],[PO Sublot-GL]],5))," ","")</f>
        <v>GLT07</v>
      </c>
      <c r="AC849" s="6" t="str">
        <f>SUBSTITUTE(LEFT(Crate_BOMs[[#This Row],[PO Sublot-GL]],LEN(Crate_BOMs[[#This Row],[PO Sublot-GL]])-LEN(Crate_BOMs[[#This Row],[Glass Type]]))," ","")</f>
        <v>2.07</v>
      </c>
      <c r="AD849" s="6" t="str">
        <f>LEFT(Crate_BOMs[[#This Row],[no]],FIND(" ",Crate_BOMs[[#This Row],[no]],5)-1)</f>
        <v>PO 40545</v>
      </c>
      <c r="AE849" s="6" cm="1">
        <f t="array" ref="AE849">COUNTA(_xlfn.UNIQUE(_xlfn._xlws.FILTER(Crate_BOMs[PO],Crate_BOMs[crate no.]=Crate_BOMs[[#This Row],[crate no.]])))</f>
        <v>1</v>
      </c>
      <c r="AF849" s="10" t="str">
        <f>IF(Crate_BOMs[[#This Row],['# POs in Crate]]=1,"",IF(VLOOKUP(Crate_BOMs[[#This Row],[crate no.]],Crates_[[crate no.]:[New Sublot]],3,FALSE)="","",VLOOKUP(Crate_BOMs[[#This Row],[crate no.]],Crates_[[crate no.]:[New Sublot]],3,FALSE)))</f>
        <v/>
      </c>
      <c r="AG849" s="6" t="str">
        <f>IF(VLOOKUP(Crate_BOMs[[#This Row],[crate no.]],Crates_[[crate no.]:[New Sublot]],3,FALSE)="",VLOOKUP(Crate_BOMs[[#This Row],[crate no.]],Crates_[[crate no.]:[New Sublot]],2,FALSE),VLOOKUP(Crate_BOMs[[#This Row],[crate no.]],Crates_[[crate no.]:[New Sublot]],3,FALSE))</f>
        <v>2.07</v>
      </c>
    </row>
    <row r="850" spans="1:33" x14ac:dyDescent="0.25">
      <c r="A850">
        <v>17</v>
      </c>
      <c r="B850">
        <v>300522345</v>
      </c>
      <c r="C850">
        <v>2394816</v>
      </c>
      <c r="D850">
        <v>1</v>
      </c>
      <c r="E850" t="s">
        <v>231</v>
      </c>
      <c r="F850" t="s">
        <v>244</v>
      </c>
      <c r="G850">
        <v>2892</v>
      </c>
      <c r="H850">
        <v>870</v>
      </c>
      <c r="I850">
        <v>114</v>
      </c>
      <c r="J850">
        <v>34</v>
      </c>
      <c r="K850">
        <v>139</v>
      </c>
      <c r="L850">
        <v>1</v>
      </c>
      <c r="M850" t="s">
        <v>233</v>
      </c>
      <c r="N850" t="s">
        <v>234</v>
      </c>
      <c r="O850" s="2">
        <v>306.44254417999997</v>
      </c>
      <c r="P850" s="15"/>
      <c r="Q850" s="15"/>
      <c r="R850" s="15"/>
      <c r="S850" t="s">
        <v>22</v>
      </c>
      <c r="T850">
        <v>10</v>
      </c>
      <c r="U850" s="2">
        <v>352.73961919999999</v>
      </c>
      <c r="V850" s="2">
        <v>6613.8678599999994</v>
      </c>
      <c r="W850" s="2">
        <v>10.203412399999999</v>
      </c>
      <c r="X850" s="2">
        <v>2.4934384000000001</v>
      </c>
      <c r="Y850" s="2">
        <v>4.2782153599999999</v>
      </c>
      <c r="Z850" s="6">
        <f>Crate_BOMs[[#This Row],[glass weight (lb)]]+Crate_BOMs[[#This Row],[Crate Weight (lb)]]/COUNTIF(Crate_BOMs[crate no.],Crate_BOMs[[#This Row],[crate no.]])</f>
        <v>329.95851879333333</v>
      </c>
      <c r="AA850" s="6" t="str">
        <f>IF(LEFT(Crate_BOMs[[#This Row],[glass code]],4)&lt;&gt;"1116","",IFERROR(MID(Crate_BOMs[[#This Row],[no]],FIND("ECN",Crate_BOMs[[#This Row],[no]]),200),MID(Crate_BOMs[[#This Row],[no]],39,200)))</f>
        <v>2.07 GLT07</v>
      </c>
      <c r="AB850" s="6" t="str">
        <f>SUBSTITUTE(IF(RIGHT(Crate_BOMs[[#This Row],[PO Sublot-GL]],6)="curved",RIGHT(Crate_BOMs[[#This Row],[PO Sublot-GL]],12),RIGHT(Crate_BOMs[[#This Row],[PO Sublot-GL]],5))," ","")</f>
        <v>GLT07</v>
      </c>
      <c r="AC850" s="6" t="str">
        <f>SUBSTITUTE(LEFT(Crate_BOMs[[#This Row],[PO Sublot-GL]],LEN(Crate_BOMs[[#This Row],[PO Sublot-GL]])-LEN(Crate_BOMs[[#This Row],[Glass Type]]))," ","")</f>
        <v>2.07</v>
      </c>
      <c r="AD850" s="6" t="str">
        <f>LEFT(Crate_BOMs[[#This Row],[no]],FIND(" ",Crate_BOMs[[#This Row],[no]],5)-1)</f>
        <v>PO 40545</v>
      </c>
      <c r="AE850" s="6" cm="1">
        <f t="array" ref="AE850">COUNTA(_xlfn.UNIQUE(_xlfn._xlws.FILTER(Crate_BOMs[PO],Crate_BOMs[crate no.]=Crate_BOMs[[#This Row],[crate no.]])))</f>
        <v>1</v>
      </c>
      <c r="AF850" s="10" t="str">
        <f>IF(Crate_BOMs[[#This Row],['# POs in Crate]]=1,"",IF(VLOOKUP(Crate_BOMs[[#This Row],[crate no.]],Crates_[[crate no.]:[New Sublot]],3,FALSE)="","",VLOOKUP(Crate_BOMs[[#This Row],[crate no.]],Crates_[[crate no.]:[New Sublot]],3,FALSE)))</f>
        <v/>
      </c>
      <c r="AG850" s="6" t="str">
        <f>IF(VLOOKUP(Crate_BOMs[[#This Row],[crate no.]],Crates_[[crate no.]:[New Sublot]],3,FALSE)="",VLOOKUP(Crate_BOMs[[#This Row],[crate no.]],Crates_[[crate no.]:[New Sublot]],2,FALSE),VLOOKUP(Crate_BOMs[[#This Row],[crate no.]],Crates_[[crate no.]:[New Sublot]],3,FALSE))</f>
        <v>2.07</v>
      </c>
    </row>
    <row r="851" spans="1:33" x14ac:dyDescent="0.25">
      <c r="A851">
        <v>17</v>
      </c>
      <c r="B851">
        <v>300522345</v>
      </c>
      <c r="C851">
        <v>2394816</v>
      </c>
      <c r="D851">
        <v>1</v>
      </c>
      <c r="E851" t="s">
        <v>231</v>
      </c>
      <c r="F851" t="s">
        <v>244</v>
      </c>
      <c r="G851">
        <v>2892</v>
      </c>
      <c r="H851">
        <v>870</v>
      </c>
      <c r="I851">
        <v>114</v>
      </c>
      <c r="J851">
        <v>34</v>
      </c>
      <c r="K851">
        <v>139</v>
      </c>
      <c r="L851">
        <v>1</v>
      </c>
      <c r="M851" t="s">
        <v>233</v>
      </c>
      <c r="N851" t="s">
        <v>234</v>
      </c>
      <c r="O851" s="2">
        <v>306.44254417999997</v>
      </c>
      <c r="P851" s="15"/>
      <c r="Q851" s="15"/>
      <c r="R851" s="15"/>
      <c r="S851" t="s">
        <v>22</v>
      </c>
      <c r="T851">
        <v>10</v>
      </c>
      <c r="U851" s="2">
        <v>352.73961919999999</v>
      </c>
      <c r="V851" s="2">
        <v>6613.8678599999994</v>
      </c>
      <c r="W851" s="2">
        <v>10.203412399999999</v>
      </c>
      <c r="X851" s="2">
        <v>2.4934384000000001</v>
      </c>
      <c r="Y851" s="2">
        <v>4.2782153599999999</v>
      </c>
      <c r="Z851" s="6">
        <f>Crate_BOMs[[#This Row],[glass weight (lb)]]+Crate_BOMs[[#This Row],[Crate Weight (lb)]]/COUNTIF(Crate_BOMs[crate no.],Crate_BOMs[[#This Row],[crate no.]])</f>
        <v>329.95851879333333</v>
      </c>
      <c r="AA851" s="6" t="str">
        <f>IF(LEFT(Crate_BOMs[[#This Row],[glass code]],4)&lt;&gt;"1116","",IFERROR(MID(Crate_BOMs[[#This Row],[no]],FIND("ECN",Crate_BOMs[[#This Row],[no]]),200),MID(Crate_BOMs[[#This Row],[no]],39,200)))</f>
        <v>2.07 GLT07</v>
      </c>
      <c r="AB851" s="6" t="str">
        <f>SUBSTITUTE(IF(RIGHT(Crate_BOMs[[#This Row],[PO Sublot-GL]],6)="curved",RIGHT(Crate_BOMs[[#This Row],[PO Sublot-GL]],12),RIGHT(Crate_BOMs[[#This Row],[PO Sublot-GL]],5))," ","")</f>
        <v>GLT07</v>
      </c>
      <c r="AC851" s="6" t="str">
        <f>SUBSTITUTE(LEFT(Crate_BOMs[[#This Row],[PO Sublot-GL]],LEN(Crate_BOMs[[#This Row],[PO Sublot-GL]])-LEN(Crate_BOMs[[#This Row],[Glass Type]]))," ","")</f>
        <v>2.07</v>
      </c>
      <c r="AD851" s="6" t="str">
        <f>LEFT(Crate_BOMs[[#This Row],[no]],FIND(" ",Crate_BOMs[[#This Row],[no]],5)-1)</f>
        <v>PO 40545</v>
      </c>
      <c r="AE851" s="6" cm="1">
        <f t="array" ref="AE851">COUNTA(_xlfn.UNIQUE(_xlfn._xlws.FILTER(Crate_BOMs[PO],Crate_BOMs[crate no.]=Crate_BOMs[[#This Row],[crate no.]])))</f>
        <v>1</v>
      </c>
      <c r="AF851" s="10" t="str">
        <f>IF(Crate_BOMs[[#This Row],['# POs in Crate]]=1,"",IF(VLOOKUP(Crate_BOMs[[#This Row],[crate no.]],Crates_[[crate no.]:[New Sublot]],3,FALSE)="","",VLOOKUP(Crate_BOMs[[#This Row],[crate no.]],Crates_[[crate no.]:[New Sublot]],3,FALSE)))</f>
        <v/>
      </c>
      <c r="AG851" s="6" t="str">
        <f>IF(VLOOKUP(Crate_BOMs[[#This Row],[crate no.]],Crates_[[crate no.]:[New Sublot]],3,FALSE)="",VLOOKUP(Crate_BOMs[[#This Row],[crate no.]],Crates_[[crate no.]:[New Sublot]],2,FALSE),VLOOKUP(Crate_BOMs[[#This Row],[crate no.]],Crates_[[crate no.]:[New Sublot]],3,FALSE))</f>
        <v>2.07</v>
      </c>
    </row>
    <row r="852" spans="1:33" x14ac:dyDescent="0.25">
      <c r="A852">
        <v>17</v>
      </c>
      <c r="B852">
        <v>300522345</v>
      </c>
      <c r="C852">
        <v>2394816</v>
      </c>
      <c r="D852">
        <v>1</v>
      </c>
      <c r="E852" t="s">
        <v>231</v>
      </c>
      <c r="F852" t="s">
        <v>244</v>
      </c>
      <c r="G852">
        <v>2892</v>
      </c>
      <c r="H852">
        <v>870</v>
      </c>
      <c r="I852">
        <v>114</v>
      </c>
      <c r="J852">
        <v>34</v>
      </c>
      <c r="K852">
        <v>139</v>
      </c>
      <c r="L852">
        <v>1</v>
      </c>
      <c r="M852" t="s">
        <v>233</v>
      </c>
      <c r="N852" t="s">
        <v>234</v>
      </c>
      <c r="O852" s="2">
        <v>306.44254417999997</v>
      </c>
      <c r="P852" s="15"/>
      <c r="Q852" s="15"/>
      <c r="R852" s="15"/>
      <c r="S852" t="s">
        <v>22</v>
      </c>
      <c r="T852">
        <v>10</v>
      </c>
      <c r="U852" s="2">
        <v>352.73961919999999</v>
      </c>
      <c r="V852" s="2">
        <v>6613.8678599999994</v>
      </c>
      <c r="W852" s="2">
        <v>10.203412399999999</v>
      </c>
      <c r="X852" s="2">
        <v>2.4934384000000001</v>
      </c>
      <c r="Y852" s="2">
        <v>4.2782153599999999</v>
      </c>
      <c r="Z852" s="6">
        <f>Crate_BOMs[[#This Row],[glass weight (lb)]]+Crate_BOMs[[#This Row],[Crate Weight (lb)]]/COUNTIF(Crate_BOMs[crate no.],Crate_BOMs[[#This Row],[crate no.]])</f>
        <v>329.95851879333333</v>
      </c>
      <c r="AA852" s="6" t="str">
        <f>IF(LEFT(Crate_BOMs[[#This Row],[glass code]],4)&lt;&gt;"1116","",IFERROR(MID(Crate_BOMs[[#This Row],[no]],FIND("ECN",Crate_BOMs[[#This Row],[no]]),200),MID(Crate_BOMs[[#This Row],[no]],39,200)))</f>
        <v>2.07 GLT07</v>
      </c>
      <c r="AB852" s="6" t="str">
        <f>SUBSTITUTE(IF(RIGHT(Crate_BOMs[[#This Row],[PO Sublot-GL]],6)="curved",RIGHT(Crate_BOMs[[#This Row],[PO Sublot-GL]],12),RIGHT(Crate_BOMs[[#This Row],[PO Sublot-GL]],5))," ","")</f>
        <v>GLT07</v>
      </c>
      <c r="AC852" s="6" t="str">
        <f>SUBSTITUTE(LEFT(Crate_BOMs[[#This Row],[PO Sublot-GL]],LEN(Crate_BOMs[[#This Row],[PO Sublot-GL]])-LEN(Crate_BOMs[[#This Row],[Glass Type]]))," ","")</f>
        <v>2.07</v>
      </c>
      <c r="AD852" s="6" t="str">
        <f>LEFT(Crate_BOMs[[#This Row],[no]],FIND(" ",Crate_BOMs[[#This Row],[no]],5)-1)</f>
        <v>PO 40545</v>
      </c>
      <c r="AE852" s="6" cm="1">
        <f t="array" ref="AE852">COUNTA(_xlfn.UNIQUE(_xlfn._xlws.FILTER(Crate_BOMs[PO],Crate_BOMs[crate no.]=Crate_BOMs[[#This Row],[crate no.]])))</f>
        <v>1</v>
      </c>
      <c r="AF852" s="10" t="str">
        <f>IF(Crate_BOMs[[#This Row],['# POs in Crate]]=1,"",IF(VLOOKUP(Crate_BOMs[[#This Row],[crate no.]],Crates_[[crate no.]:[New Sublot]],3,FALSE)="","",VLOOKUP(Crate_BOMs[[#This Row],[crate no.]],Crates_[[crate no.]:[New Sublot]],3,FALSE)))</f>
        <v/>
      </c>
      <c r="AG852" s="6" t="str">
        <f>IF(VLOOKUP(Crate_BOMs[[#This Row],[crate no.]],Crates_[[crate no.]:[New Sublot]],3,FALSE)="",VLOOKUP(Crate_BOMs[[#This Row],[crate no.]],Crates_[[crate no.]:[New Sublot]],2,FALSE),VLOOKUP(Crate_BOMs[[#This Row],[crate no.]],Crates_[[crate no.]:[New Sublot]],3,FALSE))</f>
        <v>2.07</v>
      </c>
    </row>
    <row r="853" spans="1:33" x14ac:dyDescent="0.25">
      <c r="A853">
        <v>17</v>
      </c>
      <c r="B853">
        <v>300522345</v>
      </c>
      <c r="C853">
        <v>2394816</v>
      </c>
      <c r="D853">
        <v>1</v>
      </c>
      <c r="E853" t="s">
        <v>231</v>
      </c>
      <c r="F853" t="s">
        <v>244</v>
      </c>
      <c r="G853">
        <v>2892</v>
      </c>
      <c r="H853">
        <v>870</v>
      </c>
      <c r="I853">
        <v>114</v>
      </c>
      <c r="J853">
        <v>34</v>
      </c>
      <c r="K853">
        <v>139</v>
      </c>
      <c r="L853">
        <v>1</v>
      </c>
      <c r="M853" t="s">
        <v>233</v>
      </c>
      <c r="N853" t="s">
        <v>234</v>
      </c>
      <c r="O853" s="2">
        <v>306.44254417999997</v>
      </c>
      <c r="P853" s="15"/>
      <c r="Q853" s="15"/>
      <c r="R853" s="15"/>
      <c r="S853" t="s">
        <v>22</v>
      </c>
      <c r="T853">
        <v>10</v>
      </c>
      <c r="U853" s="2">
        <v>352.73961919999999</v>
      </c>
      <c r="V853" s="2">
        <v>6613.8678599999994</v>
      </c>
      <c r="W853" s="2">
        <v>10.203412399999999</v>
      </c>
      <c r="X853" s="2">
        <v>2.4934384000000001</v>
      </c>
      <c r="Y853" s="2">
        <v>4.2782153599999999</v>
      </c>
      <c r="Z853" s="6">
        <f>Crate_BOMs[[#This Row],[glass weight (lb)]]+Crate_BOMs[[#This Row],[Crate Weight (lb)]]/COUNTIF(Crate_BOMs[crate no.],Crate_BOMs[[#This Row],[crate no.]])</f>
        <v>329.95851879333333</v>
      </c>
      <c r="AA853" s="6" t="str">
        <f>IF(LEFT(Crate_BOMs[[#This Row],[glass code]],4)&lt;&gt;"1116","",IFERROR(MID(Crate_BOMs[[#This Row],[no]],FIND("ECN",Crate_BOMs[[#This Row],[no]]),200),MID(Crate_BOMs[[#This Row],[no]],39,200)))</f>
        <v>2.07 GLT07</v>
      </c>
      <c r="AB853" s="6" t="str">
        <f>SUBSTITUTE(IF(RIGHT(Crate_BOMs[[#This Row],[PO Sublot-GL]],6)="curved",RIGHT(Crate_BOMs[[#This Row],[PO Sublot-GL]],12),RIGHT(Crate_BOMs[[#This Row],[PO Sublot-GL]],5))," ","")</f>
        <v>GLT07</v>
      </c>
      <c r="AC853" s="6" t="str">
        <f>SUBSTITUTE(LEFT(Crate_BOMs[[#This Row],[PO Sublot-GL]],LEN(Crate_BOMs[[#This Row],[PO Sublot-GL]])-LEN(Crate_BOMs[[#This Row],[Glass Type]]))," ","")</f>
        <v>2.07</v>
      </c>
      <c r="AD853" s="6" t="str">
        <f>LEFT(Crate_BOMs[[#This Row],[no]],FIND(" ",Crate_BOMs[[#This Row],[no]],5)-1)</f>
        <v>PO 40545</v>
      </c>
      <c r="AE853" s="6" cm="1">
        <f t="array" ref="AE853">COUNTA(_xlfn.UNIQUE(_xlfn._xlws.FILTER(Crate_BOMs[PO],Crate_BOMs[crate no.]=Crate_BOMs[[#This Row],[crate no.]])))</f>
        <v>1</v>
      </c>
      <c r="AF853" s="10" t="str">
        <f>IF(Crate_BOMs[[#This Row],['# POs in Crate]]=1,"",IF(VLOOKUP(Crate_BOMs[[#This Row],[crate no.]],Crates_[[crate no.]:[New Sublot]],3,FALSE)="","",VLOOKUP(Crate_BOMs[[#This Row],[crate no.]],Crates_[[crate no.]:[New Sublot]],3,FALSE)))</f>
        <v/>
      </c>
      <c r="AG853" s="6" t="str">
        <f>IF(VLOOKUP(Crate_BOMs[[#This Row],[crate no.]],Crates_[[crate no.]:[New Sublot]],3,FALSE)="",VLOOKUP(Crate_BOMs[[#This Row],[crate no.]],Crates_[[crate no.]:[New Sublot]],2,FALSE),VLOOKUP(Crate_BOMs[[#This Row],[crate no.]],Crates_[[crate no.]:[New Sublot]],3,FALSE))</f>
        <v>2.07</v>
      </c>
    </row>
    <row r="854" spans="1:33" x14ac:dyDescent="0.25">
      <c r="A854">
        <v>17</v>
      </c>
      <c r="B854">
        <v>300522345</v>
      </c>
      <c r="C854">
        <v>2394816</v>
      </c>
      <c r="D854">
        <v>1</v>
      </c>
      <c r="E854" t="s">
        <v>231</v>
      </c>
      <c r="F854" t="s">
        <v>244</v>
      </c>
      <c r="G854">
        <v>2892</v>
      </c>
      <c r="H854">
        <v>870</v>
      </c>
      <c r="I854">
        <v>114</v>
      </c>
      <c r="J854">
        <v>34</v>
      </c>
      <c r="K854">
        <v>139</v>
      </c>
      <c r="L854">
        <v>1</v>
      </c>
      <c r="M854" t="s">
        <v>233</v>
      </c>
      <c r="N854" t="s">
        <v>234</v>
      </c>
      <c r="O854" s="2">
        <v>306.44254417999997</v>
      </c>
      <c r="P854" s="15"/>
      <c r="Q854" s="15"/>
      <c r="R854" s="15"/>
      <c r="S854" t="s">
        <v>22</v>
      </c>
      <c r="T854">
        <v>10</v>
      </c>
      <c r="U854" s="2">
        <v>352.73961919999999</v>
      </c>
      <c r="V854" s="2">
        <v>6613.8678599999994</v>
      </c>
      <c r="W854" s="2">
        <v>10.203412399999999</v>
      </c>
      <c r="X854" s="2">
        <v>2.4934384000000001</v>
      </c>
      <c r="Y854" s="2">
        <v>4.2782153599999999</v>
      </c>
      <c r="Z854" s="6">
        <f>Crate_BOMs[[#This Row],[glass weight (lb)]]+Crate_BOMs[[#This Row],[Crate Weight (lb)]]/COUNTIF(Crate_BOMs[crate no.],Crate_BOMs[[#This Row],[crate no.]])</f>
        <v>329.95851879333333</v>
      </c>
      <c r="AA854" s="6" t="str">
        <f>IF(LEFT(Crate_BOMs[[#This Row],[glass code]],4)&lt;&gt;"1116","",IFERROR(MID(Crate_BOMs[[#This Row],[no]],FIND("ECN",Crate_BOMs[[#This Row],[no]]),200),MID(Crate_BOMs[[#This Row],[no]],39,200)))</f>
        <v>2.07 GLT07</v>
      </c>
      <c r="AB854" s="6" t="str">
        <f>SUBSTITUTE(IF(RIGHT(Crate_BOMs[[#This Row],[PO Sublot-GL]],6)="curved",RIGHT(Crate_BOMs[[#This Row],[PO Sublot-GL]],12),RIGHT(Crate_BOMs[[#This Row],[PO Sublot-GL]],5))," ","")</f>
        <v>GLT07</v>
      </c>
      <c r="AC854" s="6" t="str">
        <f>SUBSTITUTE(LEFT(Crate_BOMs[[#This Row],[PO Sublot-GL]],LEN(Crate_BOMs[[#This Row],[PO Sublot-GL]])-LEN(Crate_BOMs[[#This Row],[Glass Type]]))," ","")</f>
        <v>2.07</v>
      </c>
      <c r="AD854" s="6" t="str">
        <f>LEFT(Crate_BOMs[[#This Row],[no]],FIND(" ",Crate_BOMs[[#This Row],[no]],5)-1)</f>
        <v>PO 40545</v>
      </c>
      <c r="AE854" s="6" cm="1">
        <f t="array" ref="AE854">COUNTA(_xlfn.UNIQUE(_xlfn._xlws.FILTER(Crate_BOMs[PO],Crate_BOMs[crate no.]=Crate_BOMs[[#This Row],[crate no.]])))</f>
        <v>1</v>
      </c>
      <c r="AF854" s="10" t="str">
        <f>IF(Crate_BOMs[[#This Row],['# POs in Crate]]=1,"",IF(VLOOKUP(Crate_BOMs[[#This Row],[crate no.]],Crates_[[crate no.]:[New Sublot]],3,FALSE)="","",VLOOKUP(Crate_BOMs[[#This Row],[crate no.]],Crates_[[crate no.]:[New Sublot]],3,FALSE)))</f>
        <v/>
      </c>
      <c r="AG854" s="6" t="str">
        <f>IF(VLOOKUP(Crate_BOMs[[#This Row],[crate no.]],Crates_[[crate no.]:[New Sublot]],3,FALSE)="",VLOOKUP(Crate_BOMs[[#This Row],[crate no.]],Crates_[[crate no.]:[New Sublot]],2,FALSE),VLOOKUP(Crate_BOMs[[#This Row],[crate no.]],Crates_[[crate no.]:[New Sublot]],3,FALSE))</f>
        <v>2.07</v>
      </c>
    </row>
    <row r="855" spans="1:33" x14ac:dyDescent="0.25">
      <c r="A855">
        <v>17</v>
      </c>
      <c r="B855">
        <v>300522345</v>
      </c>
      <c r="C855">
        <v>2394816</v>
      </c>
      <c r="D855">
        <v>1</v>
      </c>
      <c r="E855" t="s">
        <v>231</v>
      </c>
      <c r="F855" t="s">
        <v>244</v>
      </c>
      <c r="G855">
        <v>2892</v>
      </c>
      <c r="H855">
        <v>870</v>
      </c>
      <c r="I855">
        <v>114</v>
      </c>
      <c r="J855">
        <v>34</v>
      </c>
      <c r="K855">
        <v>139</v>
      </c>
      <c r="L855">
        <v>1</v>
      </c>
      <c r="M855" t="s">
        <v>233</v>
      </c>
      <c r="N855" t="s">
        <v>234</v>
      </c>
      <c r="O855" s="2">
        <v>306.44254417999997</v>
      </c>
      <c r="P855" s="15"/>
      <c r="Q855" s="15"/>
      <c r="R855" s="15"/>
      <c r="S855" t="s">
        <v>22</v>
      </c>
      <c r="T855">
        <v>10</v>
      </c>
      <c r="U855" s="2">
        <v>352.73961919999999</v>
      </c>
      <c r="V855" s="2">
        <v>6613.8678599999994</v>
      </c>
      <c r="W855" s="2">
        <v>10.203412399999999</v>
      </c>
      <c r="X855" s="2">
        <v>2.4934384000000001</v>
      </c>
      <c r="Y855" s="2">
        <v>4.2782153599999999</v>
      </c>
      <c r="Z855" s="6">
        <f>Crate_BOMs[[#This Row],[glass weight (lb)]]+Crate_BOMs[[#This Row],[Crate Weight (lb)]]/COUNTIF(Crate_BOMs[crate no.],Crate_BOMs[[#This Row],[crate no.]])</f>
        <v>329.95851879333333</v>
      </c>
      <c r="AA855" s="6" t="str">
        <f>IF(LEFT(Crate_BOMs[[#This Row],[glass code]],4)&lt;&gt;"1116","",IFERROR(MID(Crate_BOMs[[#This Row],[no]],FIND("ECN",Crate_BOMs[[#This Row],[no]]),200),MID(Crate_BOMs[[#This Row],[no]],39,200)))</f>
        <v>2.07 GLT07</v>
      </c>
      <c r="AB855" s="6" t="str">
        <f>SUBSTITUTE(IF(RIGHT(Crate_BOMs[[#This Row],[PO Sublot-GL]],6)="curved",RIGHT(Crate_BOMs[[#This Row],[PO Sublot-GL]],12),RIGHT(Crate_BOMs[[#This Row],[PO Sublot-GL]],5))," ","")</f>
        <v>GLT07</v>
      </c>
      <c r="AC855" s="6" t="str">
        <f>SUBSTITUTE(LEFT(Crate_BOMs[[#This Row],[PO Sublot-GL]],LEN(Crate_BOMs[[#This Row],[PO Sublot-GL]])-LEN(Crate_BOMs[[#This Row],[Glass Type]]))," ","")</f>
        <v>2.07</v>
      </c>
      <c r="AD855" s="6" t="str">
        <f>LEFT(Crate_BOMs[[#This Row],[no]],FIND(" ",Crate_BOMs[[#This Row],[no]],5)-1)</f>
        <v>PO 40545</v>
      </c>
      <c r="AE855" s="6" cm="1">
        <f t="array" ref="AE855">COUNTA(_xlfn.UNIQUE(_xlfn._xlws.FILTER(Crate_BOMs[PO],Crate_BOMs[crate no.]=Crate_BOMs[[#This Row],[crate no.]])))</f>
        <v>1</v>
      </c>
      <c r="AF855" s="10" t="str">
        <f>IF(Crate_BOMs[[#This Row],['# POs in Crate]]=1,"",IF(VLOOKUP(Crate_BOMs[[#This Row],[crate no.]],Crates_[[crate no.]:[New Sublot]],3,FALSE)="","",VLOOKUP(Crate_BOMs[[#This Row],[crate no.]],Crates_[[crate no.]:[New Sublot]],3,FALSE)))</f>
        <v/>
      </c>
      <c r="AG855" s="6" t="str">
        <f>IF(VLOOKUP(Crate_BOMs[[#This Row],[crate no.]],Crates_[[crate no.]:[New Sublot]],3,FALSE)="",VLOOKUP(Crate_BOMs[[#This Row],[crate no.]],Crates_[[crate no.]:[New Sublot]],2,FALSE),VLOOKUP(Crate_BOMs[[#This Row],[crate no.]],Crates_[[crate no.]:[New Sublot]],3,FALSE))</f>
        <v>2.07</v>
      </c>
    </row>
    <row r="856" spans="1:33" x14ac:dyDescent="0.25">
      <c r="A856">
        <v>17</v>
      </c>
      <c r="B856">
        <v>300522345</v>
      </c>
      <c r="C856">
        <v>2394816</v>
      </c>
      <c r="D856">
        <v>1</v>
      </c>
      <c r="E856" t="s">
        <v>231</v>
      </c>
      <c r="F856" t="s">
        <v>244</v>
      </c>
      <c r="G856">
        <v>2892</v>
      </c>
      <c r="H856">
        <v>870</v>
      </c>
      <c r="I856">
        <v>114</v>
      </c>
      <c r="J856">
        <v>34</v>
      </c>
      <c r="K856">
        <v>139</v>
      </c>
      <c r="L856">
        <v>1</v>
      </c>
      <c r="M856" t="s">
        <v>233</v>
      </c>
      <c r="N856" t="s">
        <v>234</v>
      </c>
      <c r="O856" s="2">
        <v>306.44254417999997</v>
      </c>
      <c r="P856" s="15"/>
      <c r="Q856" s="15"/>
      <c r="R856" s="15"/>
      <c r="S856" t="s">
        <v>22</v>
      </c>
      <c r="T856">
        <v>10</v>
      </c>
      <c r="U856" s="2">
        <v>352.73961919999999</v>
      </c>
      <c r="V856" s="2">
        <v>6613.8678599999994</v>
      </c>
      <c r="W856" s="2">
        <v>10.203412399999999</v>
      </c>
      <c r="X856" s="2">
        <v>2.4934384000000001</v>
      </c>
      <c r="Y856" s="2">
        <v>4.2782153599999999</v>
      </c>
      <c r="Z856" s="6">
        <f>Crate_BOMs[[#This Row],[glass weight (lb)]]+Crate_BOMs[[#This Row],[Crate Weight (lb)]]/COUNTIF(Crate_BOMs[crate no.],Crate_BOMs[[#This Row],[crate no.]])</f>
        <v>329.95851879333333</v>
      </c>
      <c r="AA856" s="6" t="str">
        <f>IF(LEFT(Crate_BOMs[[#This Row],[glass code]],4)&lt;&gt;"1116","",IFERROR(MID(Crate_BOMs[[#This Row],[no]],FIND("ECN",Crate_BOMs[[#This Row],[no]]),200),MID(Crate_BOMs[[#This Row],[no]],39,200)))</f>
        <v>2.07 GLT07</v>
      </c>
      <c r="AB856" s="6" t="str">
        <f>SUBSTITUTE(IF(RIGHT(Crate_BOMs[[#This Row],[PO Sublot-GL]],6)="curved",RIGHT(Crate_BOMs[[#This Row],[PO Sublot-GL]],12),RIGHT(Crate_BOMs[[#This Row],[PO Sublot-GL]],5))," ","")</f>
        <v>GLT07</v>
      </c>
      <c r="AC856" s="6" t="str">
        <f>SUBSTITUTE(LEFT(Crate_BOMs[[#This Row],[PO Sublot-GL]],LEN(Crate_BOMs[[#This Row],[PO Sublot-GL]])-LEN(Crate_BOMs[[#This Row],[Glass Type]]))," ","")</f>
        <v>2.07</v>
      </c>
      <c r="AD856" s="6" t="str">
        <f>LEFT(Crate_BOMs[[#This Row],[no]],FIND(" ",Crate_BOMs[[#This Row],[no]],5)-1)</f>
        <v>PO 40545</v>
      </c>
      <c r="AE856" s="6" cm="1">
        <f t="array" ref="AE856">COUNTA(_xlfn.UNIQUE(_xlfn._xlws.FILTER(Crate_BOMs[PO],Crate_BOMs[crate no.]=Crate_BOMs[[#This Row],[crate no.]])))</f>
        <v>1</v>
      </c>
      <c r="AF856" s="10" t="str">
        <f>IF(Crate_BOMs[[#This Row],['# POs in Crate]]=1,"",IF(VLOOKUP(Crate_BOMs[[#This Row],[crate no.]],Crates_[[crate no.]:[New Sublot]],3,FALSE)="","",VLOOKUP(Crate_BOMs[[#This Row],[crate no.]],Crates_[[crate no.]:[New Sublot]],3,FALSE)))</f>
        <v/>
      </c>
      <c r="AG856" s="6" t="str">
        <f>IF(VLOOKUP(Crate_BOMs[[#This Row],[crate no.]],Crates_[[crate no.]:[New Sublot]],3,FALSE)="",VLOOKUP(Crate_BOMs[[#This Row],[crate no.]],Crates_[[crate no.]:[New Sublot]],2,FALSE),VLOOKUP(Crate_BOMs[[#This Row],[crate no.]],Crates_[[crate no.]:[New Sublot]],3,FALSE))</f>
        <v>2.07</v>
      </c>
    </row>
    <row r="857" spans="1:33" x14ac:dyDescent="0.25">
      <c r="A857">
        <v>17</v>
      </c>
      <c r="B857">
        <v>300522345</v>
      </c>
      <c r="C857">
        <v>2394816</v>
      </c>
      <c r="D857">
        <v>1</v>
      </c>
      <c r="E857" t="s">
        <v>231</v>
      </c>
      <c r="F857" t="s">
        <v>244</v>
      </c>
      <c r="G857">
        <v>2892</v>
      </c>
      <c r="H857">
        <v>870</v>
      </c>
      <c r="I857">
        <v>114</v>
      </c>
      <c r="J857">
        <v>34</v>
      </c>
      <c r="K857">
        <v>139</v>
      </c>
      <c r="L857">
        <v>1</v>
      </c>
      <c r="M857" t="s">
        <v>233</v>
      </c>
      <c r="N857" t="s">
        <v>234</v>
      </c>
      <c r="O857" s="2">
        <v>306.44254417999997</v>
      </c>
      <c r="P857" s="15"/>
      <c r="Q857" s="15"/>
      <c r="R857" s="15"/>
      <c r="S857" t="s">
        <v>22</v>
      </c>
      <c r="T857">
        <v>10</v>
      </c>
      <c r="U857" s="2">
        <v>352.73961919999999</v>
      </c>
      <c r="V857" s="2">
        <v>6613.8678599999994</v>
      </c>
      <c r="W857" s="2">
        <v>10.203412399999999</v>
      </c>
      <c r="X857" s="2">
        <v>2.4934384000000001</v>
      </c>
      <c r="Y857" s="2">
        <v>4.2782153599999999</v>
      </c>
      <c r="Z857" s="6">
        <f>Crate_BOMs[[#This Row],[glass weight (lb)]]+Crate_BOMs[[#This Row],[Crate Weight (lb)]]/COUNTIF(Crate_BOMs[crate no.],Crate_BOMs[[#This Row],[crate no.]])</f>
        <v>329.95851879333333</v>
      </c>
      <c r="AA857" s="6" t="str">
        <f>IF(LEFT(Crate_BOMs[[#This Row],[glass code]],4)&lt;&gt;"1116","",IFERROR(MID(Crate_BOMs[[#This Row],[no]],FIND("ECN",Crate_BOMs[[#This Row],[no]]),200),MID(Crate_BOMs[[#This Row],[no]],39,200)))</f>
        <v>2.07 GLT07</v>
      </c>
      <c r="AB857" s="6" t="str">
        <f>SUBSTITUTE(IF(RIGHT(Crate_BOMs[[#This Row],[PO Sublot-GL]],6)="curved",RIGHT(Crate_BOMs[[#This Row],[PO Sublot-GL]],12),RIGHT(Crate_BOMs[[#This Row],[PO Sublot-GL]],5))," ","")</f>
        <v>GLT07</v>
      </c>
      <c r="AC857" s="6" t="str">
        <f>SUBSTITUTE(LEFT(Crate_BOMs[[#This Row],[PO Sublot-GL]],LEN(Crate_BOMs[[#This Row],[PO Sublot-GL]])-LEN(Crate_BOMs[[#This Row],[Glass Type]]))," ","")</f>
        <v>2.07</v>
      </c>
      <c r="AD857" s="6" t="str">
        <f>LEFT(Crate_BOMs[[#This Row],[no]],FIND(" ",Crate_BOMs[[#This Row],[no]],5)-1)</f>
        <v>PO 40545</v>
      </c>
      <c r="AE857" s="6" cm="1">
        <f t="array" ref="AE857">COUNTA(_xlfn.UNIQUE(_xlfn._xlws.FILTER(Crate_BOMs[PO],Crate_BOMs[crate no.]=Crate_BOMs[[#This Row],[crate no.]])))</f>
        <v>1</v>
      </c>
      <c r="AF857" s="10" t="str">
        <f>IF(Crate_BOMs[[#This Row],['# POs in Crate]]=1,"",IF(VLOOKUP(Crate_BOMs[[#This Row],[crate no.]],Crates_[[crate no.]:[New Sublot]],3,FALSE)="","",VLOOKUP(Crate_BOMs[[#This Row],[crate no.]],Crates_[[crate no.]:[New Sublot]],3,FALSE)))</f>
        <v/>
      </c>
      <c r="AG857" s="6" t="str">
        <f>IF(VLOOKUP(Crate_BOMs[[#This Row],[crate no.]],Crates_[[crate no.]:[New Sublot]],3,FALSE)="",VLOOKUP(Crate_BOMs[[#This Row],[crate no.]],Crates_[[crate no.]:[New Sublot]],2,FALSE),VLOOKUP(Crate_BOMs[[#This Row],[crate no.]],Crates_[[crate no.]:[New Sublot]],3,FALSE))</f>
        <v>2.07</v>
      </c>
    </row>
    <row r="858" spans="1:33" x14ac:dyDescent="0.25">
      <c r="A858">
        <v>17</v>
      </c>
      <c r="B858">
        <v>300522345</v>
      </c>
      <c r="C858">
        <v>2394816</v>
      </c>
      <c r="D858">
        <v>1</v>
      </c>
      <c r="E858" t="s">
        <v>231</v>
      </c>
      <c r="F858" t="s">
        <v>244</v>
      </c>
      <c r="G858">
        <v>2892</v>
      </c>
      <c r="H858">
        <v>870</v>
      </c>
      <c r="I858">
        <v>114</v>
      </c>
      <c r="J858">
        <v>34</v>
      </c>
      <c r="K858">
        <v>139</v>
      </c>
      <c r="L858">
        <v>1</v>
      </c>
      <c r="M858" t="s">
        <v>233</v>
      </c>
      <c r="N858" t="s">
        <v>234</v>
      </c>
      <c r="O858" s="2">
        <v>306.44254417999997</v>
      </c>
      <c r="P858" s="15"/>
      <c r="Q858" s="15"/>
      <c r="R858" s="15"/>
      <c r="S858" t="s">
        <v>22</v>
      </c>
      <c r="T858">
        <v>10</v>
      </c>
      <c r="U858" s="2">
        <v>352.73961919999999</v>
      </c>
      <c r="V858" s="2">
        <v>6613.8678599999994</v>
      </c>
      <c r="W858" s="2">
        <v>10.203412399999999</v>
      </c>
      <c r="X858" s="2">
        <v>2.4934384000000001</v>
      </c>
      <c r="Y858" s="2">
        <v>4.2782153599999999</v>
      </c>
      <c r="Z858" s="6">
        <f>Crate_BOMs[[#This Row],[glass weight (lb)]]+Crate_BOMs[[#This Row],[Crate Weight (lb)]]/COUNTIF(Crate_BOMs[crate no.],Crate_BOMs[[#This Row],[crate no.]])</f>
        <v>329.95851879333333</v>
      </c>
      <c r="AA858" s="6" t="str">
        <f>IF(LEFT(Crate_BOMs[[#This Row],[glass code]],4)&lt;&gt;"1116","",IFERROR(MID(Crate_BOMs[[#This Row],[no]],FIND("ECN",Crate_BOMs[[#This Row],[no]]),200),MID(Crate_BOMs[[#This Row],[no]],39,200)))</f>
        <v>2.07 GLT07</v>
      </c>
      <c r="AB858" s="6" t="str">
        <f>SUBSTITUTE(IF(RIGHT(Crate_BOMs[[#This Row],[PO Sublot-GL]],6)="curved",RIGHT(Crate_BOMs[[#This Row],[PO Sublot-GL]],12),RIGHT(Crate_BOMs[[#This Row],[PO Sublot-GL]],5))," ","")</f>
        <v>GLT07</v>
      </c>
      <c r="AC858" s="6" t="str">
        <f>SUBSTITUTE(LEFT(Crate_BOMs[[#This Row],[PO Sublot-GL]],LEN(Crate_BOMs[[#This Row],[PO Sublot-GL]])-LEN(Crate_BOMs[[#This Row],[Glass Type]]))," ","")</f>
        <v>2.07</v>
      </c>
      <c r="AD858" s="6" t="str">
        <f>LEFT(Crate_BOMs[[#This Row],[no]],FIND(" ",Crate_BOMs[[#This Row],[no]],5)-1)</f>
        <v>PO 40545</v>
      </c>
      <c r="AE858" s="6" cm="1">
        <f t="array" ref="AE858">COUNTA(_xlfn.UNIQUE(_xlfn._xlws.FILTER(Crate_BOMs[PO],Crate_BOMs[crate no.]=Crate_BOMs[[#This Row],[crate no.]])))</f>
        <v>1</v>
      </c>
      <c r="AF858" s="10" t="str">
        <f>IF(Crate_BOMs[[#This Row],['# POs in Crate]]=1,"",IF(VLOOKUP(Crate_BOMs[[#This Row],[crate no.]],Crates_[[crate no.]:[New Sublot]],3,FALSE)="","",VLOOKUP(Crate_BOMs[[#This Row],[crate no.]],Crates_[[crate no.]:[New Sublot]],3,FALSE)))</f>
        <v/>
      </c>
      <c r="AG858" s="6" t="str">
        <f>IF(VLOOKUP(Crate_BOMs[[#This Row],[crate no.]],Crates_[[crate no.]:[New Sublot]],3,FALSE)="",VLOOKUP(Crate_BOMs[[#This Row],[crate no.]],Crates_[[crate no.]:[New Sublot]],2,FALSE),VLOOKUP(Crate_BOMs[[#This Row],[crate no.]],Crates_[[crate no.]:[New Sublot]],3,FALSE))</f>
        <v>2.07</v>
      </c>
    </row>
    <row r="859" spans="1:33" x14ac:dyDescent="0.25">
      <c r="A859">
        <v>17</v>
      </c>
      <c r="B859">
        <v>300522345</v>
      </c>
      <c r="C859">
        <v>2394816</v>
      </c>
      <c r="D859">
        <v>1</v>
      </c>
      <c r="E859" t="s">
        <v>231</v>
      </c>
      <c r="F859" t="s">
        <v>244</v>
      </c>
      <c r="G859">
        <v>2892</v>
      </c>
      <c r="H859">
        <v>870</v>
      </c>
      <c r="I859">
        <v>114</v>
      </c>
      <c r="J859">
        <v>34</v>
      </c>
      <c r="K859">
        <v>139</v>
      </c>
      <c r="L859">
        <v>1</v>
      </c>
      <c r="M859" t="s">
        <v>233</v>
      </c>
      <c r="N859" t="s">
        <v>234</v>
      </c>
      <c r="O859" s="2">
        <v>306.44254417999997</v>
      </c>
      <c r="P859" s="15"/>
      <c r="Q859" s="15"/>
      <c r="R859" s="15"/>
      <c r="S859" t="s">
        <v>22</v>
      </c>
      <c r="T859">
        <v>10</v>
      </c>
      <c r="U859" s="2">
        <v>352.73961919999999</v>
      </c>
      <c r="V859" s="2">
        <v>6613.8678599999994</v>
      </c>
      <c r="W859" s="2">
        <v>10.203412399999999</v>
      </c>
      <c r="X859" s="2">
        <v>2.4934384000000001</v>
      </c>
      <c r="Y859" s="2">
        <v>4.2782153599999999</v>
      </c>
      <c r="Z859" s="6">
        <f>Crate_BOMs[[#This Row],[glass weight (lb)]]+Crate_BOMs[[#This Row],[Crate Weight (lb)]]/COUNTIF(Crate_BOMs[crate no.],Crate_BOMs[[#This Row],[crate no.]])</f>
        <v>329.95851879333333</v>
      </c>
      <c r="AA859" s="6" t="str">
        <f>IF(LEFT(Crate_BOMs[[#This Row],[glass code]],4)&lt;&gt;"1116","",IFERROR(MID(Crate_BOMs[[#This Row],[no]],FIND("ECN",Crate_BOMs[[#This Row],[no]]),200),MID(Crate_BOMs[[#This Row],[no]],39,200)))</f>
        <v>2.07 GLT07</v>
      </c>
      <c r="AB859" s="6" t="str">
        <f>SUBSTITUTE(IF(RIGHT(Crate_BOMs[[#This Row],[PO Sublot-GL]],6)="curved",RIGHT(Crate_BOMs[[#This Row],[PO Sublot-GL]],12),RIGHT(Crate_BOMs[[#This Row],[PO Sublot-GL]],5))," ","")</f>
        <v>GLT07</v>
      </c>
      <c r="AC859" s="6" t="str">
        <f>SUBSTITUTE(LEFT(Crate_BOMs[[#This Row],[PO Sublot-GL]],LEN(Crate_BOMs[[#This Row],[PO Sublot-GL]])-LEN(Crate_BOMs[[#This Row],[Glass Type]]))," ","")</f>
        <v>2.07</v>
      </c>
      <c r="AD859" s="6" t="str">
        <f>LEFT(Crate_BOMs[[#This Row],[no]],FIND(" ",Crate_BOMs[[#This Row],[no]],5)-1)</f>
        <v>PO 40545</v>
      </c>
      <c r="AE859" s="6" cm="1">
        <f t="array" ref="AE859">COUNTA(_xlfn.UNIQUE(_xlfn._xlws.FILTER(Crate_BOMs[PO],Crate_BOMs[crate no.]=Crate_BOMs[[#This Row],[crate no.]])))</f>
        <v>1</v>
      </c>
      <c r="AF859" s="10" t="str">
        <f>IF(Crate_BOMs[[#This Row],['# POs in Crate]]=1,"",IF(VLOOKUP(Crate_BOMs[[#This Row],[crate no.]],Crates_[[crate no.]:[New Sublot]],3,FALSE)="","",VLOOKUP(Crate_BOMs[[#This Row],[crate no.]],Crates_[[crate no.]:[New Sublot]],3,FALSE)))</f>
        <v/>
      </c>
      <c r="AG859" s="6" t="str">
        <f>IF(VLOOKUP(Crate_BOMs[[#This Row],[crate no.]],Crates_[[crate no.]:[New Sublot]],3,FALSE)="",VLOOKUP(Crate_BOMs[[#This Row],[crate no.]],Crates_[[crate no.]:[New Sublot]],2,FALSE),VLOOKUP(Crate_BOMs[[#This Row],[crate no.]],Crates_[[crate no.]:[New Sublot]],3,FALSE))</f>
        <v>2.07</v>
      </c>
    </row>
    <row r="860" spans="1:33" x14ac:dyDescent="0.25">
      <c r="A860">
        <v>17</v>
      </c>
      <c r="B860">
        <v>300522345</v>
      </c>
      <c r="C860">
        <v>2394816</v>
      </c>
      <c r="D860">
        <v>1</v>
      </c>
      <c r="E860" t="s">
        <v>231</v>
      </c>
      <c r="F860" t="s">
        <v>244</v>
      </c>
      <c r="G860">
        <v>2892</v>
      </c>
      <c r="H860">
        <v>870</v>
      </c>
      <c r="I860">
        <v>114</v>
      </c>
      <c r="J860">
        <v>34</v>
      </c>
      <c r="K860">
        <v>139</v>
      </c>
      <c r="L860">
        <v>1</v>
      </c>
      <c r="M860" t="s">
        <v>233</v>
      </c>
      <c r="N860" t="s">
        <v>234</v>
      </c>
      <c r="O860" s="2">
        <v>306.44254417999997</v>
      </c>
      <c r="P860" s="15"/>
      <c r="Q860" s="15"/>
      <c r="R860" s="15"/>
      <c r="S860" t="s">
        <v>22</v>
      </c>
      <c r="T860">
        <v>10</v>
      </c>
      <c r="U860" s="2">
        <v>352.73961919999999</v>
      </c>
      <c r="V860" s="2">
        <v>6613.8678599999994</v>
      </c>
      <c r="W860" s="2">
        <v>10.203412399999999</v>
      </c>
      <c r="X860" s="2">
        <v>2.4934384000000001</v>
      </c>
      <c r="Y860" s="2">
        <v>4.2782153599999999</v>
      </c>
      <c r="Z860" s="6">
        <f>Crate_BOMs[[#This Row],[glass weight (lb)]]+Crate_BOMs[[#This Row],[Crate Weight (lb)]]/COUNTIF(Crate_BOMs[crate no.],Crate_BOMs[[#This Row],[crate no.]])</f>
        <v>329.95851879333333</v>
      </c>
      <c r="AA860" s="6" t="str">
        <f>IF(LEFT(Crate_BOMs[[#This Row],[glass code]],4)&lt;&gt;"1116","",IFERROR(MID(Crate_BOMs[[#This Row],[no]],FIND("ECN",Crate_BOMs[[#This Row],[no]]),200),MID(Crate_BOMs[[#This Row],[no]],39,200)))</f>
        <v>2.07 GLT07</v>
      </c>
      <c r="AB860" s="6" t="str">
        <f>SUBSTITUTE(IF(RIGHT(Crate_BOMs[[#This Row],[PO Sublot-GL]],6)="curved",RIGHT(Crate_BOMs[[#This Row],[PO Sublot-GL]],12),RIGHT(Crate_BOMs[[#This Row],[PO Sublot-GL]],5))," ","")</f>
        <v>GLT07</v>
      </c>
      <c r="AC860" s="6" t="str">
        <f>SUBSTITUTE(LEFT(Crate_BOMs[[#This Row],[PO Sublot-GL]],LEN(Crate_BOMs[[#This Row],[PO Sublot-GL]])-LEN(Crate_BOMs[[#This Row],[Glass Type]]))," ","")</f>
        <v>2.07</v>
      </c>
      <c r="AD860" s="6" t="str">
        <f>LEFT(Crate_BOMs[[#This Row],[no]],FIND(" ",Crate_BOMs[[#This Row],[no]],5)-1)</f>
        <v>PO 40545</v>
      </c>
      <c r="AE860" s="6" cm="1">
        <f t="array" ref="AE860">COUNTA(_xlfn.UNIQUE(_xlfn._xlws.FILTER(Crate_BOMs[PO],Crate_BOMs[crate no.]=Crate_BOMs[[#This Row],[crate no.]])))</f>
        <v>1</v>
      </c>
      <c r="AF860" s="10" t="str">
        <f>IF(Crate_BOMs[[#This Row],['# POs in Crate]]=1,"",IF(VLOOKUP(Crate_BOMs[[#This Row],[crate no.]],Crates_[[crate no.]:[New Sublot]],3,FALSE)="","",VLOOKUP(Crate_BOMs[[#This Row],[crate no.]],Crates_[[crate no.]:[New Sublot]],3,FALSE)))</f>
        <v/>
      </c>
      <c r="AG860" s="6" t="str">
        <f>IF(VLOOKUP(Crate_BOMs[[#This Row],[crate no.]],Crates_[[crate no.]:[New Sublot]],3,FALSE)="",VLOOKUP(Crate_BOMs[[#This Row],[crate no.]],Crates_[[crate no.]:[New Sublot]],2,FALSE),VLOOKUP(Crate_BOMs[[#This Row],[crate no.]],Crates_[[crate no.]:[New Sublot]],3,FALSE))</f>
        <v>2.07</v>
      </c>
    </row>
    <row r="861" spans="1:33" x14ac:dyDescent="0.25">
      <c r="A861">
        <v>17</v>
      </c>
      <c r="B861">
        <v>300524947</v>
      </c>
      <c r="C861">
        <v>2394816</v>
      </c>
      <c r="D861">
        <v>1</v>
      </c>
      <c r="E861" t="s">
        <v>231</v>
      </c>
      <c r="F861" t="s">
        <v>244</v>
      </c>
      <c r="G861">
        <v>2892</v>
      </c>
      <c r="H861">
        <v>870</v>
      </c>
      <c r="I861">
        <v>114</v>
      </c>
      <c r="J861">
        <v>34</v>
      </c>
      <c r="K861">
        <v>139</v>
      </c>
      <c r="L861">
        <v>1</v>
      </c>
      <c r="M861" t="s">
        <v>233</v>
      </c>
      <c r="N861" t="s">
        <v>234</v>
      </c>
      <c r="O861" s="2">
        <v>306.44254417999997</v>
      </c>
      <c r="P861" s="15"/>
      <c r="Q861" s="15"/>
      <c r="R861" s="15"/>
      <c r="S861" t="s">
        <v>22</v>
      </c>
      <c r="T861">
        <v>10</v>
      </c>
      <c r="U861" s="2">
        <v>352.73961919999999</v>
      </c>
      <c r="V861" s="2">
        <v>6613.8678599999994</v>
      </c>
      <c r="W861" s="2">
        <v>10.203412399999999</v>
      </c>
      <c r="X861" s="2">
        <v>2.4934384000000001</v>
      </c>
      <c r="Y861" s="2">
        <v>4.2782153599999999</v>
      </c>
      <c r="Z861" s="6">
        <f>Crate_BOMs[[#This Row],[glass weight (lb)]]+Crate_BOMs[[#This Row],[Crate Weight (lb)]]/COUNTIF(Crate_BOMs[crate no.],Crate_BOMs[[#This Row],[crate no.]])</f>
        <v>329.95851879333333</v>
      </c>
      <c r="AA861" s="6" t="str">
        <f>IF(LEFT(Crate_BOMs[[#This Row],[glass code]],4)&lt;&gt;"1116","",IFERROR(MID(Crate_BOMs[[#This Row],[no]],FIND("ECN",Crate_BOMs[[#This Row],[no]]),200),MID(Crate_BOMs[[#This Row],[no]],39,200)))</f>
        <v>2.07 GLT07</v>
      </c>
      <c r="AB861" s="6" t="str">
        <f>SUBSTITUTE(IF(RIGHT(Crate_BOMs[[#This Row],[PO Sublot-GL]],6)="curved",RIGHT(Crate_BOMs[[#This Row],[PO Sublot-GL]],12),RIGHT(Crate_BOMs[[#This Row],[PO Sublot-GL]],5))," ","")</f>
        <v>GLT07</v>
      </c>
      <c r="AC861" s="6" t="str">
        <f>SUBSTITUTE(LEFT(Crate_BOMs[[#This Row],[PO Sublot-GL]],LEN(Crate_BOMs[[#This Row],[PO Sublot-GL]])-LEN(Crate_BOMs[[#This Row],[Glass Type]]))," ","")</f>
        <v>2.07</v>
      </c>
      <c r="AD861" s="6" t="str">
        <f>LEFT(Crate_BOMs[[#This Row],[no]],FIND(" ",Crate_BOMs[[#This Row],[no]],5)-1)</f>
        <v>PO 40545</v>
      </c>
      <c r="AE861" s="6" cm="1">
        <f t="array" ref="AE861">COUNTA(_xlfn.UNIQUE(_xlfn._xlws.FILTER(Crate_BOMs[PO],Crate_BOMs[crate no.]=Crate_BOMs[[#This Row],[crate no.]])))</f>
        <v>1</v>
      </c>
      <c r="AF861" s="10" t="str">
        <f>IF(Crate_BOMs[[#This Row],['# POs in Crate]]=1,"",IF(VLOOKUP(Crate_BOMs[[#This Row],[crate no.]],Crates_[[crate no.]:[New Sublot]],3,FALSE)="","",VLOOKUP(Crate_BOMs[[#This Row],[crate no.]],Crates_[[crate no.]:[New Sublot]],3,FALSE)))</f>
        <v/>
      </c>
      <c r="AG861" s="6" t="str">
        <f>IF(VLOOKUP(Crate_BOMs[[#This Row],[crate no.]],Crates_[[crate no.]:[New Sublot]],3,FALSE)="",VLOOKUP(Crate_BOMs[[#This Row],[crate no.]],Crates_[[crate no.]:[New Sublot]],2,FALSE),VLOOKUP(Crate_BOMs[[#This Row],[crate no.]],Crates_[[crate no.]:[New Sublot]],3,FALSE))</f>
        <v>2.07</v>
      </c>
    </row>
    <row r="862" spans="1:33" x14ac:dyDescent="0.25">
      <c r="A862">
        <v>17</v>
      </c>
      <c r="B862">
        <v>300524947</v>
      </c>
      <c r="C862">
        <v>2394816</v>
      </c>
      <c r="D862">
        <v>1</v>
      </c>
      <c r="E862" t="s">
        <v>231</v>
      </c>
      <c r="F862" t="s">
        <v>244</v>
      </c>
      <c r="G862">
        <v>2892</v>
      </c>
      <c r="H862">
        <v>870</v>
      </c>
      <c r="I862">
        <v>114</v>
      </c>
      <c r="J862">
        <v>34</v>
      </c>
      <c r="K862">
        <v>139</v>
      </c>
      <c r="L862">
        <v>1</v>
      </c>
      <c r="M862" t="s">
        <v>233</v>
      </c>
      <c r="N862" t="s">
        <v>234</v>
      </c>
      <c r="O862" s="2">
        <v>306.44254417999997</v>
      </c>
      <c r="P862" s="15"/>
      <c r="Q862" s="15"/>
      <c r="R862" s="15"/>
      <c r="S862" t="s">
        <v>22</v>
      </c>
      <c r="T862">
        <v>10</v>
      </c>
      <c r="U862" s="2">
        <v>352.73961919999999</v>
      </c>
      <c r="V862" s="2">
        <v>6613.8678599999994</v>
      </c>
      <c r="W862" s="2">
        <v>10.203412399999999</v>
      </c>
      <c r="X862" s="2">
        <v>2.4934384000000001</v>
      </c>
      <c r="Y862" s="2">
        <v>4.2782153599999999</v>
      </c>
      <c r="Z862" s="6">
        <f>Crate_BOMs[[#This Row],[glass weight (lb)]]+Crate_BOMs[[#This Row],[Crate Weight (lb)]]/COUNTIF(Crate_BOMs[crate no.],Crate_BOMs[[#This Row],[crate no.]])</f>
        <v>329.95851879333333</v>
      </c>
      <c r="AA862" s="6" t="str">
        <f>IF(LEFT(Crate_BOMs[[#This Row],[glass code]],4)&lt;&gt;"1116","",IFERROR(MID(Crate_BOMs[[#This Row],[no]],FIND("ECN",Crate_BOMs[[#This Row],[no]]),200),MID(Crate_BOMs[[#This Row],[no]],39,200)))</f>
        <v>2.07 GLT07</v>
      </c>
      <c r="AB862" s="6" t="str">
        <f>SUBSTITUTE(IF(RIGHT(Crate_BOMs[[#This Row],[PO Sublot-GL]],6)="curved",RIGHT(Crate_BOMs[[#This Row],[PO Sublot-GL]],12),RIGHT(Crate_BOMs[[#This Row],[PO Sublot-GL]],5))," ","")</f>
        <v>GLT07</v>
      </c>
      <c r="AC862" s="6" t="str">
        <f>SUBSTITUTE(LEFT(Crate_BOMs[[#This Row],[PO Sublot-GL]],LEN(Crate_BOMs[[#This Row],[PO Sublot-GL]])-LEN(Crate_BOMs[[#This Row],[Glass Type]]))," ","")</f>
        <v>2.07</v>
      </c>
      <c r="AD862" s="6" t="str">
        <f>LEFT(Crate_BOMs[[#This Row],[no]],FIND(" ",Crate_BOMs[[#This Row],[no]],5)-1)</f>
        <v>PO 40545</v>
      </c>
      <c r="AE862" s="6" cm="1">
        <f t="array" ref="AE862">COUNTA(_xlfn.UNIQUE(_xlfn._xlws.FILTER(Crate_BOMs[PO],Crate_BOMs[crate no.]=Crate_BOMs[[#This Row],[crate no.]])))</f>
        <v>1</v>
      </c>
      <c r="AF862" s="10" t="str">
        <f>IF(Crate_BOMs[[#This Row],['# POs in Crate]]=1,"",IF(VLOOKUP(Crate_BOMs[[#This Row],[crate no.]],Crates_[[crate no.]:[New Sublot]],3,FALSE)="","",VLOOKUP(Crate_BOMs[[#This Row],[crate no.]],Crates_[[crate no.]:[New Sublot]],3,FALSE)))</f>
        <v/>
      </c>
      <c r="AG862" s="6" t="str">
        <f>IF(VLOOKUP(Crate_BOMs[[#This Row],[crate no.]],Crates_[[crate no.]:[New Sublot]],3,FALSE)="",VLOOKUP(Crate_BOMs[[#This Row],[crate no.]],Crates_[[crate no.]:[New Sublot]],2,FALSE),VLOOKUP(Crate_BOMs[[#This Row],[crate no.]],Crates_[[crate no.]:[New Sublot]],3,FALSE))</f>
        <v>2.07</v>
      </c>
    </row>
    <row r="863" spans="1:33" x14ac:dyDescent="0.25">
      <c r="A863">
        <v>17</v>
      </c>
      <c r="B863">
        <v>300524947</v>
      </c>
      <c r="C863">
        <v>2394816</v>
      </c>
      <c r="D863">
        <v>1</v>
      </c>
      <c r="E863" t="s">
        <v>231</v>
      </c>
      <c r="F863" t="s">
        <v>244</v>
      </c>
      <c r="G863">
        <v>2892</v>
      </c>
      <c r="H863">
        <v>870</v>
      </c>
      <c r="I863">
        <v>114</v>
      </c>
      <c r="J863">
        <v>34</v>
      </c>
      <c r="K863">
        <v>139</v>
      </c>
      <c r="L863">
        <v>1</v>
      </c>
      <c r="M863" t="s">
        <v>233</v>
      </c>
      <c r="N863" t="s">
        <v>234</v>
      </c>
      <c r="O863" s="2">
        <v>306.44254417999997</v>
      </c>
      <c r="P863" s="15"/>
      <c r="Q863" s="15"/>
      <c r="R863" s="15"/>
      <c r="S863" t="s">
        <v>22</v>
      </c>
      <c r="T863">
        <v>10</v>
      </c>
      <c r="U863" s="2">
        <v>352.73961919999999</v>
      </c>
      <c r="V863" s="2">
        <v>6613.8678599999994</v>
      </c>
      <c r="W863" s="2">
        <v>10.203412399999999</v>
      </c>
      <c r="X863" s="2">
        <v>2.4934384000000001</v>
      </c>
      <c r="Y863" s="2">
        <v>4.2782153599999999</v>
      </c>
      <c r="Z863" s="6">
        <f>Crate_BOMs[[#This Row],[glass weight (lb)]]+Crate_BOMs[[#This Row],[Crate Weight (lb)]]/COUNTIF(Crate_BOMs[crate no.],Crate_BOMs[[#This Row],[crate no.]])</f>
        <v>329.95851879333333</v>
      </c>
      <c r="AA863" s="6" t="str">
        <f>IF(LEFT(Crate_BOMs[[#This Row],[glass code]],4)&lt;&gt;"1116","",IFERROR(MID(Crate_BOMs[[#This Row],[no]],FIND("ECN",Crate_BOMs[[#This Row],[no]]),200),MID(Crate_BOMs[[#This Row],[no]],39,200)))</f>
        <v>2.07 GLT07</v>
      </c>
      <c r="AB863" s="6" t="str">
        <f>SUBSTITUTE(IF(RIGHT(Crate_BOMs[[#This Row],[PO Sublot-GL]],6)="curved",RIGHT(Crate_BOMs[[#This Row],[PO Sublot-GL]],12),RIGHT(Crate_BOMs[[#This Row],[PO Sublot-GL]],5))," ","")</f>
        <v>GLT07</v>
      </c>
      <c r="AC863" s="6" t="str">
        <f>SUBSTITUTE(LEFT(Crate_BOMs[[#This Row],[PO Sublot-GL]],LEN(Crate_BOMs[[#This Row],[PO Sublot-GL]])-LEN(Crate_BOMs[[#This Row],[Glass Type]]))," ","")</f>
        <v>2.07</v>
      </c>
      <c r="AD863" s="6" t="str">
        <f>LEFT(Crate_BOMs[[#This Row],[no]],FIND(" ",Crate_BOMs[[#This Row],[no]],5)-1)</f>
        <v>PO 40545</v>
      </c>
      <c r="AE863" s="6" cm="1">
        <f t="array" ref="AE863">COUNTA(_xlfn.UNIQUE(_xlfn._xlws.FILTER(Crate_BOMs[PO],Crate_BOMs[crate no.]=Crate_BOMs[[#This Row],[crate no.]])))</f>
        <v>1</v>
      </c>
      <c r="AF863" s="10" t="str">
        <f>IF(Crate_BOMs[[#This Row],['# POs in Crate]]=1,"",IF(VLOOKUP(Crate_BOMs[[#This Row],[crate no.]],Crates_[[crate no.]:[New Sublot]],3,FALSE)="","",VLOOKUP(Crate_BOMs[[#This Row],[crate no.]],Crates_[[crate no.]:[New Sublot]],3,FALSE)))</f>
        <v/>
      </c>
      <c r="AG863" s="6" t="str">
        <f>IF(VLOOKUP(Crate_BOMs[[#This Row],[crate no.]],Crates_[[crate no.]:[New Sublot]],3,FALSE)="",VLOOKUP(Crate_BOMs[[#This Row],[crate no.]],Crates_[[crate no.]:[New Sublot]],2,FALSE),VLOOKUP(Crate_BOMs[[#This Row],[crate no.]],Crates_[[crate no.]:[New Sublot]],3,FALSE))</f>
        <v>2.07</v>
      </c>
    </row>
    <row r="864" spans="1:33" x14ac:dyDescent="0.25">
      <c r="A864">
        <v>17</v>
      </c>
      <c r="B864">
        <v>300524947</v>
      </c>
      <c r="C864">
        <v>2394816</v>
      </c>
      <c r="D864">
        <v>1</v>
      </c>
      <c r="E864" t="s">
        <v>231</v>
      </c>
      <c r="F864" t="s">
        <v>244</v>
      </c>
      <c r="G864">
        <v>2892</v>
      </c>
      <c r="H864">
        <v>870</v>
      </c>
      <c r="I864">
        <v>114</v>
      </c>
      <c r="J864">
        <v>34</v>
      </c>
      <c r="K864">
        <v>139</v>
      </c>
      <c r="L864">
        <v>1</v>
      </c>
      <c r="M864" t="s">
        <v>233</v>
      </c>
      <c r="N864" t="s">
        <v>234</v>
      </c>
      <c r="O864" s="2">
        <v>306.44254417999997</v>
      </c>
      <c r="P864" s="15"/>
      <c r="Q864" s="15"/>
      <c r="R864" s="15"/>
      <c r="S864" t="s">
        <v>22</v>
      </c>
      <c r="T864">
        <v>10</v>
      </c>
      <c r="U864" s="2">
        <v>352.73961919999999</v>
      </c>
      <c r="V864" s="2">
        <v>6613.8678599999994</v>
      </c>
      <c r="W864" s="2">
        <v>10.203412399999999</v>
      </c>
      <c r="X864" s="2">
        <v>2.4934384000000001</v>
      </c>
      <c r="Y864" s="2">
        <v>4.2782153599999999</v>
      </c>
      <c r="Z864" s="6">
        <f>Crate_BOMs[[#This Row],[glass weight (lb)]]+Crate_BOMs[[#This Row],[Crate Weight (lb)]]/COUNTIF(Crate_BOMs[crate no.],Crate_BOMs[[#This Row],[crate no.]])</f>
        <v>329.95851879333333</v>
      </c>
      <c r="AA864" s="6" t="str">
        <f>IF(LEFT(Crate_BOMs[[#This Row],[glass code]],4)&lt;&gt;"1116","",IFERROR(MID(Crate_BOMs[[#This Row],[no]],FIND("ECN",Crate_BOMs[[#This Row],[no]]),200),MID(Crate_BOMs[[#This Row],[no]],39,200)))</f>
        <v>2.07 GLT07</v>
      </c>
      <c r="AB864" s="6" t="str">
        <f>SUBSTITUTE(IF(RIGHT(Crate_BOMs[[#This Row],[PO Sublot-GL]],6)="curved",RIGHT(Crate_BOMs[[#This Row],[PO Sublot-GL]],12),RIGHT(Crate_BOMs[[#This Row],[PO Sublot-GL]],5))," ","")</f>
        <v>GLT07</v>
      </c>
      <c r="AC864" s="6" t="str">
        <f>SUBSTITUTE(LEFT(Crate_BOMs[[#This Row],[PO Sublot-GL]],LEN(Crate_BOMs[[#This Row],[PO Sublot-GL]])-LEN(Crate_BOMs[[#This Row],[Glass Type]]))," ","")</f>
        <v>2.07</v>
      </c>
      <c r="AD864" s="6" t="str">
        <f>LEFT(Crate_BOMs[[#This Row],[no]],FIND(" ",Crate_BOMs[[#This Row],[no]],5)-1)</f>
        <v>PO 40545</v>
      </c>
      <c r="AE864" s="6" cm="1">
        <f t="array" ref="AE864">COUNTA(_xlfn.UNIQUE(_xlfn._xlws.FILTER(Crate_BOMs[PO],Crate_BOMs[crate no.]=Crate_BOMs[[#This Row],[crate no.]])))</f>
        <v>1</v>
      </c>
      <c r="AF864" s="10" t="str">
        <f>IF(Crate_BOMs[[#This Row],['# POs in Crate]]=1,"",IF(VLOOKUP(Crate_BOMs[[#This Row],[crate no.]],Crates_[[crate no.]:[New Sublot]],3,FALSE)="","",VLOOKUP(Crate_BOMs[[#This Row],[crate no.]],Crates_[[crate no.]:[New Sublot]],3,FALSE)))</f>
        <v/>
      </c>
      <c r="AG864" s="6" t="str">
        <f>IF(VLOOKUP(Crate_BOMs[[#This Row],[crate no.]],Crates_[[crate no.]:[New Sublot]],3,FALSE)="",VLOOKUP(Crate_BOMs[[#This Row],[crate no.]],Crates_[[crate no.]:[New Sublot]],2,FALSE),VLOOKUP(Crate_BOMs[[#This Row],[crate no.]],Crates_[[crate no.]:[New Sublot]],3,FALSE))</f>
        <v>2.07</v>
      </c>
    </row>
    <row r="865" spans="1:33" x14ac:dyDescent="0.25">
      <c r="A865">
        <v>17</v>
      </c>
      <c r="B865">
        <v>300524947</v>
      </c>
      <c r="C865">
        <v>2394816</v>
      </c>
      <c r="D865">
        <v>1</v>
      </c>
      <c r="E865" t="s">
        <v>231</v>
      </c>
      <c r="F865" t="s">
        <v>244</v>
      </c>
      <c r="G865">
        <v>2892</v>
      </c>
      <c r="H865">
        <v>870</v>
      </c>
      <c r="I865">
        <v>114</v>
      </c>
      <c r="J865">
        <v>34</v>
      </c>
      <c r="K865">
        <v>139</v>
      </c>
      <c r="L865">
        <v>1</v>
      </c>
      <c r="M865" t="s">
        <v>233</v>
      </c>
      <c r="N865" t="s">
        <v>234</v>
      </c>
      <c r="O865" s="2">
        <v>306.44254417999997</v>
      </c>
      <c r="P865" s="15"/>
      <c r="Q865" s="15"/>
      <c r="R865" s="15"/>
      <c r="S865" t="s">
        <v>22</v>
      </c>
      <c r="T865">
        <v>10</v>
      </c>
      <c r="U865" s="2">
        <v>352.73961919999999</v>
      </c>
      <c r="V865" s="2">
        <v>6613.8678599999994</v>
      </c>
      <c r="W865" s="2">
        <v>10.203412399999999</v>
      </c>
      <c r="X865" s="2">
        <v>2.4934384000000001</v>
      </c>
      <c r="Y865" s="2">
        <v>4.2782153599999999</v>
      </c>
      <c r="Z865" s="6">
        <f>Crate_BOMs[[#This Row],[glass weight (lb)]]+Crate_BOMs[[#This Row],[Crate Weight (lb)]]/COUNTIF(Crate_BOMs[crate no.],Crate_BOMs[[#This Row],[crate no.]])</f>
        <v>329.95851879333333</v>
      </c>
      <c r="AA865" s="6" t="str">
        <f>IF(LEFT(Crate_BOMs[[#This Row],[glass code]],4)&lt;&gt;"1116","",IFERROR(MID(Crate_BOMs[[#This Row],[no]],FIND("ECN",Crate_BOMs[[#This Row],[no]]),200),MID(Crate_BOMs[[#This Row],[no]],39,200)))</f>
        <v>2.07 GLT07</v>
      </c>
      <c r="AB865" s="6" t="str">
        <f>SUBSTITUTE(IF(RIGHT(Crate_BOMs[[#This Row],[PO Sublot-GL]],6)="curved",RIGHT(Crate_BOMs[[#This Row],[PO Sublot-GL]],12),RIGHT(Crate_BOMs[[#This Row],[PO Sublot-GL]],5))," ","")</f>
        <v>GLT07</v>
      </c>
      <c r="AC865" s="6" t="str">
        <f>SUBSTITUTE(LEFT(Crate_BOMs[[#This Row],[PO Sublot-GL]],LEN(Crate_BOMs[[#This Row],[PO Sublot-GL]])-LEN(Crate_BOMs[[#This Row],[Glass Type]]))," ","")</f>
        <v>2.07</v>
      </c>
      <c r="AD865" s="6" t="str">
        <f>LEFT(Crate_BOMs[[#This Row],[no]],FIND(" ",Crate_BOMs[[#This Row],[no]],5)-1)</f>
        <v>PO 40545</v>
      </c>
      <c r="AE865" s="6" cm="1">
        <f t="array" ref="AE865">COUNTA(_xlfn.UNIQUE(_xlfn._xlws.FILTER(Crate_BOMs[PO],Crate_BOMs[crate no.]=Crate_BOMs[[#This Row],[crate no.]])))</f>
        <v>1</v>
      </c>
      <c r="AF865" s="10" t="str">
        <f>IF(Crate_BOMs[[#This Row],['# POs in Crate]]=1,"",IF(VLOOKUP(Crate_BOMs[[#This Row],[crate no.]],Crates_[[crate no.]:[New Sublot]],3,FALSE)="","",VLOOKUP(Crate_BOMs[[#This Row],[crate no.]],Crates_[[crate no.]:[New Sublot]],3,FALSE)))</f>
        <v/>
      </c>
      <c r="AG865" s="6" t="str">
        <f>IF(VLOOKUP(Crate_BOMs[[#This Row],[crate no.]],Crates_[[crate no.]:[New Sublot]],3,FALSE)="",VLOOKUP(Crate_BOMs[[#This Row],[crate no.]],Crates_[[crate no.]:[New Sublot]],2,FALSE),VLOOKUP(Crate_BOMs[[#This Row],[crate no.]],Crates_[[crate no.]:[New Sublot]],3,FALSE))</f>
        <v>2.07</v>
      </c>
    </row>
    <row r="866" spans="1:33" x14ac:dyDescent="0.25">
      <c r="A866">
        <v>17</v>
      </c>
      <c r="B866">
        <v>300524947</v>
      </c>
      <c r="C866">
        <v>2394816</v>
      </c>
      <c r="D866">
        <v>1</v>
      </c>
      <c r="E866" t="s">
        <v>231</v>
      </c>
      <c r="F866" t="s">
        <v>244</v>
      </c>
      <c r="G866">
        <v>2892</v>
      </c>
      <c r="H866">
        <v>870</v>
      </c>
      <c r="I866">
        <v>114</v>
      </c>
      <c r="J866">
        <v>34</v>
      </c>
      <c r="K866">
        <v>139</v>
      </c>
      <c r="L866">
        <v>1</v>
      </c>
      <c r="M866" t="s">
        <v>233</v>
      </c>
      <c r="N866" t="s">
        <v>234</v>
      </c>
      <c r="O866" s="2">
        <v>306.44254417999997</v>
      </c>
      <c r="P866" s="15"/>
      <c r="Q866" s="15"/>
      <c r="R866" s="15"/>
      <c r="S866" t="s">
        <v>22</v>
      </c>
      <c r="T866">
        <v>10</v>
      </c>
      <c r="U866" s="2">
        <v>352.73961919999999</v>
      </c>
      <c r="V866" s="2">
        <v>6613.8678599999994</v>
      </c>
      <c r="W866" s="2">
        <v>10.203412399999999</v>
      </c>
      <c r="X866" s="2">
        <v>2.4934384000000001</v>
      </c>
      <c r="Y866" s="2">
        <v>4.2782153599999999</v>
      </c>
      <c r="Z866" s="6">
        <f>Crate_BOMs[[#This Row],[glass weight (lb)]]+Crate_BOMs[[#This Row],[Crate Weight (lb)]]/COUNTIF(Crate_BOMs[crate no.],Crate_BOMs[[#This Row],[crate no.]])</f>
        <v>329.95851879333333</v>
      </c>
      <c r="AA866" s="6" t="str">
        <f>IF(LEFT(Crate_BOMs[[#This Row],[glass code]],4)&lt;&gt;"1116","",IFERROR(MID(Crate_BOMs[[#This Row],[no]],FIND("ECN",Crate_BOMs[[#This Row],[no]]),200),MID(Crate_BOMs[[#This Row],[no]],39,200)))</f>
        <v>2.07 GLT07</v>
      </c>
      <c r="AB866" s="6" t="str">
        <f>SUBSTITUTE(IF(RIGHT(Crate_BOMs[[#This Row],[PO Sublot-GL]],6)="curved",RIGHT(Crate_BOMs[[#This Row],[PO Sublot-GL]],12),RIGHT(Crate_BOMs[[#This Row],[PO Sublot-GL]],5))," ","")</f>
        <v>GLT07</v>
      </c>
      <c r="AC866" s="6" t="str">
        <f>SUBSTITUTE(LEFT(Crate_BOMs[[#This Row],[PO Sublot-GL]],LEN(Crate_BOMs[[#This Row],[PO Sublot-GL]])-LEN(Crate_BOMs[[#This Row],[Glass Type]]))," ","")</f>
        <v>2.07</v>
      </c>
      <c r="AD866" s="6" t="str">
        <f>LEFT(Crate_BOMs[[#This Row],[no]],FIND(" ",Crate_BOMs[[#This Row],[no]],5)-1)</f>
        <v>PO 40545</v>
      </c>
      <c r="AE866" s="6" cm="1">
        <f t="array" ref="AE866">COUNTA(_xlfn.UNIQUE(_xlfn._xlws.FILTER(Crate_BOMs[PO],Crate_BOMs[crate no.]=Crate_BOMs[[#This Row],[crate no.]])))</f>
        <v>1</v>
      </c>
      <c r="AF866" s="10" t="str">
        <f>IF(Crate_BOMs[[#This Row],['# POs in Crate]]=1,"",IF(VLOOKUP(Crate_BOMs[[#This Row],[crate no.]],Crates_[[crate no.]:[New Sublot]],3,FALSE)="","",VLOOKUP(Crate_BOMs[[#This Row],[crate no.]],Crates_[[crate no.]:[New Sublot]],3,FALSE)))</f>
        <v/>
      </c>
      <c r="AG866" s="6" t="str">
        <f>IF(VLOOKUP(Crate_BOMs[[#This Row],[crate no.]],Crates_[[crate no.]:[New Sublot]],3,FALSE)="",VLOOKUP(Crate_BOMs[[#This Row],[crate no.]],Crates_[[crate no.]:[New Sublot]],2,FALSE),VLOOKUP(Crate_BOMs[[#This Row],[crate no.]],Crates_[[crate no.]:[New Sublot]],3,FALSE))</f>
        <v>2.07</v>
      </c>
    </row>
    <row r="867" spans="1:33" x14ac:dyDescent="0.25">
      <c r="A867">
        <v>17</v>
      </c>
      <c r="B867">
        <v>300524947</v>
      </c>
      <c r="C867">
        <v>2394816</v>
      </c>
      <c r="D867">
        <v>1</v>
      </c>
      <c r="E867" t="s">
        <v>231</v>
      </c>
      <c r="F867" t="s">
        <v>244</v>
      </c>
      <c r="G867">
        <v>2892</v>
      </c>
      <c r="H867">
        <v>870</v>
      </c>
      <c r="I867">
        <v>114</v>
      </c>
      <c r="J867">
        <v>34</v>
      </c>
      <c r="K867">
        <v>139</v>
      </c>
      <c r="L867">
        <v>1</v>
      </c>
      <c r="M867" t="s">
        <v>233</v>
      </c>
      <c r="N867" t="s">
        <v>234</v>
      </c>
      <c r="O867" s="2">
        <v>306.44254417999997</v>
      </c>
      <c r="P867" s="15"/>
      <c r="Q867" s="15"/>
      <c r="R867" s="15"/>
      <c r="S867" t="s">
        <v>22</v>
      </c>
      <c r="T867">
        <v>10</v>
      </c>
      <c r="U867" s="2">
        <v>352.73961919999999</v>
      </c>
      <c r="V867" s="2">
        <v>6613.8678599999994</v>
      </c>
      <c r="W867" s="2">
        <v>10.203412399999999</v>
      </c>
      <c r="X867" s="2">
        <v>2.4934384000000001</v>
      </c>
      <c r="Y867" s="2">
        <v>4.2782153599999999</v>
      </c>
      <c r="Z867" s="6">
        <f>Crate_BOMs[[#This Row],[glass weight (lb)]]+Crate_BOMs[[#This Row],[Crate Weight (lb)]]/COUNTIF(Crate_BOMs[crate no.],Crate_BOMs[[#This Row],[crate no.]])</f>
        <v>329.95851879333333</v>
      </c>
      <c r="AA867" s="6" t="str">
        <f>IF(LEFT(Crate_BOMs[[#This Row],[glass code]],4)&lt;&gt;"1116","",IFERROR(MID(Crate_BOMs[[#This Row],[no]],FIND("ECN",Crate_BOMs[[#This Row],[no]]),200),MID(Crate_BOMs[[#This Row],[no]],39,200)))</f>
        <v>2.07 GLT07</v>
      </c>
      <c r="AB867" s="6" t="str">
        <f>SUBSTITUTE(IF(RIGHT(Crate_BOMs[[#This Row],[PO Sublot-GL]],6)="curved",RIGHT(Crate_BOMs[[#This Row],[PO Sublot-GL]],12),RIGHT(Crate_BOMs[[#This Row],[PO Sublot-GL]],5))," ","")</f>
        <v>GLT07</v>
      </c>
      <c r="AC867" s="6" t="str">
        <f>SUBSTITUTE(LEFT(Crate_BOMs[[#This Row],[PO Sublot-GL]],LEN(Crate_BOMs[[#This Row],[PO Sublot-GL]])-LEN(Crate_BOMs[[#This Row],[Glass Type]]))," ","")</f>
        <v>2.07</v>
      </c>
      <c r="AD867" s="6" t="str">
        <f>LEFT(Crate_BOMs[[#This Row],[no]],FIND(" ",Crate_BOMs[[#This Row],[no]],5)-1)</f>
        <v>PO 40545</v>
      </c>
      <c r="AE867" s="6" cm="1">
        <f t="array" ref="AE867">COUNTA(_xlfn.UNIQUE(_xlfn._xlws.FILTER(Crate_BOMs[PO],Crate_BOMs[crate no.]=Crate_BOMs[[#This Row],[crate no.]])))</f>
        <v>1</v>
      </c>
      <c r="AF867" s="10" t="str">
        <f>IF(Crate_BOMs[[#This Row],['# POs in Crate]]=1,"",IF(VLOOKUP(Crate_BOMs[[#This Row],[crate no.]],Crates_[[crate no.]:[New Sublot]],3,FALSE)="","",VLOOKUP(Crate_BOMs[[#This Row],[crate no.]],Crates_[[crate no.]:[New Sublot]],3,FALSE)))</f>
        <v/>
      </c>
      <c r="AG867" s="6" t="str">
        <f>IF(VLOOKUP(Crate_BOMs[[#This Row],[crate no.]],Crates_[[crate no.]:[New Sublot]],3,FALSE)="",VLOOKUP(Crate_BOMs[[#This Row],[crate no.]],Crates_[[crate no.]:[New Sublot]],2,FALSE),VLOOKUP(Crate_BOMs[[#This Row],[crate no.]],Crates_[[crate no.]:[New Sublot]],3,FALSE))</f>
        <v>2.07</v>
      </c>
    </row>
    <row r="868" spans="1:33" x14ac:dyDescent="0.25">
      <c r="A868">
        <v>17</v>
      </c>
      <c r="B868">
        <v>300524947</v>
      </c>
      <c r="C868">
        <v>2394816</v>
      </c>
      <c r="D868">
        <v>1</v>
      </c>
      <c r="E868" t="s">
        <v>231</v>
      </c>
      <c r="F868" t="s">
        <v>244</v>
      </c>
      <c r="G868">
        <v>2892</v>
      </c>
      <c r="H868">
        <v>870</v>
      </c>
      <c r="I868">
        <v>114</v>
      </c>
      <c r="J868">
        <v>34</v>
      </c>
      <c r="K868">
        <v>139</v>
      </c>
      <c r="L868">
        <v>1</v>
      </c>
      <c r="M868" t="s">
        <v>233</v>
      </c>
      <c r="N868" t="s">
        <v>234</v>
      </c>
      <c r="O868" s="2">
        <v>306.44254417999997</v>
      </c>
      <c r="P868" s="15"/>
      <c r="Q868" s="15"/>
      <c r="R868" s="15"/>
      <c r="S868" t="s">
        <v>22</v>
      </c>
      <c r="T868">
        <v>10</v>
      </c>
      <c r="U868" s="2">
        <v>352.73961919999999</v>
      </c>
      <c r="V868" s="2">
        <v>6613.8678599999994</v>
      </c>
      <c r="W868" s="2">
        <v>10.203412399999999</v>
      </c>
      <c r="X868" s="2">
        <v>2.4934384000000001</v>
      </c>
      <c r="Y868" s="2">
        <v>4.2782153599999999</v>
      </c>
      <c r="Z868" s="6">
        <f>Crate_BOMs[[#This Row],[glass weight (lb)]]+Crate_BOMs[[#This Row],[Crate Weight (lb)]]/COUNTIF(Crate_BOMs[crate no.],Crate_BOMs[[#This Row],[crate no.]])</f>
        <v>329.95851879333333</v>
      </c>
      <c r="AA868" s="6" t="str">
        <f>IF(LEFT(Crate_BOMs[[#This Row],[glass code]],4)&lt;&gt;"1116","",IFERROR(MID(Crate_BOMs[[#This Row],[no]],FIND("ECN",Crate_BOMs[[#This Row],[no]]),200),MID(Crate_BOMs[[#This Row],[no]],39,200)))</f>
        <v>2.07 GLT07</v>
      </c>
      <c r="AB868" s="6" t="str">
        <f>SUBSTITUTE(IF(RIGHT(Crate_BOMs[[#This Row],[PO Sublot-GL]],6)="curved",RIGHT(Crate_BOMs[[#This Row],[PO Sublot-GL]],12),RIGHT(Crate_BOMs[[#This Row],[PO Sublot-GL]],5))," ","")</f>
        <v>GLT07</v>
      </c>
      <c r="AC868" s="6" t="str">
        <f>SUBSTITUTE(LEFT(Crate_BOMs[[#This Row],[PO Sublot-GL]],LEN(Crate_BOMs[[#This Row],[PO Sublot-GL]])-LEN(Crate_BOMs[[#This Row],[Glass Type]]))," ","")</f>
        <v>2.07</v>
      </c>
      <c r="AD868" s="6" t="str">
        <f>LEFT(Crate_BOMs[[#This Row],[no]],FIND(" ",Crate_BOMs[[#This Row],[no]],5)-1)</f>
        <v>PO 40545</v>
      </c>
      <c r="AE868" s="6" cm="1">
        <f t="array" ref="AE868">COUNTA(_xlfn.UNIQUE(_xlfn._xlws.FILTER(Crate_BOMs[PO],Crate_BOMs[crate no.]=Crate_BOMs[[#This Row],[crate no.]])))</f>
        <v>1</v>
      </c>
      <c r="AF868" s="10" t="str">
        <f>IF(Crate_BOMs[[#This Row],['# POs in Crate]]=1,"",IF(VLOOKUP(Crate_BOMs[[#This Row],[crate no.]],Crates_[[crate no.]:[New Sublot]],3,FALSE)="","",VLOOKUP(Crate_BOMs[[#This Row],[crate no.]],Crates_[[crate no.]:[New Sublot]],3,FALSE)))</f>
        <v/>
      </c>
      <c r="AG868" s="6" t="str">
        <f>IF(VLOOKUP(Crate_BOMs[[#This Row],[crate no.]],Crates_[[crate no.]:[New Sublot]],3,FALSE)="",VLOOKUP(Crate_BOMs[[#This Row],[crate no.]],Crates_[[crate no.]:[New Sublot]],2,FALSE),VLOOKUP(Crate_BOMs[[#This Row],[crate no.]],Crates_[[crate no.]:[New Sublot]],3,FALSE))</f>
        <v>2.07</v>
      </c>
    </row>
    <row r="869" spans="1:33" x14ac:dyDescent="0.25">
      <c r="A869">
        <v>17</v>
      </c>
      <c r="B869">
        <v>300524947</v>
      </c>
      <c r="C869">
        <v>2394816</v>
      </c>
      <c r="D869">
        <v>1</v>
      </c>
      <c r="E869" t="s">
        <v>231</v>
      </c>
      <c r="F869" t="s">
        <v>244</v>
      </c>
      <c r="G869">
        <v>2892</v>
      </c>
      <c r="H869">
        <v>870</v>
      </c>
      <c r="I869">
        <v>114</v>
      </c>
      <c r="J869">
        <v>34</v>
      </c>
      <c r="K869">
        <v>139</v>
      </c>
      <c r="L869">
        <v>1</v>
      </c>
      <c r="M869" t="s">
        <v>233</v>
      </c>
      <c r="N869" t="s">
        <v>234</v>
      </c>
      <c r="O869" s="2">
        <v>306.44254417999997</v>
      </c>
      <c r="P869" s="15"/>
      <c r="Q869" s="15"/>
      <c r="R869" s="15"/>
      <c r="S869" t="s">
        <v>22</v>
      </c>
      <c r="T869">
        <v>10</v>
      </c>
      <c r="U869" s="2">
        <v>352.73961919999999</v>
      </c>
      <c r="V869" s="2">
        <v>6613.8678599999994</v>
      </c>
      <c r="W869" s="2">
        <v>10.203412399999999</v>
      </c>
      <c r="X869" s="2">
        <v>2.4934384000000001</v>
      </c>
      <c r="Y869" s="2">
        <v>4.2782153599999999</v>
      </c>
      <c r="Z869" s="6">
        <f>Crate_BOMs[[#This Row],[glass weight (lb)]]+Crate_BOMs[[#This Row],[Crate Weight (lb)]]/COUNTIF(Crate_BOMs[crate no.],Crate_BOMs[[#This Row],[crate no.]])</f>
        <v>329.95851879333333</v>
      </c>
      <c r="AA869" s="6" t="str">
        <f>IF(LEFT(Crate_BOMs[[#This Row],[glass code]],4)&lt;&gt;"1116","",IFERROR(MID(Crate_BOMs[[#This Row],[no]],FIND("ECN",Crate_BOMs[[#This Row],[no]]),200),MID(Crate_BOMs[[#This Row],[no]],39,200)))</f>
        <v>2.07 GLT07</v>
      </c>
      <c r="AB869" s="6" t="str">
        <f>SUBSTITUTE(IF(RIGHT(Crate_BOMs[[#This Row],[PO Sublot-GL]],6)="curved",RIGHT(Crate_BOMs[[#This Row],[PO Sublot-GL]],12),RIGHT(Crate_BOMs[[#This Row],[PO Sublot-GL]],5))," ","")</f>
        <v>GLT07</v>
      </c>
      <c r="AC869" s="6" t="str">
        <f>SUBSTITUTE(LEFT(Crate_BOMs[[#This Row],[PO Sublot-GL]],LEN(Crate_BOMs[[#This Row],[PO Sublot-GL]])-LEN(Crate_BOMs[[#This Row],[Glass Type]]))," ","")</f>
        <v>2.07</v>
      </c>
      <c r="AD869" s="6" t="str">
        <f>LEFT(Crate_BOMs[[#This Row],[no]],FIND(" ",Crate_BOMs[[#This Row],[no]],5)-1)</f>
        <v>PO 40545</v>
      </c>
      <c r="AE869" s="6" cm="1">
        <f t="array" ref="AE869">COUNTA(_xlfn.UNIQUE(_xlfn._xlws.FILTER(Crate_BOMs[PO],Crate_BOMs[crate no.]=Crate_BOMs[[#This Row],[crate no.]])))</f>
        <v>1</v>
      </c>
      <c r="AF869" s="10" t="str">
        <f>IF(Crate_BOMs[[#This Row],['# POs in Crate]]=1,"",IF(VLOOKUP(Crate_BOMs[[#This Row],[crate no.]],Crates_[[crate no.]:[New Sublot]],3,FALSE)="","",VLOOKUP(Crate_BOMs[[#This Row],[crate no.]],Crates_[[crate no.]:[New Sublot]],3,FALSE)))</f>
        <v/>
      </c>
      <c r="AG869" s="6" t="str">
        <f>IF(VLOOKUP(Crate_BOMs[[#This Row],[crate no.]],Crates_[[crate no.]:[New Sublot]],3,FALSE)="",VLOOKUP(Crate_BOMs[[#This Row],[crate no.]],Crates_[[crate no.]:[New Sublot]],2,FALSE),VLOOKUP(Crate_BOMs[[#This Row],[crate no.]],Crates_[[crate no.]:[New Sublot]],3,FALSE))</f>
        <v>2.07</v>
      </c>
    </row>
    <row r="870" spans="1:33" x14ac:dyDescent="0.25">
      <c r="A870">
        <v>17</v>
      </c>
      <c r="B870">
        <v>300524947</v>
      </c>
      <c r="C870">
        <v>2394816</v>
      </c>
      <c r="D870">
        <v>1</v>
      </c>
      <c r="E870" t="s">
        <v>231</v>
      </c>
      <c r="F870" t="s">
        <v>244</v>
      </c>
      <c r="G870">
        <v>2892</v>
      </c>
      <c r="H870">
        <v>870</v>
      </c>
      <c r="I870">
        <v>114</v>
      </c>
      <c r="J870">
        <v>34</v>
      </c>
      <c r="K870">
        <v>139</v>
      </c>
      <c r="L870">
        <v>1</v>
      </c>
      <c r="M870" t="s">
        <v>233</v>
      </c>
      <c r="N870" t="s">
        <v>234</v>
      </c>
      <c r="O870" s="2">
        <v>306.44254417999997</v>
      </c>
      <c r="P870" s="15"/>
      <c r="Q870" s="15"/>
      <c r="R870" s="15"/>
      <c r="S870" t="s">
        <v>22</v>
      </c>
      <c r="T870">
        <v>10</v>
      </c>
      <c r="U870" s="2">
        <v>352.73961919999999</v>
      </c>
      <c r="V870" s="2">
        <v>6613.8678599999994</v>
      </c>
      <c r="W870" s="2">
        <v>10.203412399999999</v>
      </c>
      <c r="X870" s="2">
        <v>2.4934384000000001</v>
      </c>
      <c r="Y870" s="2">
        <v>4.2782153599999999</v>
      </c>
      <c r="Z870" s="6">
        <f>Crate_BOMs[[#This Row],[glass weight (lb)]]+Crate_BOMs[[#This Row],[Crate Weight (lb)]]/COUNTIF(Crate_BOMs[crate no.],Crate_BOMs[[#This Row],[crate no.]])</f>
        <v>329.95851879333333</v>
      </c>
      <c r="AA870" s="6" t="str">
        <f>IF(LEFT(Crate_BOMs[[#This Row],[glass code]],4)&lt;&gt;"1116","",IFERROR(MID(Crate_BOMs[[#This Row],[no]],FIND("ECN",Crate_BOMs[[#This Row],[no]]),200),MID(Crate_BOMs[[#This Row],[no]],39,200)))</f>
        <v>2.07 GLT07</v>
      </c>
      <c r="AB870" s="6" t="str">
        <f>SUBSTITUTE(IF(RIGHT(Crate_BOMs[[#This Row],[PO Sublot-GL]],6)="curved",RIGHT(Crate_BOMs[[#This Row],[PO Sublot-GL]],12),RIGHT(Crate_BOMs[[#This Row],[PO Sublot-GL]],5))," ","")</f>
        <v>GLT07</v>
      </c>
      <c r="AC870" s="6" t="str">
        <f>SUBSTITUTE(LEFT(Crate_BOMs[[#This Row],[PO Sublot-GL]],LEN(Crate_BOMs[[#This Row],[PO Sublot-GL]])-LEN(Crate_BOMs[[#This Row],[Glass Type]]))," ","")</f>
        <v>2.07</v>
      </c>
      <c r="AD870" s="6" t="str">
        <f>LEFT(Crate_BOMs[[#This Row],[no]],FIND(" ",Crate_BOMs[[#This Row],[no]],5)-1)</f>
        <v>PO 40545</v>
      </c>
      <c r="AE870" s="6" cm="1">
        <f t="array" ref="AE870">COUNTA(_xlfn.UNIQUE(_xlfn._xlws.FILTER(Crate_BOMs[PO],Crate_BOMs[crate no.]=Crate_BOMs[[#This Row],[crate no.]])))</f>
        <v>1</v>
      </c>
      <c r="AF870" s="10" t="str">
        <f>IF(Crate_BOMs[[#This Row],['# POs in Crate]]=1,"",IF(VLOOKUP(Crate_BOMs[[#This Row],[crate no.]],Crates_[[crate no.]:[New Sublot]],3,FALSE)="","",VLOOKUP(Crate_BOMs[[#This Row],[crate no.]],Crates_[[crate no.]:[New Sublot]],3,FALSE)))</f>
        <v/>
      </c>
      <c r="AG870" s="6" t="str">
        <f>IF(VLOOKUP(Crate_BOMs[[#This Row],[crate no.]],Crates_[[crate no.]:[New Sublot]],3,FALSE)="",VLOOKUP(Crate_BOMs[[#This Row],[crate no.]],Crates_[[crate no.]:[New Sublot]],2,FALSE),VLOOKUP(Crate_BOMs[[#This Row],[crate no.]],Crates_[[crate no.]:[New Sublot]],3,FALSE))</f>
        <v>2.07</v>
      </c>
    </row>
    <row r="871" spans="1:33" x14ac:dyDescent="0.25">
      <c r="A871">
        <v>17</v>
      </c>
      <c r="B871">
        <v>300524947</v>
      </c>
      <c r="C871">
        <v>2394816</v>
      </c>
      <c r="D871">
        <v>1</v>
      </c>
      <c r="E871" t="s">
        <v>231</v>
      </c>
      <c r="F871" t="s">
        <v>244</v>
      </c>
      <c r="G871">
        <v>2892</v>
      </c>
      <c r="H871">
        <v>870</v>
      </c>
      <c r="I871">
        <v>114</v>
      </c>
      <c r="J871">
        <v>34</v>
      </c>
      <c r="K871">
        <v>139</v>
      </c>
      <c r="L871">
        <v>1</v>
      </c>
      <c r="M871" t="s">
        <v>233</v>
      </c>
      <c r="N871" t="s">
        <v>234</v>
      </c>
      <c r="O871" s="2">
        <v>306.44254417999997</v>
      </c>
      <c r="P871" s="15"/>
      <c r="Q871" s="15"/>
      <c r="R871" s="15"/>
      <c r="S871" t="s">
        <v>22</v>
      </c>
      <c r="T871">
        <v>10</v>
      </c>
      <c r="U871" s="2">
        <v>352.73961919999999</v>
      </c>
      <c r="V871" s="2">
        <v>6613.8678599999994</v>
      </c>
      <c r="W871" s="2">
        <v>10.203412399999999</v>
      </c>
      <c r="X871" s="2">
        <v>2.4934384000000001</v>
      </c>
      <c r="Y871" s="2">
        <v>4.2782153599999999</v>
      </c>
      <c r="Z871" s="6">
        <f>Crate_BOMs[[#This Row],[glass weight (lb)]]+Crate_BOMs[[#This Row],[Crate Weight (lb)]]/COUNTIF(Crate_BOMs[crate no.],Crate_BOMs[[#This Row],[crate no.]])</f>
        <v>329.95851879333333</v>
      </c>
      <c r="AA871" s="6" t="str">
        <f>IF(LEFT(Crate_BOMs[[#This Row],[glass code]],4)&lt;&gt;"1116","",IFERROR(MID(Crate_BOMs[[#This Row],[no]],FIND("ECN",Crate_BOMs[[#This Row],[no]]),200),MID(Crate_BOMs[[#This Row],[no]],39,200)))</f>
        <v>2.07 GLT07</v>
      </c>
      <c r="AB871" s="6" t="str">
        <f>SUBSTITUTE(IF(RIGHT(Crate_BOMs[[#This Row],[PO Sublot-GL]],6)="curved",RIGHT(Crate_BOMs[[#This Row],[PO Sublot-GL]],12),RIGHT(Crate_BOMs[[#This Row],[PO Sublot-GL]],5))," ","")</f>
        <v>GLT07</v>
      </c>
      <c r="AC871" s="6" t="str">
        <f>SUBSTITUTE(LEFT(Crate_BOMs[[#This Row],[PO Sublot-GL]],LEN(Crate_BOMs[[#This Row],[PO Sublot-GL]])-LEN(Crate_BOMs[[#This Row],[Glass Type]]))," ","")</f>
        <v>2.07</v>
      </c>
      <c r="AD871" s="6" t="str">
        <f>LEFT(Crate_BOMs[[#This Row],[no]],FIND(" ",Crate_BOMs[[#This Row],[no]],5)-1)</f>
        <v>PO 40545</v>
      </c>
      <c r="AE871" s="6" cm="1">
        <f t="array" ref="AE871">COUNTA(_xlfn.UNIQUE(_xlfn._xlws.FILTER(Crate_BOMs[PO],Crate_BOMs[crate no.]=Crate_BOMs[[#This Row],[crate no.]])))</f>
        <v>1</v>
      </c>
      <c r="AF871" s="10" t="str">
        <f>IF(Crate_BOMs[[#This Row],['# POs in Crate]]=1,"",IF(VLOOKUP(Crate_BOMs[[#This Row],[crate no.]],Crates_[[crate no.]:[New Sublot]],3,FALSE)="","",VLOOKUP(Crate_BOMs[[#This Row],[crate no.]],Crates_[[crate no.]:[New Sublot]],3,FALSE)))</f>
        <v/>
      </c>
      <c r="AG871" s="6" t="str">
        <f>IF(VLOOKUP(Crate_BOMs[[#This Row],[crate no.]],Crates_[[crate no.]:[New Sublot]],3,FALSE)="",VLOOKUP(Crate_BOMs[[#This Row],[crate no.]],Crates_[[crate no.]:[New Sublot]],2,FALSE),VLOOKUP(Crate_BOMs[[#This Row],[crate no.]],Crates_[[crate no.]:[New Sublot]],3,FALSE))</f>
        <v>2.07</v>
      </c>
    </row>
    <row r="872" spans="1:33" x14ac:dyDescent="0.25">
      <c r="A872">
        <v>17</v>
      </c>
      <c r="B872">
        <v>300524947</v>
      </c>
      <c r="C872">
        <v>2394816</v>
      </c>
      <c r="D872">
        <v>1</v>
      </c>
      <c r="E872" t="s">
        <v>231</v>
      </c>
      <c r="F872" t="s">
        <v>244</v>
      </c>
      <c r="G872">
        <v>2892</v>
      </c>
      <c r="H872">
        <v>870</v>
      </c>
      <c r="I872">
        <v>114</v>
      </c>
      <c r="J872">
        <v>34</v>
      </c>
      <c r="K872">
        <v>139</v>
      </c>
      <c r="L872">
        <v>1</v>
      </c>
      <c r="M872" t="s">
        <v>233</v>
      </c>
      <c r="N872" t="s">
        <v>234</v>
      </c>
      <c r="O872" s="2">
        <v>306.44254417999997</v>
      </c>
      <c r="P872" s="15"/>
      <c r="Q872" s="15"/>
      <c r="R872" s="15"/>
      <c r="S872" t="s">
        <v>22</v>
      </c>
      <c r="T872">
        <v>10</v>
      </c>
      <c r="U872" s="2">
        <v>352.73961919999999</v>
      </c>
      <c r="V872" s="2">
        <v>6613.8678599999994</v>
      </c>
      <c r="W872" s="2">
        <v>10.203412399999999</v>
      </c>
      <c r="X872" s="2">
        <v>2.4934384000000001</v>
      </c>
      <c r="Y872" s="2">
        <v>4.2782153599999999</v>
      </c>
      <c r="Z872" s="6">
        <f>Crate_BOMs[[#This Row],[glass weight (lb)]]+Crate_BOMs[[#This Row],[Crate Weight (lb)]]/COUNTIF(Crate_BOMs[crate no.],Crate_BOMs[[#This Row],[crate no.]])</f>
        <v>329.95851879333333</v>
      </c>
      <c r="AA872" s="6" t="str">
        <f>IF(LEFT(Crate_BOMs[[#This Row],[glass code]],4)&lt;&gt;"1116","",IFERROR(MID(Crate_BOMs[[#This Row],[no]],FIND("ECN",Crate_BOMs[[#This Row],[no]]),200),MID(Crate_BOMs[[#This Row],[no]],39,200)))</f>
        <v>2.07 GLT07</v>
      </c>
      <c r="AB872" s="6" t="str">
        <f>SUBSTITUTE(IF(RIGHT(Crate_BOMs[[#This Row],[PO Sublot-GL]],6)="curved",RIGHT(Crate_BOMs[[#This Row],[PO Sublot-GL]],12),RIGHT(Crate_BOMs[[#This Row],[PO Sublot-GL]],5))," ","")</f>
        <v>GLT07</v>
      </c>
      <c r="AC872" s="6" t="str">
        <f>SUBSTITUTE(LEFT(Crate_BOMs[[#This Row],[PO Sublot-GL]],LEN(Crate_BOMs[[#This Row],[PO Sublot-GL]])-LEN(Crate_BOMs[[#This Row],[Glass Type]]))," ","")</f>
        <v>2.07</v>
      </c>
      <c r="AD872" s="6" t="str">
        <f>LEFT(Crate_BOMs[[#This Row],[no]],FIND(" ",Crate_BOMs[[#This Row],[no]],5)-1)</f>
        <v>PO 40545</v>
      </c>
      <c r="AE872" s="6" cm="1">
        <f t="array" ref="AE872">COUNTA(_xlfn.UNIQUE(_xlfn._xlws.FILTER(Crate_BOMs[PO],Crate_BOMs[crate no.]=Crate_BOMs[[#This Row],[crate no.]])))</f>
        <v>1</v>
      </c>
      <c r="AF872" s="10" t="str">
        <f>IF(Crate_BOMs[[#This Row],['# POs in Crate]]=1,"",IF(VLOOKUP(Crate_BOMs[[#This Row],[crate no.]],Crates_[[crate no.]:[New Sublot]],3,FALSE)="","",VLOOKUP(Crate_BOMs[[#This Row],[crate no.]],Crates_[[crate no.]:[New Sublot]],3,FALSE)))</f>
        <v/>
      </c>
      <c r="AG872" s="6" t="str">
        <f>IF(VLOOKUP(Crate_BOMs[[#This Row],[crate no.]],Crates_[[crate no.]:[New Sublot]],3,FALSE)="",VLOOKUP(Crate_BOMs[[#This Row],[crate no.]],Crates_[[crate no.]:[New Sublot]],2,FALSE),VLOOKUP(Crate_BOMs[[#This Row],[crate no.]],Crates_[[crate no.]:[New Sublot]],3,FALSE))</f>
        <v>2.07</v>
      </c>
    </row>
    <row r="873" spans="1:33" x14ac:dyDescent="0.25">
      <c r="A873">
        <v>17</v>
      </c>
      <c r="B873">
        <v>300524947</v>
      </c>
      <c r="C873">
        <v>2394816</v>
      </c>
      <c r="D873">
        <v>1</v>
      </c>
      <c r="E873" t="s">
        <v>231</v>
      </c>
      <c r="F873" t="s">
        <v>244</v>
      </c>
      <c r="G873">
        <v>2892</v>
      </c>
      <c r="H873">
        <v>870</v>
      </c>
      <c r="I873">
        <v>114</v>
      </c>
      <c r="J873">
        <v>34</v>
      </c>
      <c r="K873">
        <v>139</v>
      </c>
      <c r="L873">
        <v>1</v>
      </c>
      <c r="M873" t="s">
        <v>233</v>
      </c>
      <c r="N873" t="s">
        <v>234</v>
      </c>
      <c r="O873" s="2">
        <v>306.44254417999997</v>
      </c>
      <c r="P873" s="15"/>
      <c r="Q873" s="15"/>
      <c r="R873" s="15"/>
      <c r="S873" t="s">
        <v>22</v>
      </c>
      <c r="T873">
        <v>10</v>
      </c>
      <c r="U873" s="2">
        <v>352.73961919999999</v>
      </c>
      <c r="V873" s="2">
        <v>6613.8678599999994</v>
      </c>
      <c r="W873" s="2">
        <v>10.203412399999999</v>
      </c>
      <c r="X873" s="2">
        <v>2.4934384000000001</v>
      </c>
      <c r="Y873" s="2">
        <v>4.2782153599999999</v>
      </c>
      <c r="Z873" s="6">
        <f>Crate_BOMs[[#This Row],[glass weight (lb)]]+Crate_BOMs[[#This Row],[Crate Weight (lb)]]/COUNTIF(Crate_BOMs[crate no.],Crate_BOMs[[#This Row],[crate no.]])</f>
        <v>329.95851879333333</v>
      </c>
      <c r="AA873" s="6" t="str">
        <f>IF(LEFT(Crate_BOMs[[#This Row],[glass code]],4)&lt;&gt;"1116","",IFERROR(MID(Crate_BOMs[[#This Row],[no]],FIND("ECN",Crate_BOMs[[#This Row],[no]]),200),MID(Crate_BOMs[[#This Row],[no]],39,200)))</f>
        <v>2.07 GLT07</v>
      </c>
      <c r="AB873" s="6" t="str">
        <f>SUBSTITUTE(IF(RIGHT(Crate_BOMs[[#This Row],[PO Sublot-GL]],6)="curved",RIGHT(Crate_BOMs[[#This Row],[PO Sublot-GL]],12),RIGHT(Crate_BOMs[[#This Row],[PO Sublot-GL]],5))," ","")</f>
        <v>GLT07</v>
      </c>
      <c r="AC873" s="6" t="str">
        <f>SUBSTITUTE(LEFT(Crate_BOMs[[#This Row],[PO Sublot-GL]],LEN(Crate_BOMs[[#This Row],[PO Sublot-GL]])-LEN(Crate_BOMs[[#This Row],[Glass Type]]))," ","")</f>
        <v>2.07</v>
      </c>
      <c r="AD873" s="6" t="str">
        <f>LEFT(Crate_BOMs[[#This Row],[no]],FIND(" ",Crate_BOMs[[#This Row],[no]],5)-1)</f>
        <v>PO 40545</v>
      </c>
      <c r="AE873" s="6" cm="1">
        <f t="array" ref="AE873">COUNTA(_xlfn.UNIQUE(_xlfn._xlws.FILTER(Crate_BOMs[PO],Crate_BOMs[crate no.]=Crate_BOMs[[#This Row],[crate no.]])))</f>
        <v>1</v>
      </c>
      <c r="AF873" s="10" t="str">
        <f>IF(Crate_BOMs[[#This Row],['# POs in Crate]]=1,"",IF(VLOOKUP(Crate_BOMs[[#This Row],[crate no.]],Crates_[[crate no.]:[New Sublot]],3,FALSE)="","",VLOOKUP(Crate_BOMs[[#This Row],[crate no.]],Crates_[[crate no.]:[New Sublot]],3,FALSE)))</f>
        <v/>
      </c>
      <c r="AG873" s="6" t="str">
        <f>IF(VLOOKUP(Crate_BOMs[[#This Row],[crate no.]],Crates_[[crate no.]:[New Sublot]],3,FALSE)="",VLOOKUP(Crate_BOMs[[#This Row],[crate no.]],Crates_[[crate no.]:[New Sublot]],2,FALSE),VLOOKUP(Crate_BOMs[[#This Row],[crate no.]],Crates_[[crate no.]:[New Sublot]],3,FALSE))</f>
        <v>2.07</v>
      </c>
    </row>
    <row r="874" spans="1:33" x14ac:dyDescent="0.25">
      <c r="A874">
        <v>17</v>
      </c>
      <c r="B874">
        <v>300524947</v>
      </c>
      <c r="C874">
        <v>2394816</v>
      </c>
      <c r="D874">
        <v>1</v>
      </c>
      <c r="E874" t="s">
        <v>231</v>
      </c>
      <c r="F874" t="s">
        <v>244</v>
      </c>
      <c r="G874">
        <v>2892</v>
      </c>
      <c r="H874">
        <v>870</v>
      </c>
      <c r="I874">
        <v>114</v>
      </c>
      <c r="J874">
        <v>34</v>
      </c>
      <c r="K874">
        <v>139</v>
      </c>
      <c r="L874">
        <v>1</v>
      </c>
      <c r="M874" t="s">
        <v>233</v>
      </c>
      <c r="N874" t="s">
        <v>234</v>
      </c>
      <c r="O874" s="2">
        <v>306.44254417999997</v>
      </c>
      <c r="P874" s="15"/>
      <c r="Q874" s="15"/>
      <c r="R874" s="15"/>
      <c r="S874" t="s">
        <v>22</v>
      </c>
      <c r="T874">
        <v>10</v>
      </c>
      <c r="U874" s="2">
        <v>352.73961919999999</v>
      </c>
      <c r="V874" s="2">
        <v>6613.8678599999994</v>
      </c>
      <c r="W874" s="2">
        <v>10.203412399999999</v>
      </c>
      <c r="X874" s="2">
        <v>2.4934384000000001</v>
      </c>
      <c r="Y874" s="2">
        <v>4.2782153599999999</v>
      </c>
      <c r="Z874" s="6">
        <f>Crate_BOMs[[#This Row],[glass weight (lb)]]+Crate_BOMs[[#This Row],[Crate Weight (lb)]]/COUNTIF(Crate_BOMs[crate no.],Crate_BOMs[[#This Row],[crate no.]])</f>
        <v>329.95851879333333</v>
      </c>
      <c r="AA874" s="6" t="str">
        <f>IF(LEFT(Crate_BOMs[[#This Row],[glass code]],4)&lt;&gt;"1116","",IFERROR(MID(Crate_BOMs[[#This Row],[no]],FIND("ECN",Crate_BOMs[[#This Row],[no]]),200),MID(Crate_BOMs[[#This Row],[no]],39,200)))</f>
        <v>2.07 GLT07</v>
      </c>
      <c r="AB874" s="6" t="str">
        <f>SUBSTITUTE(IF(RIGHT(Crate_BOMs[[#This Row],[PO Sublot-GL]],6)="curved",RIGHT(Crate_BOMs[[#This Row],[PO Sublot-GL]],12),RIGHT(Crate_BOMs[[#This Row],[PO Sublot-GL]],5))," ","")</f>
        <v>GLT07</v>
      </c>
      <c r="AC874" s="6" t="str">
        <f>SUBSTITUTE(LEFT(Crate_BOMs[[#This Row],[PO Sublot-GL]],LEN(Crate_BOMs[[#This Row],[PO Sublot-GL]])-LEN(Crate_BOMs[[#This Row],[Glass Type]]))," ","")</f>
        <v>2.07</v>
      </c>
      <c r="AD874" s="6" t="str">
        <f>LEFT(Crate_BOMs[[#This Row],[no]],FIND(" ",Crate_BOMs[[#This Row],[no]],5)-1)</f>
        <v>PO 40545</v>
      </c>
      <c r="AE874" s="6" cm="1">
        <f t="array" ref="AE874">COUNTA(_xlfn.UNIQUE(_xlfn._xlws.FILTER(Crate_BOMs[PO],Crate_BOMs[crate no.]=Crate_BOMs[[#This Row],[crate no.]])))</f>
        <v>1</v>
      </c>
      <c r="AF874" s="10" t="str">
        <f>IF(Crate_BOMs[[#This Row],['# POs in Crate]]=1,"",IF(VLOOKUP(Crate_BOMs[[#This Row],[crate no.]],Crates_[[crate no.]:[New Sublot]],3,FALSE)="","",VLOOKUP(Crate_BOMs[[#This Row],[crate no.]],Crates_[[crate no.]:[New Sublot]],3,FALSE)))</f>
        <v/>
      </c>
      <c r="AG874" s="6" t="str">
        <f>IF(VLOOKUP(Crate_BOMs[[#This Row],[crate no.]],Crates_[[crate no.]:[New Sublot]],3,FALSE)="",VLOOKUP(Crate_BOMs[[#This Row],[crate no.]],Crates_[[crate no.]:[New Sublot]],2,FALSE),VLOOKUP(Crate_BOMs[[#This Row],[crate no.]],Crates_[[crate no.]:[New Sublot]],3,FALSE))</f>
        <v>2.07</v>
      </c>
    </row>
    <row r="875" spans="1:33" x14ac:dyDescent="0.25">
      <c r="A875">
        <v>17</v>
      </c>
      <c r="B875">
        <v>300524947</v>
      </c>
      <c r="C875">
        <v>2394816</v>
      </c>
      <c r="D875">
        <v>1</v>
      </c>
      <c r="E875" t="s">
        <v>231</v>
      </c>
      <c r="F875" t="s">
        <v>244</v>
      </c>
      <c r="G875">
        <v>2892</v>
      </c>
      <c r="H875">
        <v>870</v>
      </c>
      <c r="I875">
        <v>114</v>
      </c>
      <c r="J875">
        <v>34</v>
      </c>
      <c r="K875">
        <v>139</v>
      </c>
      <c r="L875">
        <v>1</v>
      </c>
      <c r="M875" t="s">
        <v>233</v>
      </c>
      <c r="N875" t="s">
        <v>234</v>
      </c>
      <c r="O875" s="2">
        <v>306.44254417999997</v>
      </c>
      <c r="P875" s="15"/>
      <c r="Q875" s="15"/>
      <c r="R875" s="15"/>
      <c r="S875" t="s">
        <v>22</v>
      </c>
      <c r="T875">
        <v>10</v>
      </c>
      <c r="U875" s="2">
        <v>352.73961919999999</v>
      </c>
      <c r="V875" s="2">
        <v>6613.8678599999994</v>
      </c>
      <c r="W875" s="2">
        <v>10.203412399999999</v>
      </c>
      <c r="X875" s="2">
        <v>2.4934384000000001</v>
      </c>
      <c r="Y875" s="2">
        <v>4.2782153599999999</v>
      </c>
      <c r="Z875" s="6">
        <f>Crate_BOMs[[#This Row],[glass weight (lb)]]+Crate_BOMs[[#This Row],[Crate Weight (lb)]]/COUNTIF(Crate_BOMs[crate no.],Crate_BOMs[[#This Row],[crate no.]])</f>
        <v>329.95851879333333</v>
      </c>
      <c r="AA875" s="6" t="str">
        <f>IF(LEFT(Crate_BOMs[[#This Row],[glass code]],4)&lt;&gt;"1116","",IFERROR(MID(Crate_BOMs[[#This Row],[no]],FIND("ECN",Crate_BOMs[[#This Row],[no]]),200),MID(Crate_BOMs[[#This Row],[no]],39,200)))</f>
        <v>2.07 GLT07</v>
      </c>
      <c r="AB875" s="6" t="str">
        <f>SUBSTITUTE(IF(RIGHT(Crate_BOMs[[#This Row],[PO Sublot-GL]],6)="curved",RIGHT(Crate_BOMs[[#This Row],[PO Sublot-GL]],12),RIGHT(Crate_BOMs[[#This Row],[PO Sublot-GL]],5))," ","")</f>
        <v>GLT07</v>
      </c>
      <c r="AC875" s="6" t="str">
        <f>SUBSTITUTE(LEFT(Crate_BOMs[[#This Row],[PO Sublot-GL]],LEN(Crate_BOMs[[#This Row],[PO Sublot-GL]])-LEN(Crate_BOMs[[#This Row],[Glass Type]]))," ","")</f>
        <v>2.07</v>
      </c>
      <c r="AD875" s="6" t="str">
        <f>LEFT(Crate_BOMs[[#This Row],[no]],FIND(" ",Crate_BOMs[[#This Row],[no]],5)-1)</f>
        <v>PO 40545</v>
      </c>
      <c r="AE875" s="6" cm="1">
        <f t="array" ref="AE875">COUNTA(_xlfn.UNIQUE(_xlfn._xlws.FILTER(Crate_BOMs[PO],Crate_BOMs[crate no.]=Crate_BOMs[[#This Row],[crate no.]])))</f>
        <v>1</v>
      </c>
      <c r="AF875" s="10" t="str">
        <f>IF(Crate_BOMs[[#This Row],['# POs in Crate]]=1,"",IF(VLOOKUP(Crate_BOMs[[#This Row],[crate no.]],Crates_[[crate no.]:[New Sublot]],3,FALSE)="","",VLOOKUP(Crate_BOMs[[#This Row],[crate no.]],Crates_[[crate no.]:[New Sublot]],3,FALSE)))</f>
        <v/>
      </c>
      <c r="AG875" s="6" t="str">
        <f>IF(VLOOKUP(Crate_BOMs[[#This Row],[crate no.]],Crates_[[crate no.]:[New Sublot]],3,FALSE)="",VLOOKUP(Crate_BOMs[[#This Row],[crate no.]],Crates_[[crate no.]:[New Sublot]],2,FALSE),VLOOKUP(Crate_BOMs[[#This Row],[crate no.]],Crates_[[crate no.]:[New Sublot]],3,FALSE))</f>
        <v>2.07</v>
      </c>
    </row>
    <row r="876" spans="1:33" x14ac:dyDescent="0.25">
      <c r="A876">
        <v>16</v>
      </c>
      <c r="B876">
        <v>300521958</v>
      </c>
      <c r="C876">
        <v>2394812</v>
      </c>
      <c r="D876">
        <v>3</v>
      </c>
      <c r="E876" t="s">
        <v>240</v>
      </c>
      <c r="F876" t="s">
        <v>222</v>
      </c>
      <c r="G876">
        <v>2118</v>
      </c>
      <c r="H876">
        <v>1683</v>
      </c>
      <c r="I876">
        <v>83</v>
      </c>
      <c r="J876">
        <v>66</v>
      </c>
      <c r="K876">
        <v>196</v>
      </c>
      <c r="L876">
        <v>1</v>
      </c>
      <c r="M876" t="s">
        <v>92</v>
      </c>
      <c r="N876" t="s">
        <v>93</v>
      </c>
      <c r="O876" s="2">
        <v>432.10603351999998</v>
      </c>
      <c r="P876" s="15"/>
      <c r="Q876" s="15"/>
      <c r="R876" s="15"/>
      <c r="S876" t="s">
        <v>22</v>
      </c>
      <c r="T876">
        <v>10</v>
      </c>
      <c r="U876" s="2">
        <v>429.90141089999997</v>
      </c>
      <c r="V876" s="2">
        <v>6613.8678599999994</v>
      </c>
      <c r="W876" s="2">
        <v>10.203412399999999</v>
      </c>
      <c r="X876" s="2">
        <v>2.4934384000000001</v>
      </c>
      <c r="Y876" s="2">
        <v>6.9028873600000002</v>
      </c>
      <c r="Z876" s="6">
        <f>Crate_BOMs[[#This Row],[glass weight (lb)]]+Crate_BOMs[[#This Row],[Crate Weight (lb)]]/COUNTIF(Crate_BOMs[crate no.],Crate_BOMs[[#This Row],[crate no.]])</f>
        <v>539.58138624499998</v>
      </c>
      <c r="AA876" s="6" t="str">
        <f>IF(LEFT(Crate_BOMs[[#This Row],[glass code]],4)&lt;&gt;"1116","",IFERROR(MID(Crate_BOMs[[#This Row],[no]],FIND("ECN",Crate_BOMs[[#This Row],[no]]),200),MID(Crate_BOMs[[#This Row],[no]],39,200)))</f>
        <v>2.04 GLZ02</v>
      </c>
      <c r="AB876" s="6" t="str">
        <f>SUBSTITUTE(IF(RIGHT(Crate_BOMs[[#This Row],[PO Sublot-GL]],6)="curved",RIGHT(Crate_BOMs[[#This Row],[PO Sublot-GL]],12),RIGHT(Crate_BOMs[[#This Row],[PO Sublot-GL]],5))," ","")</f>
        <v>GLZ02</v>
      </c>
      <c r="AC876" s="6" t="str">
        <f>SUBSTITUTE(LEFT(Crate_BOMs[[#This Row],[PO Sublot-GL]],LEN(Crate_BOMs[[#This Row],[PO Sublot-GL]])-LEN(Crate_BOMs[[#This Row],[Glass Type]]))," ","")</f>
        <v>2.04</v>
      </c>
      <c r="AD876" s="6" t="str">
        <f>LEFT(Crate_BOMs[[#This Row],[no]],FIND(" ",Crate_BOMs[[#This Row],[no]],5)-1)</f>
        <v>PO 40542</v>
      </c>
      <c r="AE876" s="6" cm="1">
        <f t="array" ref="AE876">COUNTA(_xlfn.UNIQUE(_xlfn._xlws.FILTER(Crate_BOMs[PO],Crate_BOMs[crate no.]=Crate_BOMs[[#This Row],[crate no.]])))</f>
        <v>1</v>
      </c>
      <c r="AF876" s="10" t="str">
        <f>IF(Crate_BOMs[[#This Row],['# POs in Crate]]=1,"",IF(VLOOKUP(Crate_BOMs[[#This Row],[crate no.]],Crates_[[crate no.]:[New Sublot]],3,FALSE)="","",VLOOKUP(Crate_BOMs[[#This Row],[crate no.]],Crates_[[crate no.]:[New Sublot]],3,FALSE)))</f>
        <v/>
      </c>
      <c r="AG876" s="6" t="str">
        <f>IF(VLOOKUP(Crate_BOMs[[#This Row],[crate no.]],Crates_[[crate no.]:[New Sublot]],3,FALSE)="",VLOOKUP(Crate_BOMs[[#This Row],[crate no.]],Crates_[[crate no.]:[New Sublot]],2,FALSE),VLOOKUP(Crate_BOMs[[#This Row],[crate no.]],Crates_[[crate no.]:[New Sublot]],3,FALSE))</f>
        <v>2.04</v>
      </c>
    </row>
    <row r="877" spans="1:33" x14ac:dyDescent="0.25">
      <c r="A877">
        <v>16</v>
      </c>
      <c r="B877">
        <v>300521958</v>
      </c>
      <c r="C877">
        <v>2394812</v>
      </c>
      <c r="D877">
        <v>3</v>
      </c>
      <c r="E877" t="s">
        <v>240</v>
      </c>
      <c r="F877" t="s">
        <v>222</v>
      </c>
      <c r="G877">
        <v>2118</v>
      </c>
      <c r="H877">
        <v>1683</v>
      </c>
      <c r="I877">
        <v>83</v>
      </c>
      <c r="J877">
        <v>66</v>
      </c>
      <c r="K877">
        <v>196</v>
      </c>
      <c r="L877">
        <v>1</v>
      </c>
      <c r="M877" t="s">
        <v>92</v>
      </c>
      <c r="N877" t="s">
        <v>93</v>
      </c>
      <c r="O877" s="2">
        <v>432.10603351999998</v>
      </c>
      <c r="P877" s="15"/>
      <c r="Q877" s="15"/>
      <c r="R877" s="15"/>
      <c r="S877" t="s">
        <v>22</v>
      </c>
      <c r="T877">
        <v>10</v>
      </c>
      <c r="U877" s="2">
        <v>429.90141089999997</v>
      </c>
      <c r="V877" s="2">
        <v>6613.8678599999994</v>
      </c>
      <c r="W877" s="2">
        <v>10.203412399999999</v>
      </c>
      <c r="X877" s="2">
        <v>2.4934384000000001</v>
      </c>
      <c r="Y877" s="2">
        <v>6.9028873600000002</v>
      </c>
      <c r="Z877" s="6">
        <f>Crate_BOMs[[#This Row],[glass weight (lb)]]+Crate_BOMs[[#This Row],[Crate Weight (lb)]]/COUNTIF(Crate_BOMs[crate no.],Crate_BOMs[[#This Row],[crate no.]])</f>
        <v>539.58138624499998</v>
      </c>
      <c r="AA877" s="6" t="str">
        <f>IF(LEFT(Crate_BOMs[[#This Row],[glass code]],4)&lt;&gt;"1116","",IFERROR(MID(Crate_BOMs[[#This Row],[no]],FIND("ECN",Crate_BOMs[[#This Row],[no]]),200),MID(Crate_BOMs[[#This Row],[no]],39,200)))</f>
        <v>2.04 GLZ02</v>
      </c>
      <c r="AB877" s="6" t="str">
        <f>SUBSTITUTE(IF(RIGHT(Crate_BOMs[[#This Row],[PO Sublot-GL]],6)="curved",RIGHT(Crate_BOMs[[#This Row],[PO Sublot-GL]],12),RIGHT(Crate_BOMs[[#This Row],[PO Sublot-GL]],5))," ","")</f>
        <v>GLZ02</v>
      </c>
      <c r="AC877" s="6" t="str">
        <f>SUBSTITUTE(LEFT(Crate_BOMs[[#This Row],[PO Sublot-GL]],LEN(Crate_BOMs[[#This Row],[PO Sublot-GL]])-LEN(Crate_BOMs[[#This Row],[Glass Type]]))," ","")</f>
        <v>2.04</v>
      </c>
      <c r="AD877" s="6" t="str">
        <f>LEFT(Crate_BOMs[[#This Row],[no]],FIND(" ",Crate_BOMs[[#This Row],[no]],5)-1)</f>
        <v>PO 40542</v>
      </c>
      <c r="AE877" s="6" cm="1">
        <f t="array" ref="AE877">COUNTA(_xlfn.UNIQUE(_xlfn._xlws.FILTER(Crate_BOMs[PO],Crate_BOMs[crate no.]=Crate_BOMs[[#This Row],[crate no.]])))</f>
        <v>1</v>
      </c>
      <c r="AF877" s="10" t="str">
        <f>IF(Crate_BOMs[[#This Row],['# POs in Crate]]=1,"",IF(VLOOKUP(Crate_BOMs[[#This Row],[crate no.]],Crates_[[crate no.]:[New Sublot]],3,FALSE)="","",VLOOKUP(Crate_BOMs[[#This Row],[crate no.]],Crates_[[crate no.]:[New Sublot]],3,FALSE)))</f>
        <v/>
      </c>
      <c r="AG877" s="6" t="str">
        <f>IF(VLOOKUP(Crate_BOMs[[#This Row],[crate no.]],Crates_[[crate no.]:[New Sublot]],3,FALSE)="",VLOOKUP(Crate_BOMs[[#This Row],[crate no.]],Crates_[[crate no.]:[New Sublot]],2,FALSE),VLOOKUP(Crate_BOMs[[#This Row],[crate no.]],Crates_[[crate no.]:[New Sublot]],3,FALSE))</f>
        <v>2.04</v>
      </c>
    </row>
    <row r="878" spans="1:33" x14ac:dyDescent="0.25">
      <c r="A878">
        <v>16</v>
      </c>
      <c r="B878">
        <v>300521958</v>
      </c>
      <c r="C878">
        <v>2394811</v>
      </c>
      <c r="D878">
        <v>2</v>
      </c>
      <c r="E878" t="s">
        <v>175</v>
      </c>
      <c r="F878" t="s">
        <v>223</v>
      </c>
      <c r="G878">
        <v>2892</v>
      </c>
      <c r="H878">
        <v>1683</v>
      </c>
      <c r="I878">
        <v>114</v>
      </c>
      <c r="J878">
        <v>66</v>
      </c>
      <c r="K878">
        <v>268</v>
      </c>
      <c r="L878">
        <v>1</v>
      </c>
      <c r="M878" t="s">
        <v>92</v>
      </c>
      <c r="N878" t="s">
        <v>93</v>
      </c>
      <c r="O878" s="2">
        <v>590.83886215999996</v>
      </c>
      <c r="P878" s="15"/>
      <c r="Q878" s="15"/>
      <c r="R878" s="15"/>
      <c r="S878" t="s">
        <v>22</v>
      </c>
      <c r="T878">
        <v>10</v>
      </c>
      <c r="U878" s="2">
        <v>429.90141089999997</v>
      </c>
      <c r="V878" s="2">
        <v>6613.8678599999994</v>
      </c>
      <c r="W878" s="2">
        <v>10.203412399999999</v>
      </c>
      <c r="X878" s="2">
        <v>2.4934384000000001</v>
      </c>
      <c r="Y878" s="2">
        <v>6.9028873600000002</v>
      </c>
      <c r="Z878" s="6">
        <f>Crate_BOMs[[#This Row],[glass weight (lb)]]+Crate_BOMs[[#This Row],[Crate Weight (lb)]]/COUNTIF(Crate_BOMs[crate no.],Crate_BOMs[[#This Row],[crate no.]])</f>
        <v>698.31421488499996</v>
      </c>
      <c r="AA878" s="6" t="str">
        <f>IF(LEFT(Crate_BOMs[[#This Row],[glass code]],4)&lt;&gt;"1116","",IFERROR(MID(Crate_BOMs[[#This Row],[no]],FIND("ECN",Crate_BOMs[[#This Row],[no]]),200),MID(Crate_BOMs[[#This Row],[no]],39,200)))</f>
        <v>2.04 GLZ01</v>
      </c>
      <c r="AB878" s="6" t="str">
        <f>SUBSTITUTE(IF(RIGHT(Crate_BOMs[[#This Row],[PO Sublot-GL]],6)="curved",RIGHT(Crate_BOMs[[#This Row],[PO Sublot-GL]],12),RIGHT(Crate_BOMs[[#This Row],[PO Sublot-GL]],5))," ","")</f>
        <v>GLZ01</v>
      </c>
      <c r="AC878" s="6" t="str">
        <f>SUBSTITUTE(LEFT(Crate_BOMs[[#This Row],[PO Sublot-GL]],LEN(Crate_BOMs[[#This Row],[PO Sublot-GL]])-LEN(Crate_BOMs[[#This Row],[Glass Type]]))," ","")</f>
        <v>2.04</v>
      </c>
      <c r="AD878" s="6" t="str">
        <f>LEFT(Crate_BOMs[[#This Row],[no]],FIND(" ",Crate_BOMs[[#This Row],[no]],5)-1)</f>
        <v>PO 40542</v>
      </c>
      <c r="AE878" s="6" cm="1">
        <f t="array" ref="AE878">COUNTA(_xlfn.UNIQUE(_xlfn._xlws.FILTER(Crate_BOMs[PO],Crate_BOMs[crate no.]=Crate_BOMs[[#This Row],[crate no.]])))</f>
        <v>1</v>
      </c>
      <c r="AF878" s="10" t="str">
        <f>IF(Crate_BOMs[[#This Row],['# POs in Crate]]=1,"",IF(VLOOKUP(Crate_BOMs[[#This Row],[crate no.]],Crates_[[crate no.]:[New Sublot]],3,FALSE)="","",VLOOKUP(Crate_BOMs[[#This Row],[crate no.]],Crates_[[crate no.]:[New Sublot]],3,FALSE)))</f>
        <v/>
      </c>
      <c r="AG878" s="6" t="str">
        <f>IF(VLOOKUP(Crate_BOMs[[#This Row],[crate no.]],Crates_[[crate no.]:[New Sublot]],3,FALSE)="",VLOOKUP(Crate_BOMs[[#This Row],[crate no.]],Crates_[[crate no.]:[New Sublot]],2,FALSE),VLOOKUP(Crate_BOMs[[#This Row],[crate no.]],Crates_[[crate no.]:[New Sublot]],3,FALSE))</f>
        <v>2.04</v>
      </c>
    </row>
    <row r="879" spans="1:33" x14ac:dyDescent="0.25">
      <c r="A879">
        <v>16</v>
      </c>
      <c r="B879">
        <v>300521958</v>
      </c>
      <c r="C879">
        <v>2394811</v>
      </c>
      <c r="D879">
        <v>2</v>
      </c>
      <c r="E879" t="s">
        <v>175</v>
      </c>
      <c r="F879" t="s">
        <v>223</v>
      </c>
      <c r="G879">
        <v>2892</v>
      </c>
      <c r="H879">
        <v>1683</v>
      </c>
      <c r="I879">
        <v>114</v>
      </c>
      <c r="J879">
        <v>66</v>
      </c>
      <c r="K879">
        <v>268</v>
      </c>
      <c r="L879">
        <v>1</v>
      </c>
      <c r="M879" t="s">
        <v>92</v>
      </c>
      <c r="N879" t="s">
        <v>93</v>
      </c>
      <c r="O879" s="2">
        <v>590.83886215999996</v>
      </c>
      <c r="P879" s="15"/>
      <c r="Q879" s="15"/>
      <c r="R879" s="15"/>
      <c r="S879" t="s">
        <v>22</v>
      </c>
      <c r="T879">
        <v>10</v>
      </c>
      <c r="U879" s="2">
        <v>429.90141089999997</v>
      </c>
      <c r="V879" s="2">
        <v>6613.8678599999994</v>
      </c>
      <c r="W879" s="2">
        <v>10.203412399999999</v>
      </c>
      <c r="X879" s="2">
        <v>2.4934384000000001</v>
      </c>
      <c r="Y879" s="2">
        <v>6.9028873600000002</v>
      </c>
      <c r="Z879" s="6">
        <f>Crate_BOMs[[#This Row],[glass weight (lb)]]+Crate_BOMs[[#This Row],[Crate Weight (lb)]]/COUNTIF(Crate_BOMs[crate no.],Crate_BOMs[[#This Row],[crate no.]])</f>
        <v>698.31421488499996</v>
      </c>
      <c r="AA879" s="6" t="str">
        <f>IF(LEFT(Crate_BOMs[[#This Row],[glass code]],4)&lt;&gt;"1116","",IFERROR(MID(Crate_BOMs[[#This Row],[no]],FIND("ECN",Crate_BOMs[[#This Row],[no]]),200),MID(Crate_BOMs[[#This Row],[no]],39,200)))</f>
        <v>2.04 GLZ01</v>
      </c>
      <c r="AB879" s="6" t="str">
        <f>SUBSTITUTE(IF(RIGHT(Crate_BOMs[[#This Row],[PO Sublot-GL]],6)="curved",RIGHT(Crate_BOMs[[#This Row],[PO Sublot-GL]],12),RIGHT(Crate_BOMs[[#This Row],[PO Sublot-GL]],5))," ","")</f>
        <v>GLZ01</v>
      </c>
      <c r="AC879" s="6" t="str">
        <f>SUBSTITUTE(LEFT(Crate_BOMs[[#This Row],[PO Sublot-GL]],LEN(Crate_BOMs[[#This Row],[PO Sublot-GL]])-LEN(Crate_BOMs[[#This Row],[Glass Type]]))," ","")</f>
        <v>2.04</v>
      </c>
      <c r="AD879" s="6" t="str">
        <f>LEFT(Crate_BOMs[[#This Row],[no]],FIND(" ",Crate_BOMs[[#This Row],[no]],5)-1)</f>
        <v>PO 40542</v>
      </c>
      <c r="AE879" s="6" cm="1">
        <f t="array" ref="AE879">COUNTA(_xlfn.UNIQUE(_xlfn._xlws.FILTER(Crate_BOMs[PO],Crate_BOMs[crate no.]=Crate_BOMs[[#This Row],[crate no.]])))</f>
        <v>1</v>
      </c>
      <c r="AF879" s="10" t="str">
        <f>IF(Crate_BOMs[[#This Row],['# POs in Crate]]=1,"",IF(VLOOKUP(Crate_BOMs[[#This Row],[crate no.]],Crates_[[crate no.]:[New Sublot]],3,FALSE)="","",VLOOKUP(Crate_BOMs[[#This Row],[crate no.]],Crates_[[crate no.]:[New Sublot]],3,FALSE)))</f>
        <v/>
      </c>
      <c r="AG879" s="6" t="str">
        <f>IF(VLOOKUP(Crate_BOMs[[#This Row],[crate no.]],Crates_[[crate no.]:[New Sublot]],3,FALSE)="",VLOOKUP(Crate_BOMs[[#This Row],[crate no.]],Crates_[[crate no.]:[New Sublot]],2,FALSE),VLOOKUP(Crate_BOMs[[#This Row],[crate no.]],Crates_[[crate no.]:[New Sublot]],3,FALSE))</f>
        <v>2.04</v>
      </c>
    </row>
    <row r="880" spans="1:33" x14ac:dyDescent="0.25">
      <c r="A880">
        <v>16</v>
      </c>
      <c r="B880">
        <v>300521946</v>
      </c>
      <c r="C880">
        <v>2394815</v>
      </c>
      <c r="D880">
        <v>1</v>
      </c>
      <c r="E880" t="s">
        <v>177</v>
      </c>
      <c r="F880" t="s">
        <v>192</v>
      </c>
      <c r="G880">
        <v>2181</v>
      </c>
      <c r="H880">
        <v>870</v>
      </c>
      <c r="I880">
        <v>86</v>
      </c>
      <c r="J880">
        <v>34</v>
      </c>
      <c r="K880">
        <v>105</v>
      </c>
      <c r="L880">
        <v>1</v>
      </c>
      <c r="M880" t="s">
        <v>179</v>
      </c>
      <c r="N880" t="s">
        <v>180</v>
      </c>
      <c r="O880" s="2">
        <v>231.4853751</v>
      </c>
      <c r="P880" s="15"/>
      <c r="Q880" s="15"/>
      <c r="R880" s="15"/>
      <c r="S880" t="s">
        <v>22</v>
      </c>
      <c r="T880">
        <v>13</v>
      </c>
      <c r="U880" s="2">
        <v>282.19169535999998</v>
      </c>
      <c r="V880" s="2">
        <v>6613.8678599999994</v>
      </c>
      <c r="W880" s="2">
        <v>7.9068244000000005</v>
      </c>
      <c r="X880" s="2">
        <v>2.4934384000000001</v>
      </c>
      <c r="Y880" s="2">
        <v>4.2782153599999999</v>
      </c>
      <c r="Z880" s="6">
        <f>Crate_BOMs[[#This Row],[glass weight (lb)]]+Crate_BOMs[[#This Row],[Crate Weight (lb)]]/COUNTIF(Crate_BOMs[crate no.],Crate_BOMs[[#This Row],[crate no.]])</f>
        <v>251.64192476857141</v>
      </c>
      <c r="AA880" s="6" t="str">
        <f>IF(LEFT(Crate_BOMs[[#This Row],[glass code]],4)&lt;&gt;"1116","",IFERROR(MID(Crate_BOMs[[#This Row],[no]],FIND("ECN",Crate_BOMs[[#This Row],[no]]),200),MID(Crate_BOMs[[#This Row],[no]],39,200)))</f>
        <v>2.06 GLZ02</v>
      </c>
      <c r="AB880" s="6" t="str">
        <f>SUBSTITUTE(IF(RIGHT(Crate_BOMs[[#This Row],[PO Sublot-GL]],6)="curved",RIGHT(Crate_BOMs[[#This Row],[PO Sublot-GL]],12),RIGHT(Crate_BOMs[[#This Row],[PO Sublot-GL]],5))," ","")</f>
        <v>GLZ02</v>
      </c>
      <c r="AC880" s="6" t="str">
        <f>SUBSTITUTE(LEFT(Crate_BOMs[[#This Row],[PO Sublot-GL]],LEN(Crate_BOMs[[#This Row],[PO Sublot-GL]])-LEN(Crate_BOMs[[#This Row],[Glass Type]]))," ","")</f>
        <v>2.06</v>
      </c>
      <c r="AD880" s="6" t="str">
        <f>LEFT(Crate_BOMs[[#This Row],[no]],FIND(" ",Crate_BOMs[[#This Row],[no]],5)-1)</f>
        <v>PO 40544</v>
      </c>
      <c r="AE880" s="6" cm="1">
        <f t="array" ref="AE880">COUNTA(_xlfn.UNIQUE(_xlfn._xlws.FILTER(Crate_BOMs[PO],Crate_BOMs[crate no.]=Crate_BOMs[[#This Row],[crate no.]])))</f>
        <v>3</v>
      </c>
      <c r="AF880" s="10" t="str">
        <f>IF(Crate_BOMs[[#This Row],['# POs in Crate]]=1,"",IF(VLOOKUP(Crate_BOMs[[#This Row],[crate no.]],Crates_[[crate no.]:[New Sublot]],3,FALSE)="","",VLOOKUP(Crate_BOMs[[#This Row],[crate no.]],Crates_[[crate no.]:[New Sublot]],3,FALSE)))</f>
        <v>2.07</v>
      </c>
      <c r="AG880" s="6" t="str">
        <f>IF(VLOOKUP(Crate_BOMs[[#This Row],[crate no.]],Crates_[[crate no.]:[New Sublot]],3,FALSE)="",VLOOKUP(Crate_BOMs[[#This Row],[crate no.]],Crates_[[crate no.]:[New Sublot]],2,FALSE),VLOOKUP(Crate_BOMs[[#This Row],[crate no.]],Crates_[[crate no.]:[New Sublot]],3,FALSE))</f>
        <v>2.07</v>
      </c>
    </row>
    <row r="881" spans="1:33" x14ac:dyDescent="0.25">
      <c r="A881">
        <v>16</v>
      </c>
      <c r="B881">
        <v>300521946</v>
      </c>
      <c r="C881">
        <v>2394815</v>
      </c>
      <c r="D881">
        <v>1</v>
      </c>
      <c r="E881" t="s">
        <v>177</v>
      </c>
      <c r="F881" t="s">
        <v>192</v>
      </c>
      <c r="G881">
        <v>2181</v>
      </c>
      <c r="H881">
        <v>870</v>
      </c>
      <c r="I881">
        <v>86</v>
      </c>
      <c r="J881">
        <v>34</v>
      </c>
      <c r="K881">
        <v>105</v>
      </c>
      <c r="L881">
        <v>1</v>
      </c>
      <c r="M881" t="s">
        <v>179</v>
      </c>
      <c r="N881" t="s">
        <v>180</v>
      </c>
      <c r="O881" s="2">
        <v>231.4853751</v>
      </c>
      <c r="P881" s="15"/>
      <c r="Q881" s="15"/>
      <c r="R881" s="15"/>
      <c r="S881" t="s">
        <v>22</v>
      </c>
      <c r="T881">
        <v>13</v>
      </c>
      <c r="U881" s="2">
        <v>282.19169535999998</v>
      </c>
      <c r="V881" s="2">
        <v>6613.8678599999994</v>
      </c>
      <c r="W881" s="2">
        <v>7.9068244000000005</v>
      </c>
      <c r="X881" s="2">
        <v>2.4934384000000001</v>
      </c>
      <c r="Y881" s="2">
        <v>4.2782153599999999</v>
      </c>
      <c r="Z881" s="6">
        <f>Crate_BOMs[[#This Row],[glass weight (lb)]]+Crate_BOMs[[#This Row],[Crate Weight (lb)]]/COUNTIF(Crate_BOMs[crate no.],Crate_BOMs[[#This Row],[crate no.]])</f>
        <v>251.64192476857141</v>
      </c>
      <c r="AA881" s="6" t="str">
        <f>IF(LEFT(Crate_BOMs[[#This Row],[glass code]],4)&lt;&gt;"1116","",IFERROR(MID(Crate_BOMs[[#This Row],[no]],FIND("ECN",Crate_BOMs[[#This Row],[no]]),200),MID(Crate_BOMs[[#This Row],[no]],39,200)))</f>
        <v>2.06 GLZ02</v>
      </c>
      <c r="AB881" s="6" t="str">
        <f>SUBSTITUTE(IF(RIGHT(Crate_BOMs[[#This Row],[PO Sublot-GL]],6)="curved",RIGHT(Crate_BOMs[[#This Row],[PO Sublot-GL]],12),RIGHT(Crate_BOMs[[#This Row],[PO Sublot-GL]],5))," ","")</f>
        <v>GLZ02</v>
      </c>
      <c r="AC881" s="6" t="str">
        <f>SUBSTITUTE(LEFT(Crate_BOMs[[#This Row],[PO Sublot-GL]],LEN(Crate_BOMs[[#This Row],[PO Sublot-GL]])-LEN(Crate_BOMs[[#This Row],[Glass Type]]))," ","")</f>
        <v>2.06</v>
      </c>
      <c r="AD881" s="6" t="str">
        <f>LEFT(Crate_BOMs[[#This Row],[no]],FIND(" ",Crate_BOMs[[#This Row],[no]],5)-1)</f>
        <v>PO 40544</v>
      </c>
      <c r="AE881" s="6" cm="1">
        <f t="array" ref="AE881">COUNTA(_xlfn.UNIQUE(_xlfn._xlws.FILTER(Crate_BOMs[PO],Crate_BOMs[crate no.]=Crate_BOMs[[#This Row],[crate no.]])))</f>
        <v>3</v>
      </c>
      <c r="AF881" s="10" t="str">
        <f>IF(Crate_BOMs[[#This Row],['# POs in Crate]]=1,"",IF(VLOOKUP(Crate_BOMs[[#This Row],[crate no.]],Crates_[[crate no.]:[New Sublot]],3,FALSE)="","",VLOOKUP(Crate_BOMs[[#This Row],[crate no.]],Crates_[[crate no.]:[New Sublot]],3,FALSE)))</f>
        <v>2.07</v>
      </c>
      <c r="AG881" s="6" t="str">
        <f>IF(VLOOKUP(Crate_BOMs[[#This Row],[crate no.]],Crates_[[crate no.]:[New Sublot]],3,FALSE)="",VLOOKUP(Crate_BOMs[[#This Row],[crate no.]],Crates_[[crate no.]:[New Sublot]],2,FALSE),VLOOKUP(Crate_BOMs[[#This Row],[crate no.]],Crates_[[crate no.]:[New Sublot]],3,FALSE))</f>
        <v>2.07</v>
      </c>
    </row>
    <row r="882" spans="1:33" x14ac:dyDescent="0.25">
      <c r="A882">
        <v>16</v>
      </c>
      <c r="B882">
        <v>300521946</v>
      </c>
      <c r="C882">
        <v>2394815</v>
      </c>
      <c r="D882">
        <v>1</v>
      </c>
      <c r="E882" t="s">
        <v>177</v>
      </c>
      <c r="F882" t="s">
        <v>192</v>
      </c>
      <c r="G882">
        <v>2181</v>
      </c>
      <c r="H882">
        <v>870</v>
      </c>
      <c r="I882">
        <v>86</v>
      </c>
      <c r="J882">
        <v>34</v>
      </c>
      <c r="K882">
        <v>105</v>
      </c>
      <c r="L882">
        <v>1</v>
      </c>
      <c r="M882" t="s">
        <v>179</v>
      </c>
      <c r="N882" t="s">
        <v>180</v>
      </c>
      <c r="O882" s="2">
        <v>231.4853751</v>
      </c>
      <c r="P882" s="15"/>
      <c r="Q882" s="15"/>
      <c r="R882" s="15"/>
      <c r="S882" t="s">
        <v>22</v>
      </c>
      <c r="T882">
        <v>13</v>
      </c>
      <c r="U882" s="2">
        <v>282.19169535999998</v>
      </c>
      <c r="V882" s="2">
        <v>6613.8678599999994</v>
      </c>
      <c r="W882" s="2">
        <v>7.9068244000000005</v>
      </c>
      <c r="X882" s="2">
        <v>2.4934384000000001</v>
      </c>
      <c r="Y882" s="2">
        <v>4.2782153599999999</v>
      </c>
      <c r="Z882" s="6">
        <f>Crate_BOMs[[#This Row],[glass weight (lb)]]+Crate_BOMs[[#This Row],[Crate Weight (lb)]]/COUNTIF(Crate_BOMs[crate no.],Crate_BOMs[[#This Row],[crate no.]])</f>
        <v>251.64192476857141</v>
      </c>
      <c r="AA882" s="6" t="str">
        <f>IF(LEFT(Crate_BOMs[[#This Row],[glass code]],4)&lt;&gt;"1116","",IFERROR(MID(Crate_BOMs[[#This Row],[no]],FIND("ECN",Crate_BOMs[[#This Row],[no]]),200),MID(Crate_BOMs[[#This Row],[no]],39,200)))</f>
        <v>2.06 GLZ02</v>
      </c>
      <c r="AB882" s="6" t="str">
        <f>SUBSTITUTE(IF(RIGHT(Crate_BOMs[[#This Row],[PO Sublot-GL]],6)="curved",RIGHT(Crate_BOMs[[#This Row],[PO Sublot-GL]],12),RIGHT(Crate_BOMs[[#This Row],[PO Sublot-GL]],5))," ","")</f>
        <v>GLZ02</v>
      </c>
      <c r="AC882" s="6" t="str">
        <f>SUBSTITUTE(LEFT(Crate_BOMs[[#This Row],[PO Sublot-GL]],LEN(Crate_BOMs[[#This Row],[PO Sublot-GL]])-LEN(Crate_BOMs[[#This Row],[Glass Type]]))," ","")</f>
        <v>2.06</v>
      </c>
      <c r="AD882" s="6" t="str">
        <f>LEFT(Crate_BOMs[[#This Row],[no]],FIND(" ",Crate_BOMs[[#This Row],[no]],5)-1)</f>
        <v>PO 40544</v>
      </c>
      <c r="AE882" s="6" cm="1">
        <f t="array" ref="AE882">COUNTA(_xlfn.UNIQUE(_xlfn._xlws.FILTER(Crate_BOMs[PO],Crate_BOMs[crate no.]=Crate_BOMs[[#This Row],[crate no.]])))</f>
        <v>3</v>
      </c>
      <c r="AF882" s="10" t="str">
        <f>IF(Crate_BOMs[[#This Row],['# POs in Crate]]=1,"",IF(VLOOKUP(Crate_BOMs[[#This Row],[crate no.]],Crates_[[crate no.]:[New Sublot]],3,FALSE)="","",VLOOKUP(Crate_BOMs[[#This Row],[crate no.]],Crates_[[crate no.]:[New Sublot]],3,FALSE)))</f>
        <v>2.07</v>
      </c>
      <c r="AG882" s="6" t="str">
        <f>IF(VLOOKUP(Crate_BOMs[[#This Row],[crate no.]],Crates_[[crate no.]:[New Sublot]],3,FALSE)="",VLOOKUP(Crate_BOMs[[#This Row],[crate no.]],Crates_[[crate no.]:[New Sublot]],2,FALSE),VLOOKUP(Crate_BOMs[[#This Row],[crate no.]],Crates_[[crate no.]:[New Sublot]],3,FALSE))</f>
        <v>2.07</v>
      </c>
    </row>
    <row r="883" spans="1:33" x14ac:dyDescent="0.25">
      <c r="A883">
        <v>16</v>
      </c>
      <c r="B883">
        <v>300521946</v>
      </c>
      <c r="C883">
        <v>2394815</v>
      </c>
      <c r="D883">
        <v>1</v>
      </c>
      <c r="E883" t="s">
        <v>177</v>
      </c>
      <c r="F883" t="s">
        <v>192</v>
      </c>
      <c r="G883">
        <v>2181</v>
      </c>
      <c r="H883">
        <v>870</v>
      </c>
      <c r="I883">
        <v>86</v>
      </c>
      <c r="J883">
        <v>34</v>
      </c>
      <c r="K883">
        <v>105</v>
      </c>
      <c r="L883">
        <v>1</v>
      </c>
      <c r="M883" t="s">
        <v>179</v>
      </c>
      <c r="N883" t="s">
        <v>180</v>
      </c>
      <c r="O883" s="2">
        <v>231.4853751</v>
      </c>
      <c r="P883" s="15"/>
      <c r="Q883" s="15"/>
      <c r="R883" s="15"/>
      <c r="S883" t="s">
        <v>22</v>
      </c>
      <c r="T883">
        <v>13</v>
      </c>
      <c r="U883" s="2">
        <v>282.19169535999998</v>
      </c>
      <c r="V883" s="2">
        <v>6613.8678599999994</v>
      </c>
      <c r="W883" s="2">
        <v>7.9068244000000005</v>
      </c>
      <c r="X883" s="2">
        <v>2.4934384000000001</v>
      </c>
      <c r="Y883" s="2">
        <v>4.2782153599999999</v>
      </c>
      <c r="Z883" s="6">
        <f>Crate_BOMs[[#This Row],[glass weight (lb)]]+Crate_BOMs[[#This Row],[Crate Weight (lb)]]/COUNTIF(Crate_BOMs[crate no.],Crate_BOMs[[#This Row],[crate no.]])</f>
        <v>251.64192476857141</v>
      </c>
      <c r="AA883" s="6" t="str">
        <f>IF(LEFT(Crate_BOMs[[#This Row],[glass code]],4)&lt;&gt;"1116","",IFERROR(MID(Crate_BOMs[[#This Row],[no]],FIND("ECN",Crate_BOMs[[#This Row],[no]]),200),MID(Crate_BOMs[[#This Row],[no]],39,200)))</f>
        <v>2.06 GLZ02</v>
      </c>
      <c r="AB883" s="6" t="str">
        <f>SUBSTITUTE(IF(RIGHT(Crate_BOMs[[#This Row],[PO Sublot-GL]],6)="curved",RIGHT(Crate_BOMs[[#This Row],[PO Sublot-GL]],12),RIGHT(Crate_BOMs[[#This Row],[PO Sublot-GL]],5))," ","")</f>
        <v>GLZ02</v>
      </c>
      <c r="AC883" s="6" t="str">
        <f>SUBSTITUTE(LEFT(Crate_BOMs[[#This Row],[PO Sublot-GL]],LEN(Crate_BOMs[[#This Row],[PO Sublot-GL]])-LEN(Crate_BOMs[[#This Row],[Glass Type]]))," ","")</f>
        <v>2.06</v>
      </c>
      <c r="AD883" s="6" t="str">
        <f>LEFT(Crate_BOMs[[#This Row],[no]],FIND(" ",Crate_BOMs[[#This Row],[no]],5)-1)</f>
        <v>PO 40544</v>
      </c>
      <c r="AE883" s="6" cm="1">
        <f t="array" ref="AE883">COUNTA(_xlfn.UNIQUE(_xlfn._xlws.FILTER(Crate_BOMs[PO],Crate_BOMs[crate no.]=Crate_BOMs[[#This Row],[crate no.]])))</f>
        <v>3</v>
      </c>
      <c r="AF883" s="10" t="str">
        <f>IF(Crate_BOMs[[#This Row],['# POs in Crate]]=1,"",IF(VLOOKUP(Crate_BOMs[[#This Row],[crate no.]],Crates_[[crate no.]:[New Sublot]],3,FALSE)="","",VLOOKUP(Crate_BOMs[[#This Row],[crate no.]],Crates_[[crate no.]:[New Sublot]],3,FALSE)))</f>
        <v>2.07</v>
      </c>
      <c r="AG883" s="6" t="str">
        <f>IF(VLOOKUP(Crate_BOMs[[#This Row],[crate no.]],Crates_[[crate no.]:[New Sublot]],3,FALSE)="",VLOOKUP(Crate_BOMs[[#This Row],[crate no.]],Crates_[[crate no.]:[New Sublot]],2,FALSE),VLOOKUP(Crate_BOMs[[#This Row],[crate no.]],Crates_[[crate no.]:[New Sublot]],3,FALSE))</f>
        <v>2.07</v>
      </c>
    </row>
    <row r="884" spans="1:33" x14ac:dyDescent="0.25">
      <c r="A884">
        <v>16</v>
      </c>
      <c r="B884">
        <v>300521946</v>
      </c>
      <c r="C884">
        <v>2394815</v>
      </c>
      <c r="D884">
        <v>1</v>
      </c>
      <c r="E884" t="s">
        <v>177</v>
      </c>
      <c r="F884" t="s">
        <v>192</v>
      </c>
      <c r="G884">
        <v>2181</v>
      </c>
      <c r="H884">
        <v>870</v>
      </c>
      <c r="I884">
        <v>86</v>
      </c>
      <c r="J884">
        <v>34</v>
      </c>
      <c r="K884">
        <v>105</v>
      </c>
      <c r="L884">
        <v>1</v>
      </c>
      <c r="M884" t="s">
        <v>179</v>
      </c>
      <c r="N884" t="s">
        <v>180</v>
      </c>
      <c r="O884" s="2">
        <v>231.4853751</v>
      </c>
      <c r="P884" s="15"/>
      <c r="Q884" s="15"/>
      <c r="R884" s="15"/>
      <c r="S884" t="s">
        <v>22</v>
      </c>
      <c r="T884">
        <v>13</v>
      </c>
      <c r="U884" s="2">
        <v>282.19169535999998</v>
      </c>
      <c r="V884" s="2">
        <v>6613.8678599999994</v>
      </c>
      <c r="W884" s="2">
        <v>7.9068244000000005</v>
      </c>
      <c r="X884" s="2">
        <v>2.4934384000000001</v>
      </c>
      <c r="Y884" s="2">
        <v>4.2782153599999999</v>
      </c>
      <c r="Z884" s="6">
        <f>Crate_BOMs[[#This Row],[glass weight (lb)]]+Crate_BOMs[[#This Row],[Crate Weight (lb)]]/COUNTIF(Crate_BOMs[crate no.],Crate_BOMs[[#This Row],[crate no.]])</f>
        <v>251.64192476857141</v>
      </c>
      <c r="AA884" s="6" t="str">
        <f>IF(LEFT(Crate_BOMs[[#This Row],[glass code]],4)&lt;&gt;"1116","",IFERROR(MID(Crate_BOMs[[#This Row],[no]],FIND("ECN",Crate_BOMs[[#This Row],[no]]),200),MID(Crate_BOMs[[#This Row],[no]],39,200)))</f>
        <v>2.06 GLZ02</v>
      </c>
      <c r="AB884" s="6" t="str">
        <f>SUBSTITUTE(IF(RIGHT(Crate_BOMs[[#This Row],[PO Sublot-GL]],6)="curved",RIGHT(Crate_BOMs[[#This Row],[PO Sublot-GL]],12),RIGHT(Crate_BOMs[[#This Row],[PO Sublot-GL]],5))," ","")</f>
        <v>GLZ02</v>
      </c>
      <c r="AC884" s="6" t="str">
        <f>SUBSTITUTE(LEFT(Crate_BOMs[[#This Row],[PO Sublot-GL]],LEN(Crate_BOMs[[#This Row],[PO Sublot-GL]])-LEN(Crate_BOMs[[#This Row],[Glass Type]]))," ","")</f>
        <v>2.06</v>
      </c>
      <c r="AD884" s="6" t="str">
        <f>LEFT(Crate_BOMs[[#This Row],[no]],FIND(" ",Crate_BOMs[[#This Row],[no]],5)-1)</f>
        <v>PO 40544</v>
      </c>
      <c r="AE884" s="6" cm="1">
        <f t="array" ref="AE884">COUNTA(_xlfn.UNIQUE(_xlfn._xlws.FILTER(Crate_BOMs[PO],Crate_BOMs[crate no.]=Crate_BOMs[[#This Row],[crate no.]])))</f>
        <v>3</v>
      </c>
      <c r="AF884" s="10" t="str">
        <f>IF(Crate_BOMs[[#This Row],['# POs in Crate]]=1,"",IF(VLOOKUP(Crate_BOMs[[#This Row],[crate no.]],Crates_[[crate no.]:[New Sublot]],3,FALSE)="","",VLOOKUP(Crate_BOMs[[#This Row],[crate no.]],Crates_[[crate no.]:[New Sublot]],3,FALSE)))</f>
        <v>2.07</v>
      </c>
      <c r="AG884" s="6" t="str">
        <f>IF(VLOOKUP(Crate_BOMs[[#This Row],[crate no.]],Crates_[[crate no.]:[New Sublot]],3,FALSE)="",VLOOKUP(Crate_BOMs[[#This Row],[crate no.]],Crates_[[crate no.]:[New Sublot]],2,FALSE),VLOOKUP(Crate_BOMs[[#This Row],[crate no.]],Crates_[[crate no.]:[New Sublot]],3,FALSE))</f>
        <v>2.07</v>
      </c>
    </row>
    <row r="885" spans="1:33" x14ac:dyDescent="0.25">
      <c r="A885">
        <v>16</v>
      </c>
      <c r="B885">
        <v>300521946</v>
      </c>
      <c r="C885">
        <v>2394815</v>
      </c>
      <c r="D885">
        <v>1</v>
      </c>
      <c r="E885" t="s">
        <v>177</v>
      </c>
      <c r="F885" t="s">
        <v>192</v>
      </c>
      <c r="G885">
        <v>2181</v>
      </c>
      <c r="H885">
        <v>870</v>
      </c>
      <c r="I885">
        <v>86</v>
      </c>
      <c r="J885">
        <v>34</v>
      </c>
      <c r="K885">
        <v>105</v>
      </c>
      <c r="L885">
        <v>1</v>
      </c>
      <c r="M885" t="s">
        <v>179</v>
      </c>
      <c r="N885" t="s">
        <v>180</v>
      </c>
      <c r="O885" s="2">
        <v>231.4853751</v>
      </c>
      <c r="P885" s="15"/>
      <c r="Q885" s="15"/>
      <c r="R885" s="15"/>
      <c r="S885" t="s">
        <v>22</v>
      </c>
      <c r="T885">
        <v>13</v>
      </c>
      <c r="U885" s="2">
        <v>282.19169535999998</v>
      </c>
      <c r="V885" s="2">
        <v>6613.8678599999994</v>
      </c>
      <c r="W885" s="2">
        <v>7.9068244000000005</v>
      </c>
      <c r="X885" s="2">
        <v>2.4934384000000001</v>
      </c>
      <c r="Y885" s="2">
        <v>4.2782153599999999</v>
      </c>
      <c r="Z885" s="6">
        <f>Crate_BOMs[[#This Row],[glass weight (lb)]]+Crate_BOMs[[#This Row],[Crate Weight (lb)]]/COUNTIF(Crate_BOMs[crate no.],Crate_BOMs[[#This Row],[crate no.]])</f>
        <v>251.64192476857141</v>
      </c>
      <c r="AA885" s="6" t="str">
        <f>IF(LEFT(Crate_BOMs[[#This Row],[glass code]],4)&lt;&gt;"1116","",IFERROR(MID(Crate_BOMs[[#This Row],[no]],FIND("ECN",Crate_BOMs[[#This Row],[no]]),200),MID(Crate_BOMs[[#This Row],[no]],39,200)))</f>
        <v>2.06 GLZ02</v>
      </c>
      <c r="AB885" s="6" t="str">
        <f>SUBSTITUTE(IF(RIGHT(Crate_BOMs[[#This Row],[PO Sublot-GL]],6)="curved",RIGHT(Crate_BOMs[[#This Row],[PO Sublot-GL]],12),RIGHT(Crate_BOMs[[#This Row],[PO Sublot-GL]],5))," ","")</f>
        <v>GLZ02</v>
      </c>
      <c r="AC885" s="6" t="str">
        <f>SUBSTITUTE(LEFT(Crate_BOMs[[#This Row],[PO Sublot-GL]],LEN(Crate_BOMs[[#This Row],[PO Sublot-GL]])-LEN(Crate_BOMs[[#This Row],[Glass Type]]))," ","")</f>
        <v>2.06</v>
      </c>
      <c r="AD885" s="6" t="str">
        <f>LEFT(Crate_BOMs[[#This Row],[no]],FIND(" ",Crate_BOMs[[#This Row],[no]],5)-1)</f>
        <v>PO 40544</v>
      </c>
      <c r="AE885" s="6" cm="1">
        <f t="array" ref="AE885">COUNTA(_xlfn.UNIQUE(_xlfn._xlws.FILTER(Crate_BOMs[PO],Crate_BOMs[crate no.]=Crate_BOMs[[#This Row],[crate no.]])))</f>
        <v>3</v>
      </c>
      <c r="AF885" s="10" t="str">
        <f>IF(Crate_BOMs[[#This Row],['# POs in Crate]]=1,"",IF(VLOOKUP(Crate_BOMs[[#This Row],[crate no.]],Crates_[[crate no.]:[New Sublot]],3,FALSE)="","",VLOOKUP(Crate_BOMs[[#This Row],[crate no.]],Crates_[[crate no.]:[New Sublot]],3,FALSE)))</f>
        <v>2.07</v>
      </c>
      <c r="AG885" s="6" t="str">
        <f>IF(VLOOKUP(Crate_BOMs[[#This Row],[crate no.]],Crates_[[crate no.]:[New Sublot]],3,FALSE)="",VLOOKUP(Crate_BOMs[[#This Row],[crate no.]],Crates_[[crate no.]:[New Sublot]],2,FALSE),VLOOKUP(Crate_BOMs[[#This Row],[crate no.]],Crates_[[crate no.]:[New Sublot]],3,FALSE))</f>
        <v>2.07</v>
      </c>
    </row>
    <row r="886" spans="1:33" x14ac:dyDescent="0.25">
      <c r="A886">
        <v>16</v>
      </c>
      <c r="B886">
        <v>300521946</v>
      </c>
      <c r="C886">
        <v>2394817</v>
      </c>
      <c r="D886">
        <v>1</v>
      </c>
      <c r="E886" t="s">
        <v>177</v>
      </c>
      <c r="F886" t="s">
        <v>196</v>
      </c>
      <c r="G886">
        <v>2181</v>
      </c>
      <c r="H886">
        <v>870</v>
      </c>
      <c r="I886">
        <v>86</v>
      </c>
      <c r="J886">
        <v>34</v>
      </c>
      <c r="K886">
        <v>105</v>
      </c>
      <c r="L886">
        <v>1</v>
      </c>
      <c r="M886" t="s">
        <v>179</v>
      </c>
      <c r="N886" t="s">
        <v>180</v>
      </c>
      <c r="O886" s="2">
        <v>231.4853751</v>
      </c>
      <c r="P886" s="15"/>
      <c r="Q886" s="15"/>
      <c r="R886" s="15"/>
      <c r="S886" t="s">
        <v>22</v>
      </c>
      <c r="T886">
        <v>13</v>
      </c>
      <c r="U886" s="2">
        <v>282.19169535999998</v>
      </c>
      <c r="V886" s="2">
        <v>6613.8678599999994</v>
      </c>
      <c r="W886" s="2">
        <v>7.9068244000000005</v>
      </c>
      <c r="X886" s="2">
        <v>2.4934384000000001</v>
      </c>
      <c r="Y886" s="2">
        <v>4.2782153599999999</v>
      </c>
      <c r="Z886" s="6">
        <f>Crate_BOMs[[#This Row],[glass weight (lb)]]+Crate_BOMs[[#This Row],[Crate Weight (lb)]]/COUNTIF(Crate_BOMs[crate no.],Crate_BOMs[[#This Row],[crate no.]])</f>
        <v>251.64192476857141</v>
      </c>
      <c r="AA886" s="6" t="str">
        <f>IF(LEFT(Crate_BOMs[[#This Row],[glass code]],4)&lt;&gt;"1116","",IFERROR(MID(Crate_BOMs[[#This Row],[no]],FIND("ECN",Crate_BOMs[[#This Row],[no]]),200),MID(Crate_BOMs[[#This Row],[no]],39,200)))</f>
        <v>2.07 GLZ02</v>
      </c>
      <c r="AB886" s="6" t="str">
        <f>SUBSTITUTE(IF(RIGHT(Crate_BOMs[[#This Row],[PO Sublot-GL]],6)="curved",RIGHT(Crate_BOMs[[#This Row],[PO Sublot-GL]],12),RIGHT(Crate_BOMs[[#This Row],[PO Sublot-GL]],5))," ","")</f>
        <v>GLZ02</v>
      </c>
      <c r="AC886" s="6" t="str">
        <f>SUBSTITUTE(LEFT(Crate_BOMs[[#This Row],[PO Sublot-GL]],LEN(Crate_BOMs[[#This Row],[PO Sublot-GL]])-LEN(Crate_BOMs[[#This Row],[Glass Type]]))," ","")</f>
        <v>2.07</v>
      </c>
      <c r="AD886" s="6" t="str">
        <f>LEFT(Crate_BOMs[[#This Row],[no]],FIND(" ",Crate_BOMs[[#This Row],[no]],5)-1)</f>
        <v>PO 40545</v>
      </c>
      <c r="AE886" s="6" cm="1">
        <f t="array" ref="AE886">COUNTA(_xlfn.UNIQUE(_xlfn._xlws.FILTER(Crate_BOMs[PO],Crate_BOMs[crate no.]=Crate_BOMs[[#This Row],[crate no.]])))</f>
        <v>3</v>
      </c>
      <c r="AF886" s="10" t="str">
        <f>IF(Crate_BOMs[[#This Row],['# POs in Crate]]=1,"",IF(VLOOKUP(Crate_BOMs[[#This Row],[crate no.]],Crates_[[crate no.]:[New Sublot]],3,FALSE)="","",VLOOKUP(Crate_BOMs[[#This Row],[crate no.]],Crates_[[crate no.]:[New Sublot]],3,FALSE)))</f>
        <v>2.07</v>
      </c>
      <c r="AG886" s="6" t="str">
        <f>IF(VLOOKUP(Crate_BOMs[[#This Row],[crate no.]],Crates_[[crate no.]:[New Sublot]],3,FALSE)="",VLOOKUP(Crate_BOMs[[#This Row],[crate no.]],Crates_[[crate no.]:[New Sublot]],2,FALSE),VLOOKUP(Crate_BOMs[[#This Row],[crate no.]],Crates_[[crate no.]:[New Sublot]],3,FALSE))</f>
        <v>2.07</v>
      </c>
    </row>
    <row r="887" spans="1:33" x14ac:dyDescent="0.25">
      <c r="A887">
        <v>16</v>
      </c>
      <c r="B887">
        <v>300521946</v>
      </c>
      <c r="C887">
        <v>2394817</v>
      </c>
      <c r="D887">
        <v>1</v>
      </c>
      <c r="E887" t="s">
        <v>177</v>
      </c>
      <c r="F887" t="s">
        <v>196</v>
      </c>
      <c r="G887">
        <v>2181</v>
      </c>
      <c r="H887">
        <v>870</v>
      </c>
      <c r="I887">
        <v>86</v>
      </c>
      <c r="J887">
        <v>34</v>
      </c>
      <c r="K887">
        <v>105</v>
      </c>
      <c r="L887">
        <v>1</v>
      </c>
      <c r="M887" t="s">
        <v>179</v>
      </c>
      <c r="N887" t="s">
        <v>180</v>
      </c>
      <c r="O887" s="2">
        <v>231.4853751</v>
      </c>
      <c r="P887" s="15"/>
      <c r="Q887" s="15"/>
      <c r="R887" s="15"/>
      <c r="S887" t="s">
        <v>22</v>
      </c>
      <c r="T887">
        <v>13</v>
      </c>
      <c r="U887" s="2">
        <v>282.19169535999998</v>
      </c>
      <c r="V887" s="2">
        <v>6613.8678599999994</v>
      </c>
      <c r="W887" s="2">
        <v>7.9068244000000005</v>
      </c>
      <c r="X887" s="2">
        <v>2.4934384000000001</v>
      </c>
      <c r="Y887" s="2">
        <v>4.2782153599999999</v>
      </c>
      <c r="Z887" s="6">
        <f>Crate_BOMs[[#This Row],[glass weight (lb)]]+Crate_BOMs[[#This Row],[Crate Weight (lb)]]/COUNTIF(Crate_BOMs[crate no.],Crate_BOMs[[#This Row],[crate no.]])</f>
        <v>251.64192476857141</v>
      </c>
      <c r="AA887" s="6" t="str">
        <f>IF(LEFT(Crate_BOMs[[#This Row],[glass code]],4)&lt;&gt;"1116","",IFERROR(MID(Crate_BOMs[[#This Row],[no]],FIND("ECN",Crate_BOMs[[#This Row],[no]]),200),MID(Crate_BOMs[[#This Row],[no]],39,200)))</f>
        <v>2.07 GLZ02</v>
      </c>
      <c r="AB887" s="6" t="str">
        <f>SUBSTITUTE(IF(RIGHT(Crate_BOMs[[#This Row],[PO Sublot-GL]],6)="curved",RIGHT(Crate_BOMs[[#This Row],[PO Sublot-GL]],12),RIGHT(Crate_BOMs[[#This Row],[PO Sublot-GL]],5))," ","")</f>
        <v>GLZ02</v>
      </c>
      <c r="AC887" s="6" t="str">
        <f>SUBSTITUTE(LEFT(Crate_BOMs[[#This Row],[PO Sublot-GL]],LEN(Crate_BOMs[[#This Row],[PO Sublot-GL]])-LEN(Crate_BOMs[[#This Row],[Glass Type]]))," ","")</f>
        <v>2.07</v>
      </c>
      <c r="AD887" s="6" t="str">
        <f>LEFT(Crate_BOMs[[#This Row],[no]],FIND(" ",Crate_BOMs[[#This Row],[no]],5)-1)</f>
        <v>PO 40545</v>
      </c>
      <c r="AE887" s="6" cm="1">
        <f t="array" ref="AE887">COUNTA(_xlfn.UNIQUE(_xlfn._xlws.FILTER(Crate_BOMs[PO],Crate_BOMs[crate no.]=Crate_BOMs[[#This Row],[crate no.]])))</f>
        <v>3</v>
      </c>
      <c r="AF887" s="10" t="str">
        <f>IF(Crate_BOMs[[#This Row],['# POs in Crate]]=1,"",IF(VLOOKUP(Crate_BOMs[[#This Row],[crate no.]],Crates_[[crate no.]:[New Sublot]],3,FALSE)="","",VLOOKUP(Crate_BOMs[[#This Row],[crate no.]],Crates_[[crate no.]:[New Sublot]],3,FALSE)))</f>
        <v>2.07</v>
      </c>
      <c r="AG887" s="6" t="str">
        <f>IF(VLOOKUP(Crate_BOMs[[#This Row],[crate no.]],Crates_[[crate no.]:[New Sublot]],3,FALSE)="",VLOOKUP(Crate_BOMs[[#This Row],[crate no.]],Crates_[[crate no.]:[New Sublot]],2,FALSE),VLOOKUP(Crate_BOMs[[#This Row],[crate no.]],Crates_[[crate no.]:[New Sublot]],3,FALSE))</f>
        <v>2.07</v>
      </c>
    </row>
    <row r="888" spans="1:33" x14ac:dyDescent="0.25">
      <c r="A888">
        <v>16</v>
      </c>
      <c r="B888">
        <v>300521946</v>
      </c>
      <c r="C888">
        <v>2394815</v>
      </c>
      <c r="D888">
        <v>1</v>
      </c>
      <c r="E888" t="s">
        <v>177</v>
      </c>
      <c r="F888" t="s">
        <v>192</v>
      </c>
      <c r="G888">
        <v>2181</v>
      </c>
      <c r="H888">
        <v>870</v>
      </c>
      <c r="I888">
        <v>86</v>
      </c>
      <c r="J888">
        <v>34</v>
      </c>
      <c r="K888">
        <v>105</v>
      </c>
      <c r="L888">
        <v>1</v>
      </c>
      <c r="M888" t="s">
        <v>179</v>
      </c>
      <c r="N888" t="s">
        <v>180</v>
      </c>
      <c r="O888" s="2">
        <v>231.4853751</v>
      </c>
      <c r="P888" s="15"/>
      <c r="Q888" s="15"/>
      <c r="R888" s="15"/>
      <c r="S888" t="s">
        <v>22</v>
      </c>
      <c r="T888">
        <v>13</v>
      </c>
      <c r="U888" s="2">
        <v>282.19169535999998</v>
      </c>
      <c r="V888" s="2">
        <v>6613.8678599999994</v>
      </c>
      <c r="W888" s="2">
        <v>7.9068244000000005</v>
      </c>
      <c r="X888" s="2">
        <v>2.4934384000000001</v>
      </c>
      <c r="Y888" s="2">
        <v>4.2782153599999999</v>
      </c>
      <c r="Z888" s="6">
        <f>Crate_BOMs[[#This Row],[glass weight (lb)]]+Crate_BOMs[[#This Row],[Crate Weight (lb)]]/COUNTIF(Crate_BOMs[crate no.],Crate_BOMs[[#This Row],[crate no.]])</f>
        <v>251.64192476857141</v>
      </c>
      <c r="AA888" s="6" t="str">
        <f>IF(LEFT(Crate_BOMs[[#This Row],[glass code]],4)&lt;&gt;"1116","",IFERROR(MID(Crate_BOMs[[#This Row],[no]],FIND("ECN",Crate_BOMs[[#This Row],[no]]),200),MID(Crate_BOMs[[#This Row],[no]],39,200)))</f>
        <v>2.06 GLZ02</v>
      </c>
      <c r="AB888" s="6" t="str">
        <f>SUBSTITUTE(IF(RIGHT(Crate_BOMs[[#This Row],[PO Sublot-GL]],6)="curved",RIGHT(Crate_BOMs[[#This Row],[PO Sublot-GL]],12),RIGHT(Crate_BOMs[[#This Row],[PO Sublot-GL]],5))," ","")</f>
        <v>GLZ02</v>
      </c>
      <c r="AC888" s="6" t="str">
        <f>SUBSTITUTE(LEFT(Crate_BOMs[[#This Row],[PO Sublot-GL]],LEN(Crate_BOMs[[#This Row],[PO Sublot-GL]])-LEN(Crate_BOMs[[#This Row],[Glass Type]]))," ","")</f>
        <v>2.06</v>
      </c>
      <c r="AD888" s="6" t="str">
        <f>LEFT(Crate_BOMs[[#This Row],[no]],FIND(" ",Crate_BOMs[[#This Row],[no]],5)-1)</f>
        <v>PO 40544</v>
      </c>
      <c r="AE888" s="6" cm="1">
        <f t="array" ref="AE888">COUNTA(_xlfn.UNIQUE(_xlfn._xlws.FILTER(Crate_BOMs[PO],Crate_BOMs[crate no.]=Crate_BOMs[[#This Row],[crate no.]])))</f>
        <v>3</v>
      </c>
      <c r="AF888" s="10" t="str">
        <f>IF(Crate_BOMs[[#This Row],['# POs in Crate]]=1,"",IF(VLOOKUP(Crate_BOMs[[#This Row],[crate no.]],Crates_[[crate no.]:[New Sublot]],3,FALSE)="","",VLOOKUP(Crate_BOMs[[#This Row],[crate no.]],Crates_[[crate no.]:[New Sublot]],3,FALSE)))</f>
        <v>2.07</v>
      </c>
      <c r="AG888" s="6" t="str">
        <f>IF(VLOOKUP(Crate_BOMs[[#This Row],[crate no.]],Crates_[[crate no.]:[New Sublot]],3,FALSE)="",VLOOKUP(Crate_BOMs[[#This Row],[crate no.]],Crates_[[crate no.]:[New Sublot]],2,FALSE),VLOOKUP(Crate_BOMs[[#This Row],[crate no.]],Crates_[[crate no.]:[New Sublot]],3,FALSE))</f>
        <v>2.07</v>
      </c>
    </row>
    <row r="889" spans="1:33" x14ac:dyDescent="0.25">
      <c r="A889">
        <v>16</v>
      </c>
      <c r="B889">
        <v>300521946</v>
      </c>
      <c r="C889">
        <v>2394815</v>
      </c>
      <c r="D889">
        <v>1</v>
      </c>
      <c r="E889" t="s">
        <v>177</v>
      </c>
      <c r="F889" t="s">
        <v>192</v>
      </c>
      <c r="G889">
        <v>2181</v>
      </c>
      <c r="H889">
        <v>870</v>
      </c>
      <c r="I889">
        <v>86</v>
      </c>
      <c r="J889">
        <v>34</v>
      </c>
      <c r="K889">
        <v>105</v>
      </c>
      <c r="L889">
        <v>1</v>
      </c>
      <c r="M889" t="s">
        <v>179</v>
      </c>
      <c r="N889" t="s">
        <v>180</v>
      </c>
      <c r="O889" s="2">
        <v>231.4853751</v>
      </c>
      <c r="P889" s="15"/>
      <c r="Q889" s="15"/>
      <c r="R889" s="15"/>
      <c r="S889" t="s">
        <v>22</v>
      </c>
      <c r="T889">
        <v>13</v>
      </c>
      <c r="U889" s="2">
        <v>282.19169535999998</v>
      </c>
      <c r="V889" s="2">
        <v>6613.8678599999994</v>
      </c>
      <c r="W889" s="2">
        <v>7.9068244000000005</v>
      </c>
      <c r="X889" s="2">
        <v>2.4934384000000001</v>
      </c>
      <c r="Y889" s="2">
        <v>4.2782153599999999</v>
      </c>
      <c r="Z889" s="6">
        <f>Crate_BOMs[[#This Row],[glass weight (lb)]]+Crate_BOMs[[#This Row],[Crate Weight (lb)]]/COUNTIF(Crate_BOMs[crate no.],Crate_BOMs[[#This Row],[crate no.]])</f>
        <v>251.64192476857141</v>
      </c>
      <c r="AA889" s="6" t="str">
        <f>IF(LEFT(Crate_BOMs[[#This Row],[glass code]],4)&lt;&gt;"1116","",IFERROR(MID(Crate_BOMs[[#This Row],[no]],FIND("ECN",Crate_BOMs[[#This Row],[no]]),200),MID(Crate_BOMs[[#This Row],[no]],39,200)))</f>
        <v>2.06 GLZ02</v>
      </c>
      <c r="AB889" s="6" t="str">
        <f>SUBSTITUTE(IF(RIGHT(Crate_BOMs[[#This Row],[PO Sublot-GL]],6)="curved",RIGHT(Crate_BOMs[[#This Row],[PO Sublot-GL]],12),RIGHT(Crate_BOMs[[#This Row],[PO Sublot-GL]],5))," ","")</f>
        <v>GLZ02</v>
      </c>
      <c r="AC889" s="6" t="str">
        <f>SUBSTITUTE(LEFT(Crate_BOMs[[#This Row],[PO Sublot-GL]],LEN(Crate_BOMs[[#This Row],[PO Sublot-GL]])-LEN(Crate_BOMs[[#This Row],[Glass Type]]))," ","")</f>
        <v>2.06</v>
      </c>
      <c r="AD889" s="6" t="str">
        <f>LEFT(Crate_BOMs[[#This Row],[no]],FIND(" ",Crate_BOMs[[#This Row],[no]],5)-1)</f>
        <v>PO 40544</v>
      </c>
      <c r="AE889" s="6" cm="1">
        <f t="array" ref="AE889">COUNTA(_xlfn.UNIQUE(_xlfn._xlws.FILTER(Crate_BOMs[PO],Crate_BOMs[crate no.]=Crate_BOMs[[#This Row],[crate no.]])))</f>
        <v>3</v>
      </c>
      <c r="AF889" s="10" t="str">
        <f>IF(Crate_BOMs[[#This Row],['# POs in Crate]]=1,"",IF(VLOOKUP(Crate_BOMs[[#This Row],[crate no.]],Crates_[[crate no.]:[New Sublot]],3,FALSE)="","",VLOOKUP(Crate_BOMs[[#This Row],[crate no.]],Crates_[[crate no.]:[New Sublot]],3,FALSE)))</f>
        <v>2.07</v>
      </c>
      <c r="AG889" s="6" t="str">
        <f>IF(VLOOKUP(Crate_BOMs[[#This Row],[crate no.]],Crates_[[crate no.]:[New Sublot]],3,FALSE)="",VLOOKUP(Crate_BOMs[[#This Row],[crate no.]],Crates_[[crate no.]:[New Sublot]],2,FALSE),VLOOKUP(Crate_BOMs[[#This Row],[crate no.]],Crates_[[crate no.]:[New Sublot]],3,FALSE))</f>
        <v>2.07</v>
      </c>
    </row>
    <row r="890" spans="1:33" x14ac:dyDescent="0.25">
      <c r="A890">
        <v>16</v>
      </c>
      <c r="B890">
        <v>300521946</v>
      </c>
      <c r="C890">
        <v>2394819</v>
      </c>
      <c r="D890">
        <v>1</v>
      </c>
      <c r="E890" t="s">
        <v>177</v>
      </c>
      <c r="F890" t="s">
        <v>247</v>
      </c>
      <c r="G890">
        <v>2181</v>
      </c>
      <c r="H890">
        <v>870</v>
      </c>
      <c r="I890">
        <v>86</v>
      </c>
      <c r="J890">
        <v>34</v>
      </c>
      <c r="K890">
        <v>105</v>
      </c>
      <c r="L890">
        <v>1</v>
      </c>
      <c r="M890" t="s">
        <v>179</v>
      </c>
      <c r="N890" t="s">
        <v>180</v>
      </c>
      <c r="O890" s="2">
        <v>231.4853751</v>
      </c>
      <c r="P890" s="15"/>
      <c r="Q890" s="15"/>
      <c r="R890" s="15"/>
      <c r="S890" t="s">
        <v>22</v>
      </c>
      <c r="T890">
        <v>13</v>
      </c>
      <c r="U890" s="2">
        <v>282.19169535999998</v>
      </c>
      <c r="V890" s="2">
        <v>6613.8678599999994</v>
      </c>
      <c r="W890" s="2">
        <v>7.9068244000000005</v>
      </c>
      <c r="X890" s="2">
        <v>2.4934384000000001</v>
      </c>
      <c r="Y890" s="2">
        <v>4.2782153599999999</v>
      </c>
      <c r="Z890" s="6">
        <f>Crate_BOMs[[#This Row],[glass weight (lb)]]+Crate_BOMs[[#This Row],[Crate Weight (lb)]]/COUNTIF(Crate_BOMs[crate no.],Crate_BOMs[[#This Row],[crate no.]])</f>
        <v>251.64192476857141</v>
      </c>
      <c r="AA890" s="6" t="str">
        <f>IF(LEFT(Crate_BOMs[[#This Row],[glass code]],4)&lt;&gt;"1116","",IFERROR(MID(Crate_BOMs[[#This Row],[no]],FIND("ECN",Crate_BOMs[[#This Row],[no]]),200),MID(Crate_BOMs[[#This Row],[no]],39,200)))</f>
        <v>2.08 GLZ02</v>
      </c>
      <c r="AB890" s="6" t="str">
        <f>SUBSTITUTE(IF(RIGHT(Crate_BOMs[[#This Row],[PO Sublot-GL]],6)="curved",RIGHT(Crate_BOMs[[#This Row],[PO Sublot-GL]],12),RIGHT(Crate_BOMs[[#This Row],[PO Sublot-GL]],5))," ","")</f>
        <v>GLZ02</v>
      </c>
      <c r="AC890" s="6" t="str">
        <f>SUBSTITUTE(LEFT(Crate_BOMs[[#This Row],[PO Sublot-GL]],LEN(Crate_BOMs[[#This Row],[PO Sublot-GL]])-LEN(Crate_BOMs[[#This Row],[Glass Type]]))," ","")</f>
        <v>2.08</v>
      </c>
      <c r="AD890" s="6" t="str">
        <f>LEFT(Crate_BOMs[[#This Row],[no]],FIND(" ",Crate_BOMs[[#This Row],[no]],5)-1)</f>
        <v>PO 40546</v>
      </c>
      <c r="AE890" s="6" cm="1">
        <f t="array" ref="AE890">COUNTA(_xlfn.UNIQUE(_xlfn._xlws.FILTER(Crate_BOMs[PO],Crate_BOMs[crate no.]=Crate_BOMs[[#This Row],[crate no.]])))</f>
        <v>3</v>
      </c>
      <c r="AF890" s="10" t="str">
        <f>IF(Crate_BOMs[[#This Row],['# POs in Crate]]=1,"",IF(VLOOKUP(Crate_BOMs[[#This Row],[crate no.]],Crates_[[crate no.]:[New Sublot]],3,FALSE)="","",VLOOKUP(Crate_BOMs[[#This Row],[crate no.]],Crates_[[crate no.]:[New Sublot]],3,FALSE)))</f>
        <v>2.07</v>
      </c>
      <c r="AG890" s="6" t="str">
        <f>IF(VLOOKUP(Crate_BOMs[[#This Row],[crate no.]],Crates_[[crate no.]:[New Sublot]],3,FALSE)="",VLOOKUP(Crate_BOMs[[#This Row],[crate no.]],Crates_[[crate no.]:[New Sublot]],2,FALSE),VLOOKUP(Crate_BOMs[[#This Row],[crate no.]],Crates_[[crate no.]:[New Sublot]],3,FALSE))</f>
        <v>2.07</v>
      </c>
    </row>
    <row r="891" spans="1:33" x14ac:dyDescent="0.25">
      <c r="A891">
        <v>16</v>
      </c>
      <c r="B891">
        <v>300521946</v>
      </c>
      <c r="C891">
        <v>2394819</v>
      </c>
      <c r="D891">
        <v>1</v>
      </c>
      <c r="E891" t="s">
        <v>177</v>
      </c>
      <c r="F891" t="s">
        <v>247</v>
      </c>
      <c r="G891">
        <v>2181</v>
      </c>
      <c r="H891">
        <v>870</v>
      </c>
      <c r="I891">
        <v>86</v>
      </c>
      <c r="J891">
        <v>34</v>
      </c>
      <c r="K891">
        <v>105</v>
      </c>
      <c r="L891">
        <v>1</v>
      </c>
      <c r="M891" t="s">
        <v>179</v>
      </c>
      <c r="N891" t="s">
        <v>180</v>
      </c>
      <c r="O891" s="2">
        <v>231.4853751</v>
      </c>
      <c r="P891" s="15"/>
      <c r="Q891" s="15"/>
      <c r="R891" s="15"/>
      <c r="S891" t="s">
        <v>22</v>
      </c>
      <c r="T891">
        <v>13</v>
      </c>
      <c r="U891" s="2">
        <v>282.19169535999998</v>
      </c>
      <c r="V891" s="2">
        <v>6613.8678599999994</v>
      </c>
      <c r="W891" s="2">
        <v>7.9068244000000005</v>
      </c>
      <c r="X891" s="2">
        <v>2.4934384000000001</v>
      </c>
      <c r="Y891" s="2">
        <v>4.2782153599999999</v>
      </c>
      <c r="Z891" s="6">
        <f>Crate_BOMs[[#This Row],[glass weight (lb)]]+Crate_BOMs[[#This Row],[Crate Weight (lb)]]/COUNTIF(Crate_BOMs[crate no.],Crate_BOMs[[#This Row],[crate no.]])</f>
        <v>251.64192476857141</v>
      </c>
      <c r="AA891" s="6" t="str">
        <f>IF(LEFT(Crate_BOMs[[#This Row],[glass code]],4)&lt;&gt;"1116","",IFERROR(MID(Crate_BOMs[[#This Row],[no]],FIND("ECN",Crate_BOMs[[#This Row],[no]]),200),MID(Crate_BOMs[[#This Row],[no]],39,200)))</f>
        <v>2.08 GLZ02</v>
      </c>
      <c r="AB891" s="6" t="str">
        <f>SUBSTITUTE(IF(RIGHT(Crate_BOMs[[#This Row],[PO Sublot-GL]],6)="curved",RIGHT(Crate_BOMs[[#This Row],[PO Sublot-GL]],12),RIGHT(Crate_BOMs[[#This Row],[PO Sublot-GL]],5))," ","")</f>
        <v>GLZ02</v>
      </c>
      <c r="AC891" s="6" t="str">
        <f>SUBSTITUTE(LEFT(Crate_BOMs[[#This Row],[PO Sublot-GL]],LEN(Crate_BOMs[[#This Row],[PO Sublot-GL]])-LEN(Crate_BOMs[[#This Row],[Glass Type]]))," ","")</f>
        <v>2.08</v>
      </c>
      <c r="AD891" s="6" t="str">
        <f>LEFT(Crate_BOMs[[#This Row],[no]],FIND(" ",Crate_BOMs[[#This Row],[no]],5)-1)</f>
        <v>PO 40546</v>
      </c>
      <c r="AE891" s="6" cm="1">
        <f t="array" ref="AE891">COUNTA(_xlfn.UNIQUE(_xlfn._xlws.FILTER(Crate_BOMs[PO],Crate_BOMs[crate no.]=Crate_BOMs[[#This Row],[crate no.]])))</f>
        <v>3</v>
      </c>
      <c r="AF891" s="10" t="str">
        <f>IF(Crate_BOMs[[#This Row],['# POs in Crate]]=1,"",IF(VLOOKUP(Crate_BOMs[[#This Row],[crate no.]],Crates_[[crate no.]:[New Sublot]],3,FALSE)="","",VLOOKUP(Crate_BOMs[[#This Row],[crate no.]],Crates_[[crate no.]:[New Sublot]],3,FALSE)))</f>
        <v>2.07</v>
      </c>
      <c r="AG891" s="6" t="str">
        <f>IF(VLOOKUP(Crate_BOMs[[#This Row],[crate no.]],Crates_[[crate no.]:[New Sublot]],3,FALSE)="",VLOOKUP(Crate_BOMs[[#This Row],[crate no.]],Crates_[[crate no.]:[New Sublot]],2,FALSE),VLOOKUP(Crate_BOMs[[#This Row],[crate no.]],Crates_[[crate no.]:[New Sublot]],3,FALSE))</f>
        <v>2.07</v>
      </c>
    </row>
    <row r="892" spans="1:33" x14ac:dyDescent="0.25">
      <c r="A892">
        <v>16</v>
      </c>
      <c r="B892">
        <v>300521946</v>
      </c>
      <c r="C892">
        <v>2394815</v>
      </c>
      <c r="D892">
        <v>1</v>
      </c>
      <c r="E892" t="s">
        <v>177</v>
      </c>
      <c r="F892" t="s">
        <v>192</v>
      </c>
      <c r="G892">
        <v>2181</v>
      </c>
      <c r="H892">
        <v>870</v>
      </c>
      <c r="I892">
        <v>86</v>
      </c>
      <c r="J892">
        <v>34</v>
      </c>
      <c r="K892">
        <v>105</v>
      </c>
      <c r="L892">
        <v>1</v>
      </c>
      <c r="M892" t="s">
        <v>179</v>
      </c>
      <c r="N892" t="s">
        <v>180</v>
      </c>
      <c r="O892" s="2">
        <v>231.4853751</v>
      </c>
      <c r="P892" s="15"/>
      <c r="Q892" s="15"/>
      <c r="R892" s="15"/>
      <c r="S892" t="s">
        <v>22</v>
      </c>
      <c r="T892">
        <v>13</v>
      </c>
      <c r="U892" s="2">
        <v>282.19169535999998</v>
      </c>
      <c r="V892" s="2">
        <v>6613.8678599999994</v>
      </c>
      <c r="W892" s="2">
        <v>7.9068244000000005</v>
      </c>
      <c r="X892" s="2">
        <v>2.4934384000000001</v>
      </c>
      <c r="Y892" s="2">
        <v>4.2782153599999999</v>
      </c>
      <c r="Z892" s="6">
        <f>Crate_BOMs[[#This Row],[glass weight (lb)]]+Crate_BOMs[[#This Row],[Crate Weight (lb)]]/COUNTIF(Crate_BOMs[crate no.],Crate_BOMs[[#This Row],[crate no.]])</f>
        <v>251.64192476857141</v>
      </c>
      <c r="AA892" s="6" t="str">
        <f>IF(LEFT(Crate_BOMs[[#This Row],[glass code]],4)&lt;&gt;"1116","",IFERROR(MID(Crate_BOMs[[#This Row],[no]],FIND("ECN",Crate_BOMs[[#This Row],[no]]),200),MID(Crate_BOMs[[#This Row],[no]],39,200)))</f>
        <v>2.06 GLZ02</v>
      </c>
      <c r="AB892" s="6" t="str">
        <f>SUBSTITUTE(IF(RIGHT(Crate_BOMs[[#This Row],[PO Sublot-GL]],6)="curved",RIGHT(Crate_BOMs[[#This Row],[PO Sublot-GL]],12),RIGHT(Crate_BOMs[[#This Row],[PO Sublot-GL]],5))," ","")</f>
        <v>GLZ02</v>
      </c>
      <c r="AC892" s="6" t="str">
        <f>SUBSTITUTE(LEFT(Crate_BOMs[[#This Row],[PO Sublot-GL]],LEN(Crate_BOMs[[#This Row],[PO Sublot-GL]])-LEN(Crate_BOMs[[#This Row],[Glass Type]]))," ","")</f>
        <v>2.06</v>
      </c>
      <c r="AD892" s="6" t="str">
        <f>LEFT(Crate_BOMs[[#This Row],[no]],FIND(" ",Crate_BOMs[[#This Row],[no]],5)-1)</f>
        <v>PO 40544</v>
      </c>
      <c r="AE892" s="6" cm="1">
        <f t="array" ref="AE892">COUNTA(_xlfn.UNIQUE(_xlfn._xlws.FILTER(Crate_BOMs[PO],Crate_BOMs[crate no.]=Crate_BOMs[[#This Row],[crate no.]])))</f>
        <v>3</v>
      </c>
      <c r="AF892" s="10" t="str">
        <f>IF(Crate_BOMs[[#This Row],['# POs in Crate]]=1,"",IF(VLOOKUP(Crate_BOMs[[#This Row],[crate no.]],Crates_[[crate no.]:[New Sublot]],3,FALSE)="","",VLOOKUP(Crate_BOMs[[#This Row],[crate no.]],Crates_[[crate no.]:[New Sublot]],3,FALSE)))</f>
        <v>2.07</v>
      </c>
      <c r="AG892" s="6" t="str">
        <f>IF(VLOOKUP(Crate_BOMs[[#This Row],[crate no.]],Crates_[[crate no.]:[New Sublot]],3,FALSE)="",VLOOKUP(Crate_BOMs[[#This Row],[crate no.]],Crates_[[crate no.]:[New Sublot]],2,FALSE),VLOOKUP(Crate_BOMs[[#This Row],[crate no.]],Crates_[[crate no.]:[New Sublot]],3,FALSE))</f>
        <v>2.07</v>
      </c>
    </row>
    <row r="893" spans="1:33" x14ac:dyDescent="0.25">
      <c r="A893">
        <v>16</v>
      </c>
      <c r="B893">
        <v>300521946</v>
      </c>
      <c r="C893">
        <v>2394815</v>
      </c>
      <c r="D893">
        <v>1</v>
      </c>
      <c r="E893" t="s">
        <v>177</v>
      </c>
      <c r="F893" t="s">
        <v>192</v>
      </c>
      <c r="G893">
        <v>2181</v>
      </c>
      <c r="H893">
        <v>870</v>
      </c>
      <c r="I893">
        <v>86</v>
      </c>
      <c r="J893">
        <v>34</v>
      </c>
      <c r="K893">
        <v>105</v>
      </c>
      <c r="L893">
        <v>1</v>
      </c>
      <c r="M893" t="s">
        <v>179</v>
      </c>
      <c r="N893" t="s">
        <v>180</v>
      </c>
      <c r="O893" s="2">
        <v>231.4853751</v>
      </c>
      <c r="P893" s="15"/>
      <c r="Q893" s="15"/>
      <c r="R893" s="15"/>
      <c r="S893" t="s">
        <v>22</v>
      </c>
      <c r="T893">
        <v>13</v>
      </c>
      <c r="U893" s="2">
        <v>282.19169535999998</v>
      </c>
      <c r="V893" s="2">
        <v>6613.8678599999994</v>
      </c>
      <c r="W893" s="2">
        <v>7.9068244000000005</v>
      </c>
      <c r="X893" s="2">
        <v>2.4934384000000001</v>
      </c>
      <c r="Y893" s="2">
        <v>4.2782153599999999</v>
      </c>
      <c r="Z893" s="6">
        <f>Crate_BOMs[[#This Row],[glass weight (lb)]]+Crate_BOMs[[#This Row],[Crate Weight (lb)]]/COUNTIF(Crate_BOMs[crate no.],Crate_BOMs[[#This Row],[crate no.]])</f>
        <v>251.64192476857141</v>
      </c>
      <c r="AA893" s="6" t="str">
        <f>IF(LEFT(Crate_BOMs[[#This Row],[glass code]],4)&lt;&gt;"1116","",IFERROR(MID(Crate_BOMs[[#This Row],[no]],FIND("ECN",Crate_BOMs[[#This Row],[no]]),200),MID(Crate_BOMs[[#This Row],[no]],39,200)))</f>
        <v>2.06 GLZ02</v>
      </c>
      <c r="AB893" s="6" t="str">
        <f>SUBSTITUTE(IF(RIGHT(Crate_BOMs[[#This Row],[PO Sublot-GL]],6)="curved",RIGHT(Crate_BOMs[[#This Row],[PO Sublot-GL]],12),RIGHT(Crate_BOMs[[#This Row],[PO Sublot-GL]],5))," ","")</f>
        <v>GLZ02</v>
      </c>
      <c r="AC893" s="6" t="str">
        <f>SUBSTITUTE(LEFT(Crate_BOMs[[#This Row],[PO Sublot-GL]],LEN(Crate_BOMs[[#This Row],[PO Sublot-GL]])-LEN(Crate_BOMs[[#This Row],[Glass Type]]))," ","")</f>
        <v>2.06</v>
      </c>
      <c r="AD893" s="6" t="str">
        <f>LEFT(Crate_BOMs[[#This Row],[no]],FIND(" ",Crate_BOMs[[#This Row],[no]],5)-1)</f>
        <v>PO 40544</v>
      </c>
      <c r="AE893" s="6" cm="1">
        <f t="array" ref="AE893">COUNTA(_xlfn.UNIQUE(_xlfn._xlws.FILTER(Crate_BOMs[PO],Crate_BOMs[crate no.]=Crate_BOMs[[#This Row],[crate no.]])))</f>
        <v>3</v>
      </c>
      <c r="AF893" s="10" t="str">
        <f>IF(Crate_BOMs[[#This Row],['# POs in Crate]]=1,"",IF(VLOOKUP(Crate_BOMs[[#This Row],[crate no.]],Crates_[[crate no.]:[New Sublot]],3,FALSE)="","",VLOOKUP(Crate_BOMs[[#This Row],[crate no.]],Crates_[[crate no.]:[New Sublot]],3,FALSE)))</f>
        <v>2.07</v>
      </c>
      <c r="AG893" s="6" t="str">
        <f>IF(VLOOKUP(Crate_BOMs[[#This Row],[crate no.]],Crates_[[crate no.]:[New Sublot]],3,FALSE)="",VLOOKUP(Crate_BOMs[[#This Row],[crate no.]],Crates_[[crate no.]:[New Sublot]],2,FALSE),VLOOKUP(Crate_BOMs[[#This Row],[crate no.]],Crates_[[crate no.]:[New Sublot]],3,FALSE))</f>
        <v>2.07</v>
      </c>
    </row>
    <row r="894" spans="1:33" x14ac:dyDescent="0.25">
      <c r="A894">
        <v>16</v>
      </c>
      <c r="B894">
        <v>300522069</v>
      </c>
      <c r="C894">
        <v>2394815</v>
      </c>
      <c r="D894">
        <v>1</v>
      </c>
      <c r="E894" t="s">
        <v>177</v>
      </c>
      <c r="F894" t="s">
        <v>192</v>
      </c>
      <c r="G894">
        <v>2181</v>
      </c>
      <c r="H894">
        <v>870</v>
      </c>
      <c r="I894">
        <v>86</v>
      </c>
      <c r="J894">
        <v>34</v>
      </c>
      <c r="K894">
        <v>105</v>
      </c>
      <c r="L894">
        <v>1</v>
      </c>
      <c r="M894" t="s">
        <v>179</v>
      </c>
      <c r="N894" t="s">
        <v>180</v>
      </c>
      <c r="O894" s="2">
        <v>231.4853751</v>
      </c>
      <c r="P894" s="15"/>
      <c r="Q894" s="15"/>
      <c r="R894" s="15"/>
      <c r="S894" t="s">
        <v>22</v>
      </c>
      <c r="T894">
        <v>13</v>
      </c>
      <c r="U894" s="2">
        <v>282.19169535999998</v>
      </c>
      <c r="V894" s="2">
        <v>6613.8678599999994</v>
      </c>
      <c r="W894" s="2">
        <v>7.9068244000000005</v>
      </c>
      <c r="X894" s="2">
        <v>2.4934384000000001</v>
      </c>
      <c r="Y894" s="2">
        <v>4.2782153599999999</v>
      </c>
      <c r="Z894" s="6">
        <f>Crate_BOMs[[#This Row],[glass weight (lb)]]+Crate_BOMs[[#This Row],[Crate Weight (lb)]]/COUNTIF(Crate_BOMs[crate no.],Crate_BOMs[[#This Row],[crate no.]])</f>
        <v>250.29815479066667</v>
      </c>
      <c r="AA894" s="6" t="str">
        <f>IF(LEFT(Crate_BOMs[[#This Row],[glass code]],4)&lt;&gt;"1116","",IFERROR(MID(Crate_BOMs[[#This Row],[no]],FIND("ECN",Crate_BOMs[[#This Row],[no]]),200),MID(Crate_BOMs[[#This Row],[no]],39,200)))</f>
        <v>2.06 GLZ02</v>
      </c>
      <c r="AB894" s="6" t="str">
        <f>SUBSTITUTE(IF(RIGHT(Crate_BOMs[[#This Row],[PO Sublot-GL]],6)="curved",RIGHT(Crate_BOMs[[#This Row],[PO Sublot-GL]],12),RIGHT(Crate_BOMs[[#This Row],[PO Sublot-GL]],5))," ","")</f>
        <v>GLZ02</v>
      </c>
      <c r="AC894" s="6" t="str">
        <f>SUBSTITUTE(LEFT(Crate_BOMs[[#This Row],[PO Sublot-GL]],LEN(Crate_BOMs[[#This Row],[PO Sublot-GL]])-LEN(Crate_BOMs[[#This Row],[Glass Type]]))," ","")</f>
        <v>2.06</v>
      </c>
      <c r="AD894" s="6" t="str">
        <f>LEFT(Crate_BOMs[[#This Row],[no]],FIND(" ",Crate_BOMs[[#This Row],[no]],5)-1)</f>
        <v>PO 40544</v>
      </c>
      <c r="AE894" s="6" cm="1">
        <f t="array" ref="AE894">COUNTA(_xlfn.UNIQUE(_xlfn._xlws.FILTER(Crate_BOMs[PO],Crate_BOMs[crate no.]=Crate_BOMs[[#This Row],[crate no.]])))</f>
        <v>1</v>
      </c>
      <c r="AF894" s="10" t="str">
        <f>IF(Crate_BOMs[[#This Row],['# POs in Crate]]=1,"",IF(VLOOKUP(Crate_BOMs[[#This Row],[crate no.]],Crates_[[crate no.]:[New Sublot]],3,FALSE)="","",VLOOKUP(Crate_BOMs[[#This Row],[crate no.]],Crates_[[crate no.]:[New Sublot]],3,FALSE)))</f>
        <v/>
      </c>
      <c r="AG894" s="6" t="str">
        <f>IF(VLOOKUP(Crate_BOMs[[#This Row],[crate no.]],Crates_[[crate no.]:[New Sublot]],3,FALSE)="",VLOOKUP(Crate_BOMs[[#This Row],[crate no.]],Crates_[[crate no.]:[New Sublot]],2,FALSE),VLOOKUP(Crate_BOMs[[#This Row],[crate no.]],Crates_[[crate no.]:[New Sublot]],3,FALSE))</f>
        <v>2.06</v>
      </c>
    </row>
    <row r="895" spans="1:33" x14ac:dyDescent="0.25">
      <c r="A895">
        <v>16</v>
      </c>
      <c r="B895">
        <v>300522069</v>
      </c>
      <c r="C895">
        <v>2394815</v>
      </c>
      <c r="D895">
        <v>1</v>
      </c>
      <c r="E895" t="s">
        <v>177</v>
      </c>
      <c r="F895" t="s">
        <v>192</v>
      </c>
      <c r="G895">
        <v>2181</v>
      </c>
      <c r="H895">
        <v>870</v>
      </c>
      <c r="I895">
        <v>86</v>
      </c>
      <c r="J895">
        <v>34</v>
      </c>
      <c r="K895">
        <v>105</v>
      </c>
      <c r="L895">
        <v>1</v>
      </c>
      <c r="M895" t="s">
        <v>179</v>
      </c>
      <c r="N895" t="s">
        <v>180</v>
      </c>
      <c r="O895" s="2">
        <v>231.4853751</v>
      </c>
      <c r="P895" s="15"/>
      <c r="Q895" s="15"/>
      <c r="R895" s="15"/>
      <c r="S895" t="s">
        <v>22</v>
      </c>
      <c r="T895">
        <v>13</v>
      </c>
      <c r="U895" s="2">
        <v>282.19169535999998</v>
      </c>
      <c r="V895" s="2">
        <v>6613.8678599999994</v>
      </c>
      <c r="W895" s="2">
        <v>7.9068244000000005</v>
      </c>
      <c r="X895" s="2">
        <v>2.4934384000000001</v>
      </c>
      <c r="Y895" s="2">
        <v>4.2782153599999999</v>
      </c>
      <c r="Z895" s="6">
        <f>Crate_BOMs[[#This Row],[glass weight (lb)]]+Crate_BOMs[[#This Row],[Crate Weight (lb)]]/COUNTIF(Crate_BOMs[crate no.],Crate_BOMs[[#This Row],[crate no.]])</f>
        <v>250.29815479066667</v>
      </c>
      <c r="AA895" s="6" t="str">
        <f>IF(LEFT(Crate_BOMs[[#This Row],[glass code]],4)&lt;&gt;"1116","",IFERROR(MID(Crate_BOMs[[#This Row],[no]],FIND("ECN",Crate_BOMs[[#This Row],[no]]),200),MID(Crate_BOMs[[#This Row],[no]],39,200)))</f>
        <v>2.06 GLZ02</v>
      </c>
      <c r="AB895" s="6" t="str">
        <f>SUBSTITUTE(IF(RIGHT(Crate_BOMs[[#This Row],[PO Sublot-GL]],6)="curved",RIGHT(Crate_BOMs[[#This Row],[PO Sublot-GL]],12),RIGHT(Crate_BOMs[[#This Row],[PO Sublot-GL]],5))," ","")</f>
        <v>GLZ02</v>
      </c>
      <c r="AC895" s="6" t="str">
        <f>SUBSTITUTE(LEFT(Crate_BOMs[[#This Row],[PO Sublot-GL]],LEN(Crate_BOMs[[#This Row],[PO Sublot-GL]])-LEN(Crate_BOMs[[#This Row],[Glass Type]]))," ","")</f>
        <v>2.06</v>
      </c>
      <c r="AD895" s="6" t="str">
        <f>LEFT(Crate_BOMs[[#This Row],[no]],FIND(" ",Crate_BOMs[[#This Row],[no]],5)-1)</f>
        <v>PO 40544</v>
      </c>
      <c r="AE895" s="6" cm="1">
        <f t="array" ref="AE895">COUNTA(_xlfn.UNIQUE(_xlfn._xlws.FILTER(Crate_BOMs[PO],Crate_BOMs[crate no.]=Crate_BOMs[[#This Row],[crate no.]])))</f>
        <v>1</v>
      </c>
      <c r="AF895" s="10" t="str">
        <f>IF(Crate_BOMs[[#This Row],['# POs in Crate]]=1,"",IF(VLOOKUP(Crate_BOMs[[#This Row],[crate no.]],Crates_[[crate no.]:[New Sublot]],3,FALSE)="","",VLOOKUP(Crate_BOMs[[#This Row],[crate no.]],Crates_[[crate no.]:[New Sublot]],3,FALSE)))</f>
        <v/>
      </c>
      <c r="AG895" s="6" t="str">
        <f>IF(VLOOKUP(Crate_BOMs[[#This Row],[crate no.]],Crates_[[crate no.]:[New Sublot]],3,FALSE)="",VLOOKUP(Crate_BOMs[[#This Row],[crate no.]],Crates_[[crate no.]:[New Sublot]],2,FALSE),VLOOKUP(Crate_BOMs[[#This Row],[crate no.]],Crates_[[crate no.]:[New Sublot]],3,FALSE))</f>
        <v>2.06</v>
      </c>
    </row>
    <row r="896" spans="1:33" x14ac:dyDescent="0.25">
      <c r="A896">
        <v>16</v>
      </c>
      <c r="B896">
        <v>300522069</v>
      </c>
      <c r="C896">
        <v>2394815</v>
      </c>
      <c r="D896">
        <v>1</v>
      </c>
      <c r="E896" t="s">
        <v>177</v>
      </c>
      <c r="F896" t="s">
        <v>192</v>
      </c>
      <c r="G896">
        <v>2181</v>
      </c>
      <c r="H896">
        <v>870</v>
      </c>
      <c r="I896">
        <v>86</v>
      </c>
      <c r="J896">
        <v>34</v>
      </c>
      <c r="K896">
        <v>105</v>
      </c>
      <c r="L896">
        <v>1</v>
      </c>
      <c r="M896" t="s">
        <v>179</v>
      </c>
      <c r="N896" t="s">
        <v>180</v>
      </c>
      <c r="O896" s="2">
        <v>231.4853751</v>
      </c>
      <c r="P896" s="15"/>
      <c r="Q896" s="15"/>
      <c r="R896" s="15"/>
      <c r="S896" t="s">
        <v>22</v>
      </c>
      <c r="T896">
        <v>13</v>
      </c>
      <c r="U896" s="2">
        <v>282.19169535999998</v>
      </c>
      <c r="V896" s="2">
        <v>6613.8678599999994</v>
      </c>
      <c r="W896" s="2">
        <v>7.9068244000000005</v>
      </c>
      <c r="X896" s="2">
        <v>2.4934384000000001</v>
      </c>
      <c r="Y896" s="2">
        <v>4.2782153599999999</v>
      </c>
      <c r="Z896" s="6">
        <f>Crate_BOMs[[#This Row],[glass weight (lb)]]+Crate_BOMs[[#This Row],[Crate Weight (lb)]]/COUNTIF(Crate_BOMs[crate no.],Crate_BOMs[[#This Row],[crate no.]])</f>
        <v>250.29815479066667</v>
      </c>
      <c r="AA896" s="6" t="str">
        <f>IF(LEFT(Crate_BOMs[[#This Row],[glass code]],4)&lt;&gt;"1116","",IFERROR(MID(Crate_BOMs[[#This Row],[no]],FIND("ECN",Crate_BOMs[[#This Row],[no]]),200),MID(Crate_BOMs[[#This Row],[no]],39,200)))</f>
        <v>2.06 GLZ02</v>
      </c>
      <c r="AB896" s="6" t="str">
        <f>SUBSTITUTE(IF(RIGHT(Crate_BOMs[[#This Row],[PO Sublot-GL]],6)="curved",RIGHT(Crate_BOMs[[#This Row],[PO Sublot-GL]],12),RIGHT(Crate_BOMs[[#This Row],[PO Sublot-GL]],5))," ","")</f>
        <v>GLZ02</v>
      </c>
      <c r="AC896" s="6" t="str">
        <f>SUBSTITUTE(LEFT(Crate_BOMs[[#This Row],[PO Sublot-GL]],LEN(Crate_BOMs[[#This Row],[PO Sublot-GL]])-LEN(Crate_BOMs[[#This Row],[Glass Type]]))," ","")</f>
        <v>2.06</v>
      </c>
      <c r="AD896" s="6" t="str">
        <f>LEFT(Crate_BOMs[[#This Row],[no]],FIND(" ",Crate_BOMs[[#This Row],[no]],5)-1)</f>
        <v>PO 40544</v>
      </c>
      <c r="AE896" s="6" cm="1">
        <f t="array" ref="AE896">COUNTA(_xlfn.UNIQUE(_xlfn._xlws.FILTER(Crate_BOMs[PO],Crate_BOMs[crate no.]=Crate_BOMs[[#This Row],[crate no.]])))</f>
        <v>1</v>
      </c>
      <c r="AF896" s="10" t="str">
        <f>IF(Crate_BOMs[[#This Row],['# POs in Crate]]=1,"",IF(VLOOKUP(Crate_BOMs[[#This Row],[crate no.]],Crates_[[crate no.]:[New Sublot]],3,FALSE)="","",VLOOKUP(Crate_BOMs[[#This Row],[crate no.]],Crates_[[crate no.]:[New Sublot]],3,FALSE)))</f>
        <v/>
      </c>
      <c r="AG896" s="6" t="str">
        <f>IF(VLOOKUP(Crate_BOMs[[#This Row],[crate no.]],Crates_[[crate no.]:[New Sublot]],3,FALSE)="",VLOOKUP(Crate_BOMs[[#This Row],[crate no.]],Crates_[[crate no.]:[New Sublot]],2,FALSE),VLOOKUP(Crate_BOMs[[#This Row],[crate no.]],Crates_[[crate no.]:[New Sublot]],3,FALSE))</f>
        <v>2.06</v>
      </c>
    </row>
    <row r="897" spans="1:33" x14ac:dyDescent="0.25">
      <c r="A897">
        <v>16</v>
      </c>
      <c r="B897">
        <v>300522069</v>
      </c>
      <c r="C897">
        <v>2394815</v>
      </c>
      <c r="D897">
        <v>1</v>
      </c>
      <c r="E897" t="s">
        <v>177</v>
      </c>
      <c r="F897" t="s">
        <v>192</v>
      </c>
      <c r="G897">
        <v>2181</v>
      </c>
      <c r="H897">
        <v>870</v>
      </c>
      <c r="I897">
        <v>86</v>
      </c>
      <c r="J897">
        <v>34</v>
      </c>
      <c r="K897">
        <v>105</v>
      </c>
      <c r="L897">
        <v>1</v>
      </c>
      <c r="M897" t="s">
        <v>179</v>
      </c>
      <c r="N897" t="s">
        <v>180</v>
      </c>
      <c r="O897" s="2">
        <v>231.4853751</v>
      </c>
      <c r="P897" s="15"/>
      <c r="Q897" s="15"/>
      <c r="R897" s="15"/>
      <c r="S897" t="s">
        <v>22</v>
      </c>
      <c r="T897">
        <v>13</v>
      </c>
      <c r="U897" s="2">
        <v>282.19169535999998</v>
      </c>
      <c r="V897" s="2">
        <v>6613.8678599999994</v>
      </c>
      <c r="W897" s="2">
        <v>7.9068244000000005</v>
      </c>
      <c r="X897" s="2">
        <v>2.4934384000000001</v>
      </c>
      <c r="Y897" s="2">
        <v>4.2782153599999999</v>
      </c>
      <c r="Z897" s="6">
        <f>Crate_BOMs[[#This Row],[glass weight (lb)]]+Crate_BOMs[[#This Row],[Crate Weight (lb)]]/COUNTIF(Crate_BOMs[crate no.],Crate_BOMs[[#This Row],[crate no.]])</f>
        <v>250.29815479066667</v>
      </c>
      <c r="AA897" s="6" t="str">
        <f>IF(LEFT(Crate_BOMs[[#This Row],[glass code]],4)&lt;&gt;"1116","",IFERROR(MID(Crate_BOMs[[#This Row],[no]],FIND("ECN",Crate_BOMs[[#This Row],[no]]),200),MID(Crate_BOMs[[#This Row],[no]],39,200)))</f>
        <v>2.06 GLZ02</v>
      </c>
      <c r="AB897" s="6" t="str">
        <f>SUBSTITUTE(IF(RIGHT(Crate_BOMs[[#This Row],[PO Sublot-GL]],6)="curved",RIGHT(Crate_BOMs[[#This Row],[PO Sublot-GL]],12),RIGHT(Crate_BOMs[[#This Row],[PO Sublot-GL]],5))," ","")</f>
        <v>GLZ02</v>
      </c>
      <c r="AC897" s="6" t="str">
        <f>SUBSTITUTE(LEFT(Crate_BOMs[[#This Row],[PO Sublot-GL]],LEN(Crate_BOMs[[#This Row],[PO Sublot-GL]])-LEN(Crate_BOMs[[#This Row],[Glass Type]]))," ","")</f>
        <v>2.06</v>
      </c>
      <c r="AD897" s="6" t="str">
        <f>LEFT(Crate_BOMs[[#This Row],[no]],FIND(" ",Crate_BOMs[[#This Row],[no]],5)-1)</f>
        <v>PO 40544</v>
      </c>
      <c r="AE897" s="6" cm="1">
        <f t="array" ref="AE897">COUNTA(_xlfn.UNIQUE(_xlfn._xlws.FILTER(Crate_BOMs[PO],Crate_BOMs[crate no.]=Crate_BOMs[[#This Row],[crate no.]])))</f>
        <v>1</v>
      </c>
      <c r="AF897" s="10" t="str">
        <f>IF(Crate_BOMs[[#This Row],['# POs in Crate]]=1,"",IF(VLOOKUP(Crate_BOMs[[#This Row],[crate no.]],Crates_[[crate no.]:[New Sublot]],3,FALSE)="","",VLOOKUP(Crate_BOMs[[#This Row],[crate no.]],Crates_[[crate no.]:[New Sublot]],3,FALSE)))</f>
        <v/>
      </c>
      <c r="AG897" s="6" t="str">
        <f>IF(VLOOKUP(Crate_BOMs[[#This Row],[crate no.]],Crates_[[crate no.]:[New Sublot]],3,FALSE)="",VLOOKUP(Crate_BOMs[[#This Row],[crate no.]],Crates_[[crate no.]:[New Sublot]],2,FALSE),VLOOKUP(Crate_BOMs[[#This Row],[crate no.]],Crates_[[crate no.]:[New Sublot]],3,FALSE))</f>
        <v>2.06</v>
      </c>
    </row>
    <row r="898" spans="1:33" x14ac:dyDescent="0.25">
      <c r="A898">
        <v>16</v>
      </c>
      <c r="B898">
        <v>300522069</v>
      </c>
      <c r="C898">
        <v>2394815</v>
      </c>
      <c r="D898">
        <v>1</v>
      </c>
      <c r="E898" t="s">
        <v>177</v>
      </c>
      <c r="F898" t="s">
        <v>192</v>
      </c>
      <c r="G898">
        <v>2181</v>
      </c>
      <c r="H898">
        <v>870</v>
      </c>
      <c r="I898">
        <v>86</v>
      </c>
      <c r="J898">
        <v>34</v>
      </c>
      <c r="K898">
        <v>105</v>
      </c>
      <c r="L898">
        <v>1</v>
      </c>
      <c r="M898" t="s">
        <v>179</v>
      </c>
      <c r="N898" t="s">
        <v>180</v>
      </c>
      <c r="O898" s="2">
        <v>231.4853751</v>
      </c>
      <c r="P898" s="15"/>
      <c r="Q898" s="15"/>
      <c r="R898" s="15"/>
      <c r="S898" t="s">
        <v>22</v>
      </c>
      <c r="T898">
        <v>13</v>
      </c>
      <c r="U898" s="2">
        <v>282.19169535999998</v>
      </c>
      <c r="V898" s="2">
        <v>6613.8678599999994</v>
      </c>
      <c r="W898" s="2">
        <v>7.9068244000000005</v>
      </c>
      <c r="X898" s="2">
        <v>2.4934384000000001</v>
      </c>
      <c r="Y898" s="2">
        <v>4.2782153599999999</v>
      </c>
      <c r="Z898" s="6">
        <f>Crate_BOMs[[#This Row],[glass weight (lb)]]+Crate_BOMs[[#This Row],[Crate Weight (lb)]]/COUNTIF(Crate_BOMs[crate no.],Crate_BOMs[[#This Row],[crate no.]])</f>
        <v>250.29815479066667</v>
      </c>
      <c r="AA898" s="6" t="str">
        <f>IF(LEFT(Crate_BOMs[[#This Row],[glass code]],4)&lt;&gt;"1116","",IFERROR(MID(Crate_BOMs[[#This Row],[no]],FIND("ECN",Crate_BOMs[[#This Row],[no]]),200),MID(Crate_BOMs[[#This Row],[no]],39,200)))</f>
        <v>2.06 GLZ02</v>
      </c>
      <c r="AB898" s="6" t="str">
        <f>SUBSTITUTE(IF(RIGHT(Crate_BOMs[[#This Row],[PO Sublot-GL]],6)="curved",RIGHT(Crate_BOMs[[#This Row],[PO Sublot-GL]],12),RIGHT(Crate_BOMs[[#This Row],[PO Sublot-GL]],5))," ","")</f>
        <v>GLZ02</v>
      </c>
      <c r="AC898" s="6" t="str">
        <f>SUBSTITUTE(LEFT(Crate_BOMs[[#This Row],[PO Sublot-GL]],LEN(Crate_BOMs[[#This Row],[PO Sublot-GL]])-LEN(Crate_BOMs[[#This Row],[Glass Type]]))," ","")</f>
        <v>2.06</v>
      </c>
      <c r="AD898" s="6" t="str">
        <f>LEFT(Crate_BOMs[[#This Row],[no]],FIND(" ",Crate_BOMs[[#This Row],[no]],5)-1)</f>
        <v>PO 40544</v>
      </c>
      <c r="AE898" s="6" cm="1">
        <f t="array" ref="AE898">COUNTA(_xlfn.UNIQUE(_xlfn._xlws.FILTER(Crate_BOMs[PO],Crate_BOMs[crate no.]=Crate_BOMs[[#This Row],[crate no.]])))</f>
        <v>1</v>
      </c>
      <c r="AF898" s="10" t="str">
        <f>IF(Crate_BOMs[[#This Row],['# POs in Crate]]=1,"",IF(VLOOKUP(Crate_BOMs[[#This Row],[crate no.]],Crates_[[crate no.]:[New Sublot]],3,FALSE)="","",VLOOKUP(Crate_BOMs[[#This Row],[crate no.]],Crates_[[crate no.]:[New Sublot]],3,FALSE)))</f>
        <v/>
      </c>
      <c r="AG898" s="6" t="str">
        <f>IF(VLOOKUP(Crate_BOMs[[#This Row],[crate no.]],Crates_[[crate no.]:[New Sublot]],3,FALSE)="",VLOOKUP(Crate_BOMs[[#This Row],[crate no.]],Crates_[[crate no.]:[New Sublot]],2,FALSE),VLOOKUP(Crate_BOMs[[#This Row],[crate no.]],Crates_[[crate no.]:[New Sublot]],3,FALSE))</f>
        <v>2.06</v>
      </c>
    </row>
    <row r="899" spans="1:33" x14ac:dyDescent="0.25">
      <c r="A899">
        <v>16</v>
      </c>
      <c r="B899">
        <v>300522069</v>
      </c>
      <c r="C899">
        <v>2394815</v>
      </c>
      <c r="D899">
        <v>1</v>
      </c>
      <c r="E899" t="s">
        <v>177</v>
      </c>
      <c r="F899" t="s">
        <v>192</v>
      </c>
      <c r="G899">
        <v>2181</v>
      </c>
      <c r="H899">
        <v>870</v>
      </c>
      <c r="I899">
        <v>86</v>
      </c>
      <c r="J899">
        <v>34</v>
      </c>
      <c r="K899">
        <v>105</v>
      </c>
      <c r="L899">
        <v>1</v>
      </c>
      <c r="M899" t="s">
        <v>179</v>
      </c>
      <c r="N899" t="s">
        <v>180</v>
      </c>
      <c r="O899" s="2">
        <v>231.4853751</v>
      </c>
      <c r="P899" s="15"/>
      <c r="Q899" s="15"/>
      <c r="R899" s="15"/>
      <c r="S899" t="s">
        <v>22</v>
      </c>
      <c r="T899">
        <v>13</v>
      </c>
      <c r="U899" s="2">
        <v>282.19169535999998</v>
      </c>
      <c r="V899" s="2">
        <v>6613.8678599999994</v>
      </c>
      <c r="W899" s="2">
        <v>7.9068244000000005</v>
      </c>
      <c r="X899" s="2">
        <v>2.4934384000000001</v>
      </c>
      <c r="Y899" s="2">
        <v>4.2782153599999999</v>
      </c>
      <c r="Z899" s="6">
        <f>Crate_BOMs[[#This Row],[glass weight (lb)]]+Crate_BOMs[[#This Row],[Crate Weight (lb)]]/COUNTIF(Crate_BOMs[crate no.],Crate_BOMs[[#This Row],[crate no.]])</f>
        <v>250.29815479066667</v>
      </c>
      <c r="AA899" s="6" t="str">
        <f>IF(LEFT(Crate_BOMs[[#This Row],[glass code]],4)&lt;&gt;"1116","",IFERROR(MID(Crate_BOMs[[#This Row],[no]],FIND("ECN",Crate_BOMs[[#This Row],[no]]),200),MID(Crate_BOMs[[#This Row],[no]],39,200)))</f>
        <v>2.06 GLZ02</v>
      </c>
      <c r="AB899" s="6" t="str">
        <f>SUBSTITUTE(IF(RIGHT(Crate_BOMs[[#This Row],[PO Sublot-GL]],6)="curved",RIGHT(Crate_BOMs[[#This Row],[PO Sublot-GL]],12),RIGHT(Crate_BOMs[[#This Row],[PO Sublot-GL]],5))," ","")</f>
        <v>GLZ02</v>
      </c>
      <c r="AC899" s="6" t="str">
        <f>SUBSTITUTE(LEFT(Crate_BOMs[[#This Row],[PO Sublot-GL]],LEN(Crate_BOMs[[#This Row],[PO Sublot-GL]])-LEN(Crate_BOMs[[#This Row],[Glass Type]]))," ","")</f>
        <v>2.06</v>
      </c>
      <c r="AD899" s="6" t="str">
        <f>LEFT(Crate_BOMs[[#This Row],[no]],FIND(" ",Crate_BOMs[[#This Row],[no]],5)-1)</f>
        <v>PO 40544</v>
      </c>
      <c r="AE899" s="6" cm="1">
        <f t="array" ref="AE899">COUNTA(_xlfn.UNIQUE(_xlfn._xlws.FILTER(Crate_BOMs[PO],Crate_BOMs[crate no.]=Crate_BOMs[[#This Row],[crate no.]])))</f>
        <v>1</v>
      </c>
      <c r="AF899" s="10" t="str">
        <f>IF(Crate_BOMs[[#This Row],['# POs in Crate]]=1,"",IF(VLOOKUP(Crate_BOMs[[#This Row],[crate no.]],Crates_[[crate no.]:[New Sublot]],3,FALSE)="","",VLOOKUP(Crate_BOMs[[#This Row],[crate no.]],Crates_[[crate no.]:[New Sublot]],3,FALSE)))</f>
        <v/>
      </c>
      <c r="AG899" s="6" t="str">
        <f>IF(VLOOKUP(Crate_BOMs[[#This Row],[crate no.]],Crates_[[crate no.]:[New Sublot]],3,FALSE)="",VLOOKUP(Crate_BOMs[[#This Row],[crate no.]],Crates_[[crate no.]:[New Sublot]],2,FALSE),VLOOKUP(Crate_BOMs[[#This Row],[crate no.]],Crates_[[crate no.]:[New Sublot]],3,FALSE))</f>
        <v>2.06</v>
      </c>
    </row>
    <row r="900" spans="1:33" x14ac:dyDescent="0.25">
      <c r="A900">
        <v>16</v>
      </c>
      <c r="B900">
        <v>300522069</v>
      </c>
      <c r="C900">
        <v>2394815</v>
      </c>
      <c r="D900">
        <v>1</v>
      </c>
      <c r="E900" t="s">
        <v>177</v>
      </c>
      <c r="F900" t="s">
        <v>192</v>
      </c>
      <c r="G900">
        <v>2181</v>
      </c>
      <c r="H900">
        <v>870</v>
      </c>
      <c r="I900">
        <v>86</v>
      </c>
      <c r="J900">
        <v>34</v>
      </c>
      <c r="K900">
        <v>105</v>
      </c>
      <c r="L900">
        <v>1</v>
      </c>
      <c r="M900" t="s">
        <v>179</v>
      </c>
      <c r="N900" t="s">
        <v>180</v>
      </c>
      <c r="O900" s="2">
        <v>231.4853751</v>
      </c>
      <c r="P900" s="15"/>
      <c r="Q900" s="15"/>
      <c r="R900" s="15"/>
      <c r="S900" t="s">
        <v>22</v>
      </c>
      <c r="T900">
        <v>13</v>
      </c>
      <c r="U900" s="2">
        <v>282.19169535999998</v>
      </c>
      <c r="V900" s="2">
        <v>6613.8678599999994</v>
      </c>
      <c r="W900" s="2">
        <v>7.9068244000000005</v>
      </c>
      <c r="X900" s="2">
        <v>2.4934384000000001</v>
      </c>
      <c r="Y900" s="2">
        <v>4.2782153599999999</v>
      </c>
      <c r="Z900" s="6">
        <f>Crate_BOMs[[#This Row],[glass weight (lb)]]+Crate_BOMs[[#This Row],[Crate Weight (lb)]]/COUNTIF(Crate_BOMs[crate no.],Crate_BOMs[[#This Row],[crate no.]])</f>
        <v>250.29815479066667</v>
      </c>
      <c r="AA900" s="6" t="str">
        <f>IF(LEFT(Crate_BOMs[[#This Row],[glass code]],4)&lt;&gt;"1116","",IFERROR(MID(Crate_BOMs[[#This Row],[no]],FIND("ECN",Crate_BOMs[[#This Row],[no]]),200),MID(Crate_BOMs[[#This Row],[no]],39,200)))</f>
        <v>2.06 GLZ02</v>
      </c>
      <c r="AB900" s="6" t="str">
        <f>SUBSTITUTE(IF(RIGHT(Crate_BOMs[[#This Row],[PO Sublot-GL]],6)="curved",RIGHT(Crate_BOMs[[#This Row],[PO Sublot-GL]],12),RIGHT(Crate_BOMs[[#This Row],[PO Sublot-GL]],5))," ","")</f>
        <v>GLZ02</v>
      </c>
      <c r="AC900" s="6" t="str">
        <f>SUBSTITUTE(LEFT(Crate_BOMs[[#This Row],[PO Sublot-GL]],LEN(Crate_BOMs[[#This Row],[PO Sublot-GL]])-LEN(Crate_BOMs[[#This Row],[Glass Type]]))," ","")</f>
        <v>2.06</v>
      </c>
      <c r="AD900" s="6" t="str">
        <f>LEFT(Crate_BOMs[[#This Row],[no]],FIND(" ",Crate_BOMs[[#This Row],[no]],5)-1)</f>
        <v>PO 40544</v>
      </c>
      <c r="AE900" s="6" cm="1">
        <f t="array" ref="AE900">COUNTA(_xlfn.UNIQUE(_xlfn._xlws.FILTER(Crate_BOMs[PO],Crate_BOMs[crate no.]=Crate_BOMs[[#This Row],[crate no.]])))</f>
        <v>1</v>
      </c>
      <c r="AF900" s="10" t="str">
        <f>IF(Crate_BOMs[[#This Row],['# POs in Crate]]=1,"",IF(VLOOKUP(Crate_BOMs[[#This Row],[crate no.]],Crates_[[crate no.]:[New Sublot]],3,FALSE)="","",VLOOKUP(Crate_BOMs[[#This Row],[crate no.]],Crates_[[crate no.]:[New Sublot]],3,FALSE)))</f>
        <v/>
      </c>
      <c r="AG900" s="6" t="str">
        <f>IF(VLOOKUP(Crate_BOMs[[#This Row],[crate no.]],Crates_[[crate no.]:[New Sublot]],3,FALSE)="",VLOOKUP(Crate_BOMs[[#This Row],[crate no.]],Crates_[[crate no.]:[New Sublot]],2,FALSE),VLOOKUP(Crate_BOMs[[#This Row],[crate no.]],Crates_[[crate no.]:[New Sublot]],3,FALSE))</f>
        <v>2.06</v>
      </c>
    </row>
    <row r="901" spans="1:33" x14ac:dyDescent="0.25">
      <c r="A901">
        <v>16</v>
      </c>
      <c r="B901">
        <v>300522069</v>
      </c>
      <c r="C901">
        <v>2394815</v>
      </c>
      <c r="D901">
        <v>1</v>
      </c>
      <c r="E901" t="s">
        <v>177</v>
      </c>
      <c r="F901" t="s">
        <v>192</v>
      </c>
      <c r="G901">
        <v>2181</v>
      </c>
      <c r="H901">
        <v>870</v>
      </c>
      <c r="I901">
        <v>86</v>
      </c>
      <c r="J901">
        <v>34</v>
      </c>
      <c r="K901">
        <v>105</v>
      </c>
      <c r="L901">
        <v>1</v>
      </c>
      <c r="M901" t="s">
        <v>179</v>
      </c>
      <c r="N901" t="s">
        <v>180</v>
      </c>
      <c r="O901" s="2">
        <v>231.4853751</v>
      </c>
      <c r="P901" s="15"/>
      <c r="Q901" s="15"/>
      <c r="R901" s="15"/>
      <c r="S901" t="s">
        <v>22</v>
      </c>
      <c r="T901">
        <v>13</v>
      </c>
      <c r="U901" s="2">
        <v>282.19169535999998</v>
      </c>
      <c r="V901" s="2">
        <v>6613.8678599999994</v>
      </c>
      <c r="W901" s="2">
        <v>7.9068244000000005</v>
      </c>
      <c r="X901" s="2">
        <v>2.4934384000000001</v>
      </c>
      <c r="Y901" s="2">
        <v>4.2782153599999999</v>
      </c>
      <c r="Z901" s="6">
        <f>Crate_BOMs[[#This Row],[glass weight (lb)]]+Crate_BOMs[[#This Row],[Crate Weight (lb)]]/COUNTIF(Crate_BOMs[crate no.],Crate_BOMs[[#This Row],[crate no.]])</f>
        <v>250.29815479066667</v>
      </c>
      <c r="AA901" s="6" t="str">
        <f>IF(LEFT(Crate_BOMs[[#This Row],[glass code]],4)&lt;&gt;"1116","",IFERROR(MID(Crate_BOMs[[#This Row],[no]],FIND("ECN",Crate_BOMs[[#This Row],[no]]),200),MID(Crate_BOMs[[#This Row],[no]],39,200)))</f>
        <v>2.06 GLZ02</v>
      </c>
      <c r="AB901" s="6" t="str">
        <f>SUBSTITUTE(IF(RIGHT(Crate_BOMs[[#This Row],[PO Sublot-GL]],6)="curved",RIGHT(Crate_BOMs[[#This Row],[PO Sublot-GL]],12),RIGHT(Crate_BOMs[[#This Row],[PO Sublot-GL]],5))," ","")</f>
        <v>GLZ02</v>
      </c>
      <c r="AC901" s="6" t="str">
        <f>SUBSTITUTE(LEFT(Crate_BOMs[[#This Row],[PO Sublot-GL]],LEN(Crate_BOMs[[#This Row],[PO Sublot-GL]])-LEN(Crate_BOMs[[#This Row],[Glass Type]]))," ","")</f>
        <v>2.06</v>
      </c>
      <c r="AD901" s="6" t="str">
        <f>LEFT(Crate_BOMs[[#This Row],[no]],FIND(" ",Crate_BOMs[[#This Row],[no]],5)-1)</f>
        <v>PO 40544</v>
      </c>
      <c r="AE901" s="6" cm="1">
        <f t="array" ref="AE901">COUNTA(_xlfn.UNIQUE(_xlfn._xlws.FILTER(Crate_BOMs[PO],Crate_BOMs[crate no.]=Crate_BOMs[[#This Row],[crate no.]])))</f>
        <v>1</v>
      </c>
      <c r="AF901" s="10" t="str">
        <f>IF(Crate_BOMs[[#This Row],['# POs in Crate]]=1,"",IF(VLOOKUP(Crate_BOMs[[#This Row],[crate no.]],Crates_[[crate no.]:[New Sublot]],3,FALSE)="","",VLOOKUP(Crate_BOMs[[#This Row],[crate no.]],Crates_[[crate no.]:[New Sublot]],3,FALSE)))</f>
        <v/>
      </c>
      <c r="AG901" s="6" t="str">
        <f>IF(VLOOKUP(Crate_BOMs[[#This Row],[crate no.]],Crates_[[crate no.]:[New Sublot]],3,FALSE)="",VLOOKUP(Crate_BOMs[[#This Row],[crate no.]],Crates_[[crate no.]:[New Sublot]],2,FALSE),VLOOKUP(Crate_BOMs[[#This Row],[crate no.]],Crates_[[crate no.]:[New Sublot]],3,FALSE))</f>
        <v>2.06</v>
      </c>
    </row>
    <row r="902" spans="1:33" x14ac:dyDescent="0.25">
      <c r="A902">
        <v>16</v>
      </c>
      <c r="B902">
        <v>300522069</v>
      </c>
      <c r="C902">
        <v>2394815</v>
      </c>
      <c r="D902">
        <v>1</v>
      </c>
      <c r="E902" t="s">
        <v>177</v>
      </c>
      <c r="F902" t="s">
        <v>192</v>
      </c>
      <c r="G902">
        <v>2181</v>
      </c>
      <c r="H902">
        <v>870</v>
      </c>
      <c r="I902">
        <v>86</v>
      </c>
      <c r="J902">
        <v>34</v>
      </c>
      <c r="K902">
        <v>105</v>
      </c>
      <c r="L902">
        <v>1</v>
      </c>
      <c r="M902" t="s">
        <v>179</v>
      </c>
      <c r="N902" t="s">
        <v>180</v>
      </c>
      <c r="O902" s="2">
        <v>231.4853751</v>
      </c>
      <c r="P902" s="15"/>
      <c r="Q902" s="15"/>
      <c r="R902" s="15"/>
      <c r="S902" t="s">
        <v>22</v>
      </c>
      <c r="T902">
        <v>13</v>
      </c>
      <c r="U902" s="2">
        <v>282.19169535999998</v>
      </c>
      <c r="V902" s="2">
        <v>6613.8678599999994</v>
      </c>
      <c r="W902" s="2">
        <v>7.9068244000000005</v>
      </c>
      <c r="X902" s="2">
        <v>2.4934384000000001</v>
      </c>
      <c r="Y902" s="2">
        <v>4.2782153599999999</v>
      </c>
      <c r="Z902" s="6">
        <f>Crate_BOMs[[#This Row],[glass weight (lb)]]+Crate_BOMs[[#This Row],[Crate Weight (lb)]]/COUNTIF(Crate_BOMs[crate no.],Crate_BOMs[[#This Row],[crate no.]])</f>
        <v>250.29815479066667</v>
      </c>
      <c r="AA902" s="6" t="str">
        <f>IF(LEFT(Crate_BOMs[[#This Row],[glass code]],4)&lt;&gt;"1116","",IFERROR(MID(Crate_BOMs[[#This Row],[no]],FIND("ECN",Crate_BOMs[[#This Row],[no]]),200),MID(Crate_BOMs[[#This Row],[no]],39,200)))</f>
        <v>2.06 GLZ02</v>
      </c>
      <c r="AB902" s="6" t="str">
        <f>SUBSTITUTE(IF(RIGHT(Crate_BOMs[[#This Row],[PO Sublot-GL]],6)="curved",RIGHT(Crate_BOMs[[#This Row],[PO Sublot-GL]],12),RIGHT(Crate_BOMs[[#This Row],[PO Sublot-GL]],5))," ","")</f>
        <v>GLZ02</v>
      </c>
      <c r="AC902" s="6" t="str">
        <f>SUBSTITUTE(LEFT(Crate_BOMs[[#This Row],[PO Sublot-GL]],LEN(Crate_BOMs[[#This Row],[PO Sublot-GL]])-LEN(Crate_BOMs[[#This Row],[Glass Type]]))," ","")</f>
        <v>2.06</v>
      </c>
      <c r="AD902" s="6" t="str">
        <f>LEFT(Crate_BOMs[[#This Row],[no]],FIND(" ",Crate_BOMs[[#This Row],[no]],5)-1)</f>
        <v>PO 40544</v>
      </c>
      <c r="AE902" s="6" cm="1">
        <f t="array" ref="AE902">COUNTA(_xlfn.UNIQUE(_xlfn._xlws.FILTER(Crate_BOMs[PO],Crate_BOMs[crate no.]=Crate_BOMs[[#This Row],[crate no.]])))</f>
        <v>1</v>
      </c>
      <c r="AF902" s="10" t="str">
        <f>IF(Crate_BOMs[[#This Row],['# POs in Crate]]=1,"",IF(VLOOKUP(Crate_BOMs[[#This Row],[crate no.]],Crates_[[crate no.]:[New Sublot]],3,FALSE)="","",VLOOKUP(Crate_BOMs[[#This Row],[crate no.]],Crates_[[crate no.]:[New Sublot]],3,FALSE)))</f>
        <v/>
      </c>
      <c r="AG902" s="6" t="str">
        <f>IF(VLOOKUP(Crate_BOMs[[#This Row],[crate no.]],Crates_[[crate no.]:[New Sublot]],3,FALSE)="",VLOOKUP(Crate_BOMs[[#This Row],[crate no.]],Crates_[[crate no.]:[New Sublot]],2,FALSE),VLOOKUP(Crate_BOMs[[#This Row],[crate no.]],Crates_[[crate no.]:[New Sublot]],3,FALSE))</f>
        <v>2.06</v>
      </c>
    </row>
    <row r="903" spans="1:33" x14ac:dyDescent="0.25">
      <c r="A903">
        <v>16</v>
      </c>
      <c r="B903">
        <v>300522069</v>
      </c>
      <c r="C903">
        <v>2394815</v>
      </c>
      <c r="D903">
        <v>1</v>
      </c>
      <c r="E903" t="s">
        <v>177</v>
      </c>
      <c r="F903" t="s">
        <v>192</v>
      </c>
      <c r="G903">
        <v>2181</v>
      </c>
      <c r="H903">
        <v>870</v>
      </c>
      <c r="I903">
        <v>86</v>
      </c>
      <c r="J903">
        <v>34</v>
      </c>
      <c r="K903">
        <v>105</v>
      </c>
      <c r="L903">
        <v>1</v>
      </c>
      <c r="M903" t="s">
        <v>179</v>
      </c>
      <c r="N903" t="s">
        <v>180</v>
      </c>
      <c r="O903" s="2">
        <v>231.4853751</v>
      </c>
      <c r="P903" s="15"/>
      <c r="Q903" s="15"/>
      <c r="R903" s="15"/>
      <c r="S903" t="s">
        <v>22</v>
      </c>
      <c r="T903">
        <v>13</v>
      </c>
      <c r="U903" s="2">
        <v>282.19169535999998</v>
      </c>
      <c r="V903" s="2">
        <v>6613.8678599999994</v>
      </c>
      <c r="W903" s="2">
        <v>7.9068244000000005</v>
      </c>
      <c r="X903" s="2">
        <v>2.4934384000000001</v>
      </c>
      <c r="Y903" s="2">
        <v>4.2782153599999999</v>
      </c>
      <c r="Z903" s="6">
        <f>Crate_BOMs[[#This Row],[glass weight (lb)]]+Crate_BOMs[[#This Row],[Crate Weight (lb)]]/COUNTIF(Crate_BOMs[crate no.],Crate_BOMs[[#This Row],[crate no.]])</f>
        <v>250.29815479066667</v>
      </c>
      <c r="AA903" s="6" t="str">
        <f>IF(LEFT(Crate_BOMs[[#This Row],[glass code]],4)&lt;&gt;"1116","",IFERROR(MID(Crate_BOMs[[#This Row],[no]],FIND("ECN",Crate_BOMs[[#This Row],[no]]),200),MID(Crate_BOMs[[#This Row],[no]],39,200)))</f>
        <v>2.06 GLZ02</v>
      </c>
      <c r="AB903" s="6" t="str">
        <f>SUBSTITUTE(IF(RIGHT(Crate_BOMs[[#This Row],[PO Sublot-GL]],6)="curved",RIGHT(Crate_BOMs[[#This Row],[PO Sublot-GL]],12),RIGHT(Crate_BOMs[[#This Row],[PO Sublot-GL]],5))," ","")</f>
        <v>GLZ02</v>
      </c>
      <c r="AC903" s="6" t="str">
        <f>SUBSTITUTE(LEFT(Crate_BOMs[[#This Row],[PO Sublot-GL]],LEN(Crate_BOMs[[#This Row],[PO Sublot-GL]])-LEN(Crate_BOMs[[#This Row],[Glass Type]]))," ","")</f>
        <v>2.06</v>
      </c>
      <c r="AD903" s="6" t="str">
        <f>LEFT(Crate_BOMs[[#This Row],[no]],FIND(" ",Crate_BOMs[[#This Row],[no]],5)-1)</f>
        <v>PO 40544</v>
      </c>
      <c r="AE903" s="6" cm="1">
        <f t="array" ref="AE903">COUNTA(_xlfn.UNIQUE(_xlfn._xlws.FILTER(Crate_BOMs[PO],Crate_BOMs[crate no.]=Crate_BOMs[[#This Row],[crate no.]])))</f>
        <v>1</v>
      </c>
      <c r="AF903" s="10" t="str">
        <f>IF(Crate_BOMs[[#This Row],['# POs in Crate]]=1,"",IF(VLOOKUP(Crate_BOMs[[#This Row],[crate no.]],Crates_[[crate no.]:[New Sublot]],3,FALSE)="","",VLOOKUP(Crate_BOMs[[#This Row],[crate no.]],Crates_[[crate no.]:[New Sublot]],3,FALSE)))</f>
        <v/>
      </c>
      <c r="AG903" s="6" t="str">
        <f>IF(VLOOKUP(Crate_BOMs[[#This Row],[crate no.]],Crates_[[crate no.]:[New Sublot]],3,FALSE)="",VLOOKUP(Crate_BOMs[[#This Row],[crate no.]],Crates_[[crate no.]:[New Sublot]],2,FALSE),VLOOKUP(Crate_BOMs[[#This Row],[crate no.]],Crates_[[crate no.]:[New Sublot]],3,FALSE))</f>
        <v>2.06</v>
      </c>
    </row>
    <row r="904" spans="1:33" x14ac:dyDescent="0.25">
      <c r="A904">
        <v>16</v>
      </c>
      <c r="B904">
        <v>300522069</v>
      </c>
      <c r="C904">
        <v>2394815</v>
      </c>
      <c r="D904">
        <v>1</v>
      </c>
      <c r="E904" t="s">
        <v>177</v>
      </c>
      <c r="F904" t="s">
        <v>192</v>
      </c>
      <c r="G904">
        <v>2181</v>
      </c>
      <c r="H904">
        <v>870</v>
      </c>
      <c r="I904">
        <v>86</v>
      </c>
      <c r="J904">
        <v>34</v>
      </c>
      <c r="K904">
        <v>105</v>
      </c>
      <c r="L904">
        <v>1</v>
      </c>
      <c r="M904" t="s">
        <v>179</v>
      </c>
      <c r="N904" t="s">
        <v>180</v>
      </c>
      <c r="O904" s="2">
        <v>231.4853751</v>
      </c>
      <c r="P904" s="15"/>
      <c r="Q904" s="15"/>
      <c r="R904" s="15"/>
      <c r="S904" t="s">
        <v>22</v>
      </c>
      <c r="T904">
        <v>13</v>
      </c>
      <c r="U904" s="2">
        <v>282.19169535999998</v>
      </c>
      <c r="V904" s="2">
        <v>6613.8678599999994</v>
      </c>
      <c r="W904" s="2">
        <v>7.9068244000000005</v>
      </c>
      <c r="X904" s="2">
        <v>2.4934384000000001</v>
      </c>
      <c r="Y904" s="2">
        <v>4.2782153599999999</v>
      </c>
      <c r="Z904" s="6">
        <f>Crate_BOMs[[#This Row],[glass weight (lb)]]+Crate_BOMs[[#This Row],[Crate Weight (lb)]]/COUNTIF(Crate_BOMs[crate no.],Crate_BOMs[[#This Row],[crate no.]])</f>
        <v>250.29815479066667</v>
      </c>
      <c r="AA904" s="6" t="str">
        <f>IF(LEFT(Crate_BOMs[[#This Row],[glass code]],4)&lt;&gt;"1116","",IFERROR(MID(Crate_BOMs[[#This Row],[no]],FIND("ECN",Crate_BOMs[[#This Row],[no]]),200),MID(Crate_BOMs[[#This Row],[no]],39,200)))</f>
        <v>2.06 GLZ02</v>
      </c>
      <c r="AB904" s="6" t="str">
        <f>SUBSTITUTE(IF(RIGHT(Crate_BOMs[[#This Row],[PO Sublot-GL]],6)="curved",RIGHT(Crate_BOMs[[#This Row],[PO Sublot-GL]],12),RIGHT(Crate_BOMs[[#This Row],[PO Sublot-GL]],5))," ","")</f>
        <v>GLZ02</v>
      </c>
      <c r="AC904" s="6" t="str">
        <f>SUBSTITUTE(LEFT(Crate_BOMs[[#This Row],[PO Sublot-GL]],LEN(Crate_BOMs[[#This Row],[PO Sublot-GL]])-LEN(Crate_BOMs[[#This Row],[Glass Type]]))," ","")</f>
        <v>2.06</v>
      </c>
      <c r="AD904" s="6" t="str">
        <f>LEFT(Crate_BOMs[[#This Row],[no]],FIND(" ",Crate_BOMs[[#This Row],[no]],5)-1)</f>
        <v>PO 40544</v>
      </c>
      <c r="AE904" s="6" cm="1">
        <f t="array" ref="AE904">COUNTA(_xlfn.UNIQUE(_xlfn._xlws.FILTER(Crate_BOMs[PO],Crate_BOMs[crate no.]=Crate_BOMs[[#This Row],[crate no.]])))</f>
        <v>1</v>
      </c>
      <c r="AF904" s="10" t="str">
        <f>IF(Crate_BOMs[[#This Row],['# POs in Crate]]=1,"",IF(VLOOKUP(Crate_BOMs[[#This Row],[crate no.]],Crates_[[crate no.]:[New Sublot]],3,FALSE)="","",VLOOKUP(Crate_BOMs[[#This Row],[crate no.]],Crates_[[crate no.]:[New Sublot]],3,FALSE)))</f>
        <v/>
      </c>
      <c r="AG904" s="6" t="str">
        <f>IF(VLOOKUP(Crate_BOMs[[#This Row],[crate no.]],Crates_[[crate no.]:[New Sublot]],3,FALSE)="",VLOOKUP(Crate_BOMs[[#This Row],[crate no.]],Crates_[[crate no.]:[New Sublot]],2,FALSE),VLOOKUP(Crate_BOMs[[#This Row],[crate no.]],Crates_[[crate no.]:[New Sublot]],3,FALSE))</f>
        <v>2.06</v>
      </c>
    </row>
    <row r="905" spans="1:33" x14ac:dyDescent="0.25">
      <c r="A905">
        <v>16</v>
      </c>
      <c r="B905">
        <v>300522069</v>
      </c>
      <c r="C905">
        <v>2394815</v>
      </c>
      <c r="D905">
        <v>1</v>
      </c>
      <c r="E905" t="s">
        <v>177</v>
      </c>
      <c r="F905" t="s">
        <v>192</v>
      </c>
      <c r="G905">
        <v>2181</v>
      </c>
      <c r="H905">
        <v>870</v>
      </c>
      <c r="I905">
        <v>86</v>
      </c>
      <c r="J905">
        <v>34</v>
      </c>
      <c r="K905">
        <v>105</v>
      </c>
      <c r="L905">
        <v>1</v>
      </c>
      <c r="M905" t="s">
        <v>179</v>
      </c>
      <c r="N905" t="s">
        <v>180</v>
      </c>
      <c r="O905" s="2">
        <v>231.4853751</v>
      </c>
      <c r="P905" s="15"/>
      <c r="Q905" s="15"/>
      <c r="R905" s="15"/>
      <c r="S905" t="s">
        <v>22</v>
      </c>
      <c r="T905">
        <v>13</v>
      </c>
      <c r="U905" s="2">
        <v>282.19169535999998</v>
      </c>
      <c r="V905" s="2">
        <v>6613.8678599999994</v>
      </c>
      <c r="W905" s="2">
        <v>7.9068244000000005</v>
      </c>
      <c r="X905" s="2">
        <v>2.4934384000000001</v>
      </c>
      <c r="Y905" s="2">
        <v>4.2782153599999999</v>
      </c>
      <c r="Z905" s="6">
        <f>Crate_BOMs[[#This Row],[glass weight (lb)]]+Crate_BOMs[[#This Row],[Crate Weight (lb)]]/COUNTIF(Crate_BOMs[crate no.],Crate_BOMs[[#This Row],[crate no.]])</f>
        <v>250.29815479066667</v>
      </c>
      <c r="AA905" s="6" t="str">
        <f>IF(LEFT(Crate_BOMs[[#This Row],[glass code]],4)&lt;&gt;"1116","",IFERROR(MID(Crate_BOMs[[#This Row],[no]],FIND("ECN",Crate_BOMs[[#This Row],[no]]),200),MID(Crate_BOMs[[#This Row],[no]],39,200)))</f>
        <v>2.06 GLZ02</v>
      </c>
      <c r="AB905" s="6" t="str">
        <f>SUBSTITUTE(IF(RIGHT(Crate_BOMs[[#This Row],[PO Sublot-GL]],6)="curved",RIGHT(Crate_BOMs[[#This Row],[PO Sublot-GL]],12),RIGHT(Crate_BOMs[[#This Row],[PO Sublot-GL]],5))," ","")</f>
        <v>GLZ02</v>
      </c>
      <c r="AC905" s="6" t="str">
        <f>SUBSTITUTE(LEFT(Crate_BOMs[[#This Row],[PO Sublot-GL]],LEN(Crate_BOMs[[#This Row],[PO Sublot-GL]])-LEN(Crate_BOMs[[#This Row],[Glass Type]]))," ","")</f>
        <v>2.06</v>
      </c>
      <c r="AD905" s="6" t="str">
        <f>LEFT(Crate_BOMs[[#This Row],[no]],FIND(" ",Crate_BOMs[[#This Row],[no]],5)-1)</f>
        <v>PO 40544</v>
      </c>
      <c r="AE905" s="6" cm="1">
        <f t="array" ref="AE905">COUNTA(_xlfn.UNIQUE(_xlfn._xlws.FILTER(Crate_BOMs[PO],Crate_BOMs[crate no.]=Crate_BOMs[[#This Row],[crate no.]])))</f>
        <v>1</v>
      </c>
      <c r="AF905" s="10" t="str">
        <f>IF(Crate_BOMs[[#This Row],['# POs in Crate]]=1,"",IF(VLOOKUP(Crate_BOMs[[#This Row],[crate no.]],Crates_[[crate no.]:[New Sublot]],3,FALSE)="","",VLOOKUP(Crate_BOMs[[#This Row],[crate no.]],Crates_[[crate no.]:[New Sublot]],3,FALSE)))</f>
        <v/>
      </c>
      <c r="AG905" s="6" t="str">
        <f>IF(VLOOKUP(Crate_BOMs[[#This Row],[crate no.]],Crates_[[crate no.]:[New Sublot]],3,FALSE)="",VLOOKUP(Crate_BOMs[[#This Row],[crate no.]],Crates_[[crate no.]:[New Sublot]],2,FALSE),VLOOKUP(Crate_BOMs[[#This Row],[crate no.]],Crates_[[crate no.]:[New Sublot]],3,FALSE))</f>
        <v>2.06</v>
      </c>
    </row>
    <row r="906" spans="1:33" x14ac:dyDescent="0.25">
      <c r="A906">
        <v>16</v>
      </c>
      <c r="B906">
        <v>300522069</v>
      </c>
      <c r="C906">
        <v>2394815</v>
      </c>
      <c r="D906">
        <v>1</v>
      </c>
      <c r="E906" t="s">
        <v>177</v>
      </c>
      <c r="F906" t="s">
        <v>192</v>
      </c>
      <c r="G906">
        <v>2181</v>
      </c>
      <c r="H906">
        <v>870</v>
      </c>
      <c r="I906">
        <v>86</v>
      </c>
      <c r="J906">
        <v>34</v>
      </c>
      <c r="K906">
        <v>105</v>
      </c>
      <c r="L906">
        <v>1</v>
      </c>
      <c r="M906" t="s">
        <v>179</v>
      </c>
      <c r="N906" t="s">
        <v>180</v>
      </c>
      <c r="O906" s="2">
        <v>231.4853751</v>
      </c>
      <c r="P906" s="15"/>
      <c r="Q906" s="15"/>
      <c r="R906" s="15"/>
      <c r="S906" t="s">
        <v>22</v>
      </c>
      <c r="T906">
        <v>13</v>
      </c>
      <c r="U906" s="2">
        <v>282.19169535999998</v>
      </c>
      <c r="V906" s="2">
        <v>6613.8678599999994</v>
      </c>
      <c r="W906" s="2">
        <v>7.9068244000000005</v>
      </c>
      <c r="X906" s="2">
        <v>2.4934384000000001</v>
      </c>
      <c r="Y906" s="2">
        <v>4.2782153599999999</v>
      </c>
      <c r="Z906" s="6">
        <f>Crate_BOMs[[#This Row],[glass weight (lb)]]+Crate_BOMs[[#This Row],[Crate Weight (lb)]]/COUNTIF(Crate_BOMs[crate no.],Crate_BOMs[[#This Row],[crate no.]])</f>
        <v>250.29815479066667</v>
      </c>
      <c r="AA906" s="6" t="str">
        <f>IF(LEFT(Crate_BOMs[[#This Row],[glass code]],4)&lt;&gt;"1116","",IFERROR(MID(Crate_BOMs[[#This Row],[no]],FIND("ECN",Crate_BOMs[[#This Row],[no]]),200),MID(Crate_BOMs[[#This Row],[no]],39,200)))</f>
        <v>2.06 GLZ02</v>
      </c>
      <c r="AB906" s="6" t="str">
        <f>SUBSTITUTE(IF(RIGHT(Crate_BOMs[[#This Row],[PO Sublot-GL]],6)="curved",RIGHT(Crate_BOMs[[#This Row],[PO Sublot-GL]],12),RIGHT(Crate_BOMs[[#This Row],[PO Sublot-GL]],5))," ","")</f>
        <v>GLZ02</v>
      </c>
      <c r="AC906" s="6" t="str">
        <f>SUBSTITUTE(LEFT(Crate_BOMs[[#This Row],[PO Sublot-GL]],LEN(Crate_BOMs[[#This Row],[PO Sublot-GL]])-LEN(Crate_BOMs[[#This Row],[Glass Type]]))," ","")</f>
        <v>2.06</v>
      </c>
      <c r="AD906" s="6" t="str">
        <f>LEFT(Crate_BOMs[[#This Row],[no]],FIND(" ",Crate_BOMs[[#This Row],[no]],5)-1)</f>
        <v>PO 40544</v>
      </c>
      <c r="AE906" s="6" cm="1">
        <f t="array" ref="AE906">COUNTA(_xlfn.UNIQUE(_xlfn._xlws.FILTER(Crate_BOMs[PO],Crate_BOMs[crate no.]=Crate_BOMs[[#This Row],[crate no.]])))</f>
        <v>1</v>
      </c>
      <c r="AF906" s="10" t="str">
        <f>IF(Crate_BOMs[[#This Row],['# POs in Crate]]=1,"",IF(VLOOKUP(Crate_BOMs[[#This Row],[crate no.]],Crates_[[crate no.]:[New Sublot]],3,FALSE)="","",VLOOKUP(Crate_BOMs[[#This Row],[crate no.]],Crates_[[crate no.]:[New Sublot]],3,FALSE)))</f>
        <v/>
      </c>
      <c r="AG906" s="6" t="str">
        <f>IF(VLOOKUP(Crate_BOMs[[#This Row],[crate no.]],Crates_[[crate no.]:[New Sublot]],3,FALSE)="",VLOOKUP(Crate_BOMs[[#This Row],[crate no.]],Crates_[[crate no.]:[New Sublot]],2,FALSE),VLOOKUP(Crate_BOMs[[#This Row],[crate no.]],Crates_[[crate no.]:[New Sublot]],3,FALSE))</f>
        <v>2.06</v>
      </c>
    </row>
    <row r="907" spans="1:33" x14ac:dyDescent="0.25">
      <c r="A907">
        <v>16</v>
      </c>
      <c r="B907">
        <v>300522069</v>
      </c>
      <c r="C907">
        <v>2394815</v>
      </c>
      <c r="D907">
        <v>1</v>
      </c>
      <c r="E907" t="s">
        <v>177</v>
      </c>
      <c r="F907" t="s">
        <v>192</v>
      </c>
      <c r="G907">
        <v>2181</v>
      </c>
      <c r="H907">
        <v>870</v>
      </c>
      <c r="I907">
        <v>86</v>
      </c>
      <c r="J907">
        <v>34</v>
      </c>
      <c r="K907">
        <v>105</v>
      </c>
      <c r="L907">
        <v>1</v>
      </c>
      <c r="M907" t="s">
        <v>179</v>
      </c>
      <c r="N907" t="s">
        <v>180</v>
      </c>
      <c r="O907" s="2">
        <v>231.4853751</v>
      </c>
      <c r="P907" s="15"/>
      <c r="Q907" s="15"/>
      <c r="R907" s="15"/>
      <c r="S907" t="s">
        <v>22</v>
      </c>
      <c r="T907">
        <v>13</v>
      </c>
      <c r="U907" s="2">
        <v>282.19169535999998</v>
      </c>
      <c r="V907" s="2">
        <v>6613.8678599999994</v>
      </c>
      <c r="W907" s="2">
        <v>7.9068244000000005</v>
      </c>
      <c r="X907" s="2">
        <v>2.4934384000000001</v>
      </c>
      <c r="Y907" s="2">
        <v>4.2782153599999999</v>
      </c>
      <c r="Z907" s="6">
        <f>Crate_BOMs[[#This Row],[glass weight (lb)]]+Crate_BOMs[[#This Row],[Crate Weight (lb)]]/COUNTIF(Crate_BOMs[crate no.],Crate_BOMs[[#This Row],[crate no.]])</f>
        <v>250.29815479066667</v>
      </c>
      <c r="AA907" s="6" t="str">
        <f>IF(LEFT(Crate_BOMs[[#This Row],[glass code]],4)&lt;&gt;"1116","",IFERROR(MID(Crate_BOMs[[#This Row],[no]],FIND("ECN",Crate_BOMs[[#This Row],[no]]),200),MID(Crate_BOMs[[#This Row],[no]],39,200)))</f>
        <v>2.06 GLZ02</v>
      </c>
      <c r="AB907" s="6" t="str">
        <f>SUBSTITUTE(IF(RIGHT(Crate_BOMs[[#This Row],[PO Sublot-GL]],6)="curved",RIGHT(Crate_BOMs[[#This Row],[PO Sublot-GL]],12),RIGHT(Crate_BOMs[[#This Row],[PO Sublot-GL]],5))," ","")</f>
        <v>GLZ02</v>
      </c>
      <c r="AC907" s="6" t="str">
        <f>SUBSTITUTE(LEFT(Crate_BOMs[[#This Row],[PO Sublot-GL]],LEN(Crate_BOMs[[#This Row],[PO Sublot-GL]])-LEN(Crate_BOMs[[#This Row],[Glass Type]]))," ","")</f>
        <v>2.06</v>
      </c>
      <c r="AD907" s="6" t="str">
        <f>LEFT(Crate_BOMs[[#This Row],[no]],FIND(" ",Crate_BOMs[[#This Row],[no]],5)-1)</f>
        <v>PO 40544</v>
      </c>
      <c r="AE907" s="6" cm="1">
        <f t="array" ref="AE907">COUNTA(_xlfn.UNIQUE(_xlfn._xlws.FILTER(Crate_BOMs[PO],Crate_BOMs[crate no.]=Crate_BOMs[[#This Row],[crate no.]])))</f>
        <v>1</v>
      </c>
      <c r="AF907" s="10" t="str">
        <f>IF(Crate_BOMs[[#This Row],['# POs in Crate]]=1,"",IF(VLOOKUP(Crate_BOMs[[#This Row],[crate no.]],Crates_[[crate no.]:[New Sublot]],3,FALSE)="","",VLOOKUP(Crate_BOMs[[#This Row],[crate no.]],Crates_[[crate no.]:[New Sublot]],3,FALSE)))</f>
        <v/>
      </c>
      <c r="AG907" s="6" t="str">
        <f>IF(VLOOKUP(Crate_BOMs[[#This Row],[crate no.]],Crates_[[crate no.]:[New Sublot]],3,FALSE)="",VLOOKUP(Crate_BOMs[[#This Row],[crate no.]],Crates_[[crate no.]:[New Sublot]],2,FALSE),VLOOKUP(Crate_BOMs[[#This Row],[crate no.]],Crates_[[crate no.]:[New Sublot]],3,FALSE))</f>
        <v>2.06</v>
      </c>
    </row>
    <row r="908" spans="1:33" x14ac:dyDescent="0.25">
      <c r="A908">
        <v>16</v>
      </c>
      <c r="B908">
        <v>300522069</v>
      </c>
      <c r="C908">
        <v>2394815</v>
      </c>
      <c r="D908">
        <v>1</v>
      </c>
      <c r="E908" t="s">
        <v>177</v>
      </c>
      <c r="F908" t="s">
        <v>192</v>
      </c>
      <c r="G908">
        <v>2181</v>
      </c>
      <c r="H908">
        <v>870</v>
      </c>
      <c r="I908">
        <v>86</v>
      </c>
      <c r="J908">
        <v>34</v>
      </c>
      <c r="K908">
        <v>105</v>
      </c>
      <c r="L908">
        <v>1</v>
      </c>
      <c r="M908" t="s">
        <v>179</v>
      </c>
      <c r="N908" t="s">
        <v>180</v>
      </c>
      <c r="O908" s="2">
        <v>231.4853751</v>
      </c>
      <c r="P908" s="15"/>
      <c r="Q908" s="15"/>
      <c r="R908" s="15"/>
      <c r="S908" t="s">
        <v>22</v>
      </c>
      <c r="T908">
        <v>13</v>
      </c>
      <c r="U908" s="2">
        <v>282.19169535999998</v>
      </c>
      <c r="V908" s="2">
        <v>6613.8678599999994</v>
      </c>
      <c r="W908" s="2">
        <v>7.9068244000000005</v>
      </c>
      <c r="X908" s="2">
        <v>2.4934384000000001</v>
      </c>
      <c r="Y908" s="2">
        <v>4.2782153599999999</v>
      </c>
      <c r="Z908" s="6">
        <f>Crate_BOMs[[#This Row],[glass weight (lb)]]+Crate_BOMs[[#This Row],[Crate Weight (lb)]]/COUNTIF(Crate_BOMs[crate no.],Crate_BOMs[[#This Row],[crate no.]])</f>
        <v>250.29815479066667</v>
      </c>
      <c r="AA908" s="6" t="str">
        <f>IF(LEFT(Crate_BOMs[[#This Row],[glass code]],4)&lt;&gt;"1116","",IFERROR(MID(Crate_BOMs[[#This Row],[no]],FIND("ECN",Crate_BOMs[[#This Row],[no]]),200),MID(Crate_BOMs[[#This Row],[no]],39,200)))</f>
        <v>2.06 GLZ02</v>
      </c>
      <c r="AB908" s="6" t="str">
        <f>SUBSTITUTE(IF(RIGHT(Crate_BOMs[[#This Row],[PO Sublot-GL]],6)="curved",RIGHT(Crate_BOMs[[#This Row],[PO Sublot-GL]],12),RIGHT(Crate_BOMs[[#This Row],[PO Sublot-GL]],5))," ","")</f>
        <v>GLZ02</v>
      </c>
      <c r="AC908" s="6" t="str">
        <f>SUBSTITUTE(LEFT(Crate_BOMs[[#This Row],[PO Sublot-GL]],LEN(Crate_BOMs[[#This Row],[PO Sublot-GL]])-LEN(Crate_BOMs[[#This Row],[Glass Type]]))," ","")</f>
        <v>2.06</v>
      </c>
      <c r="AD908" s="6" t="str">
        <f>LEFT(Crate_BOMs[[#This Row],[no]],FIND(" ",Crate_BOMs[[#This Row],[no]],5)-1)</f>
        <v>PO 40544</v>
      </c>
      <c r="AE908" s="6" cm="1">
        <f t="array" ref="AE908">COUNTA(_xlfn.UNIQUE(_xlfn._xlws.FILTER(Crate_BOMs[PO],Crate_BOMs[crate no.]=Crate_BOMs[[#This Row],[crate no.]])))</f>
        <v>1</v>
      </c>
      <c r="AF908" s="10" t="str">
        <f>IF(Crate_BOMs[[#This Row],['# POs in Crate]]=1,"",IF(VLOOKUP(Crate_BOMs[[#This Row],[crate no.]],Crates_[[crate no.]:[New Sublot]],3,FALSE)="","",VLOOKUP(Crate_BOMs[[#This Row],[crate no.]],Crates_[[crate no.]:[New Sublot]],3,FALSE)))</f>
        <v/>
      </c>
      <c r="AG908" s="6" t="str">
        <f>IF(VLOOKUP(Crate_BOMs[[#This Row],[crate no.]],Crates_[[crate no.]:[New Sublot]],3,FALSE)="",VLOOKUP(Crate_BOMs[[#This Row],[crate no.]],Crates_[[crate no.]:[New Sublot]],2,FALSE),VLOOKUP(Crate_BOMs[[#This Row],[crate no.]],Crates_[[crate no.]:[New Sublot]],3,FALSE))</f>
        <v>2.06</v>
      </c>
    </row>
    <row r="909" spans="1:33" x14ac:dyDescent="0.25">
      <c r="A909">
        <v>16</v>
      </c>
      <c r="B909">
        <v>300520666</v>
      </c>
      <c r="C909">
        <v>2394817</v>
      </c>
      <c r="D909">
        <v>1</v>
      </c>
      <c r="E909" t="s">
        <v>177</v>
      </c>
      <c r="F909" t="s">
        <v>196</v>
      </c>
      <c r="G909">
        <v>2181</v>
      </c>
      <c r="H909">
        <v>870</v>
      </c>
      <c r="I909">
        <v>86</v>
      </c>
      <c r="J909">
        <v>34</v>
      </c>
      <c r="K909">
        <v>105</v>
      </c>
      <c r="L909">
        <v>1</v>
      </c>
      <c r="M909" t="s">
        <v>179</v>
      </c>
      <c r="N909" t="s">
        <v>180</v>
      </c>
      <c r="O909" s="2">
        <v>231.4853751</v>
      </c>
      <c r="P909" s="15"/>
      <c r="Q909" s="15"/>
      <c r="R909" s="15"/>
      <c r="S909" t="s">
        <v>22</v>
      </c>
      <c r="T909">
        <v>13</v>
      </c>
      <c r="U909" s="2">
        <v>282.19169535999998</v>
      </c>
      <c r="V909" s="2">
        <v>6613.8678599999994</v>
      </c>
      <c r="W909" s="2">
        <v>7.9068244000000005</v>
      </c>
      <c r="X909" s="2">
        <v>2.4934384000000001</v>
      </c>
      <c r="Y909" s="2">
        <v>4.2782153599999999</v>
      </c>
      <c r="Z909" s="6">
        <f>Crate_BOMs[[#This Row],[glass weight (lb)]]+Crate_BOMs[[#This Row],[Crate Weight (lb)]]/COUNTIF(Crate_BOMs[crate no.],Crate_BOMs[[#This Row],[crate no.]])</f>
        <v>250.29815479066667</v>
      </c>
      <c r="AA909" s="6" t="str">
        <f>IF(LEFT(Crate_BOMs[[#This Row],[glass code]],4)&lt;&gt;"1116","",IFERROR(MID(Crate_BOMs[[#This Row],[no]],FIND("ECN",Crate_BOMs[[#This Row],[no]]),200),MID(Crate_BOMs[[#This Row],[no]],39,200)))</f>
        <v>2.07 GLZ02</v>
      </c>
      <c r="AB909" s="6" t="str">
        <f>SUBSTITUTE(IF(RIGHT(Crate_BOMs[[#This Row],[PO Sublot-GL]],6)="curved",RIGHT(Crate_BOMs[[#This Row],[PO Sublot-GL]],12),RIGHT(Crate_BOMs[[#This Row],[PO Sublot-GL]],5))," ","")</f>
        <v>GLZ02</v>
      </c>
      <c r="AC909" s="6" t="str">
        <f>SUBSTITUTE(LEFT(Crate_BOMs[[#This Row],[PO Sublot-GL]],LEN(Crate_BOMs[[#This Row],[PO Sublot-GL]])-LEN(Crate_BOMs[[#This Row],[Glass Type]]))," ","")</f>
        <v>2.07</v>
      </c>
      <c r="AD909" s="6" t="str">
        <f>LEFT(Crate_BOMs[[#This Row],[no]],FIND(" ",Crate_BOMs[[#This Row],[no]],5)-1)</f>
        <v>PO 40545</v>
      </c>
      <c r="AE909" s="6" cm="1">
        <f t="array" ref="AE909">COUNTA(_xlfn.UNIQUE(_xlfn._xlws.FILTER(Crate_BOMs[PO],Crate_BOMs[crate no.]=Crate_BOMs[[#This Row],[crate no.]])))</f>
        <v>1</v>
      </c>
      <c r="AF909" s="10" t="str">
        <f>IF(Crate_BOMs[[#This Row],['# POs in Crate]]=1,"",IF(VLOOKUP(Crate_BOMs[[#This Row],[crate no.]],Crates_[[crate no.]:[New Sublot]],3,FALSE)="","",VLOOKUP(Crate_BOMs[[#This Row],[crate no.]],Crates_[[crate no.]:[New Sublot]],3,FALSE)))</f>
        <v/>
      </c>
      <c r="AG909" s="6" t="str">
        <f>IF(VLOOKUP(Crate_BOMs[[#This Row],[crate no.]],Crates_[[crate no.]:[New Sublot]],3,FALSE)="",VLOOKUP(Crate_BOMs[[#This Row],[crate no.]],Crates_[[crate no.]:[New Sublot]],2,FALSE),VLOOKUP(Crate_BOMs[[#This Row],[crate no.]],Crates_[[crate no.]:[New Sublot]],3,FALSE))</f>
        <v>2.07</v>
      </c>
    </row>
    <row r="910" spans="1:33" x14ac:dyDescent="0.25">
      <c r="A910">
        <v>16</v>
      </c>
      <c r="B910">
        <v>300520666</v>
      </c>
      <c r="C910">
        <v>2394817</v>
      </c>
      <c r="D910">
        <v>1</v>
      </c>
      <c r="E910" t="s">
        <v>177</v>
      </c>
      <c r="F910" t="s">
        <v>196</v>
      </c>
      <c r="G910">
        <v>2181</v>
      </c>
      <c r="H910">
        <v>870</v>
      </c>
      <c r="I910">
        <v>86</v>
      </c>
      <c r="J910">
        <v>34</v>
      </c>
      <c r="K910">
        <v>105</v>
      </c>
      <c r="L910">
        <v>1</v>
      </c>
      <c r="M910" t="s">
        <v>179</v>
      </c>
      <c r="N910" t="s">
        <v>180</v>
      </c>
      <c r="O910" s="2">
        <v>231.4853751</v>
      </c>
      <c r="P910" s="15"/>
      <c r="Q910" s="15"/>
      <c r="R910" s="15"/>
      <c r="S910" t="s">
        <v>22</v>
      </c>
      <c r="T910">
        <v>13</v>
      </c>
      <c r="U910" s="2">
        <v>282.19169535999998</v>
      </c>
      <c r="V910" s="2">
        <v>6613.8678599999994</v>
      </c>
      <c r="W910" s="2">
        <v>7.9068244000000005</v>
      </c>
      <c r="X910" s="2">
        <v>2.4934384000000001</v>
      </c>
      <c r="Y910" s="2">
        <v>4.2782153599999999</v>
      </c>
      <c r="Z910" s="6">
        <f>Crate_BOMs[[#This Row],[glass weight (lb)]]+Crate_BOMs[[#This Row],[Crate Weight (lb)]]/COUNTIF(Crate_BOMs[crate no.],Crate_BOMs[[#This Row],[crate no.]])</f>
        <v>250.29815479066667</v>
      </c>
      <c r="AA910" s="6" t="str">
        <f>IF(LEFT(Crate_BOMs[[#This Row],[glass code]],4)&lt;&gt;"1116","",IFERROR(MID(Crate_BOMs[[#This Row],[no]],FIND("ECN",Crate_BOMs[[#This Row],[no]]),200),MID(Crate_BOMs[[#This Row],[no]],39,200)))</f>
        <v>2.07 GLZ02</v>
      </c>
      <c r="AB910" s="6" t="str">
        <f>SUBSTITUTE(IF(RIGHT(Crate_BOMs[[#This Row],[PO Sublot-GL]],6)="curved",RIGHT(Crate_BOMs[[#This Row],[PO Sublot-GL]],12),RIGHT(Crate_BOMs[[#This Row],[PO Sublot-GL]],5))," ","")</f>
        <v>GLZ02</v>
      </c>
      <c r="AC910" s="6" t="str">
        <f>SUBSTITUTE(LEFT(Crate_BOMs[[#This Row],[PO Sublot-GL]],LEN(Crate_BOMs[[#This Row],[PO Sublot-GL]])-LEN(Crate_BOMs[[#This Row],[Glass Type]]))," ","")</f>
        <v>2.07</v>
      </c>
      <c r="AD910" s="6" t="str">
        <f>LEFT(Crate_BOMs[[#This Row],[no]],FIND(" ",Crate_BOMs[[#This Row],[no]],5)-1)</f>
        <v>PO 40545</v>
      </c>
      <c r="AE910" s="6" cm="1">
        <f t="array" ref="AE910">COUNTA(_xlfn.UNIQUE(_xlfn._xlws.FILTER(Crate_BOMs[PO],Crate_BOMs[crate no.]=Crate_BOMs[[#This Row],[crate no.]])))</f>
        <v>1</v>
      </c>
      <c r="AF910" s="10" t="str">
        <f>IF(Crate_BOMs[[#This Row],['# POs in Crate]]=1,"",IF(VLOOKUP(Crate_BOMs[[#This Row],[crate no.]],Crates_[[crate no.]:[New Sublot]],3,FALSE)="","",VLOOKUP(Crate_BOMs[[#This Row],[crate no.]],Crates_[[crate no.]:[New Sublot]],3,FALSE)))</f>
        <v/>
      </c>
      <c r="AG910" s="6" t="str">
        <f>IF(VLOOKUP(Crate_BOMs[[#This Row],[crate no.]],Crates_[[crate no.]:[New Sublot]],3,FALSE)="",VLOOKUP(Crate_BOMs[[#This Row],[crate no.]],Crates_[[crate no.]:[New Sublot]],2,FALSE),VLOOKUP(Crate_BOMs[[#This Row],[crate no.]],Crates_[[crate no.]:[New Sublot]],3,FALSE))</f>
        <v>2.07</v>
      </c>
    </row>
    <row r="911" spans="1:33" x14ac:dyDescent="0.25">
      <c r="A911">
        <v>16</v>
      </c>
      <c r="B911">
        <v>300520666</v>
      </c>
      <c r="C911">
        <v>2394817</v>
      </c>
      <c r="D911">
        <v>1</v>
      </c>
      <c r="E911" t="s">
        <v>177</v>
      </c>
      <c r="F911" t="s">
        <v>196</v>
      </c>
      <c r="G911">
        <v>2181</v>
      </c>
      <c r="H911">
        <v>870</v>
      </c>
      <c r="I911">
        <v>86</v>
      </c>
      <c r="J911">
        <v>34</v>
      </c>
      <c r="K911">
        <v>105</v>
      </c>
      <c r="L911">
        <v>1</v>
      </c>
      <c r="M911" t="s">
        <v>179</v>
      </c>
      <c r="N911" t="s">
        <v>180</v>
      </c>
      <c r="O911" s="2">
        <v>231.4853751</v>
      </c>
      <c r="P911" s="15"/>
      <c r="Q911" s="15"/>
      <c r="R911" s="15"/>
      <c r="S911" t="s">
        <v>22</v>
      </c>
      <c r="T911">
        <v>13</v>
      </c>
      <c r="U911" s="2">
        <v>282.19169535999998</v>
      </c>
      <c r="V911" s="2">
        <v>6613.8678599999994</v>
      </c>
      <c r="W911" s="2">
        <v>7.9068244000000005</v>
      </c>
      <c r="X911" s="2">
        <v>2.4934384000000001</v>
      </c>
      <c r="Y911" s="2">
        <v>4.2782153599999999</v>
      </c>
      <c r="Z911" s="6">
        <f>Crate_BOMs[[#This Row],[glass weight (lb)]]+Crate_BOMs[[#This Row],[Crate Weight (lb)]]/COUNTIF(Crate_BOMs[crate no.],Crate_BOMs[[#This Row],[crate no.]])</f>
        <v>250.29815479066667</v>
      </c>
      <c r="AA911" s="6" t="str">
        <f>IF(LEFT(Crate_BOMs[[#This Row],[glass code]],4)&lt;&gt;"1116","",IFERROR(MID(Crate_BOMs[[#This Row],[no]],FIND("ECN",Crate_BOMs[[#This Row],[no]]),200),MID(Crate_BOMs[[#This Row],[no]],39,200)))</f>
        <v>2.07 GLZ02</v>
      </c>
      <c r="AB911" s="6" t="str">
        <f>SUBSTITUTE(IF(RIGHT(Crate_BOMs[[#This Row],[PO Sublot-GL]],6)="curved",RIGHT(Crate_BOMs[[#This Row],[PO Sublot-GL]],12),RIGHT(Crate_BOMs[[#This Row],[PO Sublot-GL]],5))," ","")</f>
        <v>GLZ02</v>
      </c>
      <c r="AC911" s="6" t="str">
        <f>SUBSTITUTE(LEFT(Crate_BOMs[[#This Row],[PO Sublot-GL]],LEN(Crate_BOMs[[#This Row],[PO Sublot-GL]])-LEN(Crate_BOMs[[#This Row],[Glass Type]]))," ","")</f>
        <v>2.07</v>
      </c>
      <c r="AD911" s="6" t="str">
        <f>LEFT(Crate_BOMs[[#This Row],[no]],FIND(" ",Crate_BOMs[[#This Row],[no]],5)-1)</f>
        <v>PO 40545</v>
      </c>
      <c r="AE911" s="6" cm="1">
        <f t="array" ref="AE911">COUNTA(_xlfn.UNIQUE(_xlfn._xlws.FILTER(Crate_BOMs[PO],Crate_BOMs[crate no.]=Crate_BOMs[[#This Row],[crate no.]])))</f>
        <v>1</v>
      </c>
      <c r="AF911" s="10" t="str">
        <f>IF(Crate_BOMs[[#This Row],['# POs in Crate]]=1,"",IF(VLOOKUP(Crate_BOMs[[#This Row],[crate no.]],Crates_[[crate no.]:[New Sublot]],3,FALSE)="","",VLOOKUP(Crate_BOMs[[#This Row],[crate no.]],Crates_[[crate no.]:[New Sublot]],3,FALSE)))</f>
        <v/>
      </c>
      <c r="AG911" s="6" t="str">
        <f>IF(VLOOKUP(Crate_BOMs[[#This Row],[crate no.]],Crates_[[crate no.]:[New Sublot]],3,FALSE)="",VLOOKUP(Crate_BOMs[[#This Row],[crate no.]],Crates_[[crate no.]:[New Sublot]],2,FALSE),VLOOKUP(Crate_BOMs[[#This Row],[crate no.]],Crates_[[crate no.]:[New Sublot]],3,FALSE))</f>
        <v>2.07</v>
      </c>
    </row>
    <row r="912" spans="1:33" x14ac:dyDescent="0.25">
      <c r="A912">
        <v>16</v>
      </c>
      <c r="B912">
        <v>300520666</v>
      </c>
      <c r="C912">
        <v>2394817</v>
      </c>
      <c r="D912">
        <v>1</v>
      </c>
      <c r="E912" t="s">
        <v>177</v>
      </c>
      <c r="F912" t="s">
        <v>196</v>
      </c>
      <c r="G912">
        <v>2181</v>
      </c>
      <c r="H912">
        <v>870</v>
      </c>
      <c r="I912">
        <v>86</v>
      </c>
      <c r="J912">
        <v>34</v>
      </c>
      <c r="K912">
        <v>105</v>
      </c>
      <c r="L912">
        <v>1</v>
      </c>
      <c r="M912" t="s">
        <v>179</v>
      </c>
      <c r="N912" t="s">
        <v>180</v>
      </c>
      <c r="O912" s="2">
        <v>231.4853751</v>
      </c>
      <c r="P912" s="15"/>
      <c r="Q912" s="15"/>
      <c r="R912" s="15"/>
      <c r="S912" t="s">
        <v>22</v>
      </c>
      <c r="T912">
        <v>13</v>
      </c>
      <c r="U912" s="2">
        <v>282.19169535999998</v>
      </c>
      <c r="V912" s="2">
        <v>6613.8678599999994</v>
      </c>
      <c r="W912" s="2">
        <v>7.9068244000000005</v>
      </c>
      <c r="X912" s="2">
        <v>2.4934384000000001</v>
      </c>
      <c r="Y912" s="2">
        <v>4.2782153599999999</v>
      </c>
      <c r="Z912" s="6">
        <f>Crate_BOMs[[#This Row],[glass weight (lb)]]+Crate_BOMs[[#This Row],[Crate Weight (lb)]]/COUNTIF(Crate_BOMs[crate no.],Crate_BOMs[[#This Row],[crate no.]])</f>
        <v>250.29815479066667</v>
      </c>
      <c r="AA912" s="6" t="str">
        <f>IF(LEFT(Crate_BOMs[[#This Row],[glass code]],4)&lt;&gt;"1116","",IFERROR(MID(Crate_BOMs[[#This Row],[no]],FIND("ECN",Crate_BOMs[[#This Row],[no]]),200),MID(Crate_BOMs[[#This Row],[no]],39,200)))</f>
        <v>2.07 GLZ02</v>
      </c>
      <c r="AB912" s="6" t="str">
        <f>SUBSTITUTE(IF(RIGHT(Crate_BOMs[[#This Row],[PO Sublot-GL]],6)="curved",RIGHT(Crate_BOMs[[#This Row],[PO Sublot-GL]],12),RIGHT(Crate_BOMs[[#This Row],[PO Sublot-GL]],5))," ","")</f>
        <v>GLZ02</v>
      </c>
      <c r="AC912" s="6" t="str">
        <f>SUBSTITUTE(LEFT(Crate_BOMs[[#This Row],[PO Sublot-GL]],LEN(Crate_BOMs[[#This Row],[PO Sublot-GL]])-LEN(Crate_BOMs[[#This Row],[Glass Type]]))," ","")</f>
        <v>2.07</v>
      </c>
      <c r="AD912" s="6" t="str">
        <f>LEFT(Crate_BOMs[[#This Row],[no]],FIND(" ",Crate_BOMs[[#This Row],[no]],5)-1)</f>
        <v>PO 40545</v>
      </c>
      <c r="AE912" s="6" cm="1">
        <f t="array" ref="AE912">COUNTA(_xlfn.UNIQUE(_xlfn._xlws.FILTER(Crate_BOMs[PO],Crate_BOMs[crate no.]=Crate_BOMs[[#This Row],[crate no.]])))</f>
        <v>1</v>
      </c>
      <c r="AF912" s="10" t="str">
        <f>IF(Crate_BOMs[[#This Row],['# POs in Crate]]=1,"",IF(VLOOKUP(Crate_BOMs[[#This Row],[crate no.]],Crates_[[crate no.]:[New Sublot]],3,FALSE)="","",VLOOKUP(Crate_BOMs[[#This Row],[crate no.]],Crates_[[crate no.]:[New Sublot]],3,FALSE)))</f>
        <v/>
      </c>
      <c r="AG912" s="6" t="str">
        <f>IF(VLOOKUP(Crate_BOMs[[#This Row],[crate no.]],Crates_[[crate no.]:[New Sublot]],3,FALSE)="",VLOOKUP(Crate_BOMs[[#This Row],[crate no.]],Crates_[[crate no.]:[New Sublot]],2,FALSE),VLOOKUP(Crate_BOMs[[#This Row],[crate no.]],Crates_[[crate no.]:[New Sublot]],3,FALSE))</f>
        <v>2.07</v>
      </c>
    </row>
    <row r="913" spans="1:33" x14ac:dyDescent="0.25">
      <c r="A913">
        <v>16</v>
      </c>
      <c r="B913">
        <v>300520666</v>
      </c>
      <c r="C913">
        <v>2394817</v>
      </c>
      <c r="D913">
        <v>1</v>
      </c>
      <c r="E913" t="s">
        <v>177</v>
      </c>
      <c r="F913" t="s">
        <v>196</v>
      </c>
      <c r="G913">
        <v>2181</v>
      </c>
      <c r="H913">
        <v>870</v>
      </c>
      <c r="I913">
        <v>86</v>
      </c>
      <c r="J913">
        <v>34</v>
      </c>
      <c r="K913">
        <v>105</v>
      </c>
      <c r="L913">
        <v>1</v>
      </c>
      <c r="M913" t="s">
        <v>179</v>
      </c>
      <c r="N913" t="s">
        <v>180</v>
      </c>
      <c r="O913" s="2">
        <v>231.4853751</v>
      </c>
      <c r="P913" s="15"/>
      <c r="Q913" s="15"/>
      <c r="R913" s="15"/>
      <c r="S913" t="s">
        <v>22</v>
      </c>
      <c r="T913">
        <v>13</v>
      </c>
      <c r="U913" s="2">
        <v>282.19169535999998</v>
      </c>
      <c r="V913" s="2">
        <v>6613.8678599999994</v>
      </c>
      <c r="W913" s="2">
        <v>7.9068244000000005</v>
      </c>
      <c r="X913" s="2">
        <v>2.4934384000000001</v>
      </c>
      <c r="Y913" s="2">
        <v>4.2782153599999999</v>
      </c>
      <c r="Z913" s="6">
        <f>Crate_BOMs[[#This Row],[glass weight (lb)]]+Crate_BOMs[[#This Row],[Crate Weight (lb)]]/COUNTIF(Crate_BOMs[crate no.],Crate_BOMs[[#This Row],[crate no.]])</f>
        <v>250.29815479066667</v>
      </c>
      <c r="AA913" s="6" t="str">
        <f>IF(LEFT(Crate_BOMs[[#This Row],[glass code]],4)&lt;&gt;"1116","",IFERROR(MID(Crate_BOMs[[#This Row],[no]],FIND("ECN",Crate_BOMs[[#This Row],[no]]),200),MID(Crate_BOMs[[#This Row],[no]],39,200)))</f>
        <v>2.07 GLZ02</v>
      </c>
      <c r="AB913" s="6" t="str">
        <f>SUBSTITUTE(IF(RIGHT(Crate_BOMs[[#This Row],[PO Sublot-GL]],6)="curved",RIGHT(Crate_BOMs[[#This Row],[PO Sublot-GL]],12),RIGHT(Crate_BOMs[[#This Row],[PO Sublot-GL]],5))," ","")</f>
        <v>GLZ02</v>
      </c>
      <c r="AC913" s="6" t="str">
        <f>SUBSTITUTE(LEFT(Crate_BOMs[[#This Row],[PO Sublot-GL]],LEN(Crate_BOMs[[#This Row],[PO Sublot-GL]])-LEN(Crate_BOMs[[#This Row],[Glass Type]]))," ","")</f>
        <v>2.07</v>
      </c>
      <c r="AD913" s="6" t="str">
        <f>LEFT(Crate_BOMs[[#This Row],[no]],FIND(" ",Crate_BOMs[[#This Row],[no]],5)-1)</f>
        <v>PO 40545</v>
      </c>
      <c r="AE913" s="6" cm="1">
        <f t="array" ref="AE913">COUNTA(_xlfn.UNIQUE(_xlfn._xlws.FILTER(Crate_BOMs[PO],Crate_BOMs[crate no.]=Crate_BOMs[[#This Row],[crate no.]])))</f>
        <v>1</v>
      </c>
      <c r="AF913" s="10" t="str">
        <f>IF(Crate_BOMs[[#This Row],['# POs in Crate]]=1,"",IF(VLOOKUP(Crate_BOMs[[#This Row],[crate no.]],Crates_[[crate no.]:[New Sublot]],3,FALSE)="","",VLOOKUP(Crate_BOMs[[#This Row],[crate no.]],Crates_[[crate no.]:[New Sublot]],3,FALSE)))</f>
        <v/>
      </c>
      <c r="AG913" s="6" t="str">
        <f>IF(VLOOKUP(Crate_BOMs[[#This Row],[crate no.]],Crates_[[crate no.]:[New Sublot]],3,FALSE)="",VLOOKUP(Crate_BOMs[[#This Row],[crate no.]],Crates_[[crate no.]:[New Sublot]],2,FALSE),VLOOKUP(Crate_BOMs[[#This Row],[crate no.]],Crates_[[crate no.]:[New Sublot]],3,FALSE))</f>
        <v>2.07</v>
      </c>
    </row>
    <row r="914" spans="1:33" x14ac:dyDescent="0.25">
      <c r="A914">
        <v>16</v>
      </c>
      <c r="B914">
        <v>300520666</v>
      </c>
      <c r="C914">
        <v>2394817</v>
      </c>
      <c r="D914">
        <v>1</v>
      </c>
      <c r="E914" t="s">
        <v>177</v>
      </c>
      <c r="F914" t="s">
        <v>196</v>
      </c>
      <c r="G914">
        <v>2181</v>
      </c>
      <c r="H914">
        <v>870</v>
      </c>
      <c r="I914">
        <v>86</v>
      </c>
      <c r="J914">
        <v>34</v>
      </c>
      <c r="K914">
        <v>105</v>
      </c>
      <c r="L914">
        <v>1</v>
      </c>
      <c r="M914" t="s">
        <v>179</v>
      </c>
      <c r="N914" t="s">
        <v>180</v>
      </c>
      <c r="O914" s="2">
        <v>231.4853751</v>
      </c>
      <c r="P914" s="15"/>
      <c r="Q914" s="15"/>
      <c r="R914" s="15"/>
      <c r="S914" t="s">
        <v>22</v>
      </c>
      <c r="T914">
        <v>13</v>
      </c>
      <c r="U914" s="2">
        <v>282.19169535999998</v>
      </c>
      <c r="V914" s="2">
        <v>6613.8678599999994</v>
      </c>
      <c r="W914" s="2">
        <v>7.9068244000000005</v>
      </c>
      <c r="X914" s="2">
        <v>2.4934384000000001</v>
      </c>
      <c r="Y914" s="2">
        <v>4.2782153599999999</v>
      </c>
      <c r="Z914" s="6">
        <f>Crate_BOMs[[#This Row],[glass weight (lb)]]+Crate_BOMs[[#This Row],[Crate Weight (lb)]]/COUNTIF(Crate_BOMs[crate no.],Crate_BOMs[[#This Row],[crate no.]])</f>
        <v>250.29815479066667</v>
      </c>
      <c r="AA914" s="6" t="str">
        <f>IF(LEFT(Crate_BOMs[[#This Row],[glass code]],4)&lt;&gt;"1116","",IFERROR(MID(Crate_BOMs[[#This Row],[no]],FIND("ECN",Crate_BOMs[[#This Row],[no]]),200),MID(Crate_BOMs[[#This Row],[no]],39,200)))</f>
        <v>2.07 GLZ02</v>
      </c>
      <c r="AB914" s="6" t="str">
        <f>SUBSTITUTE(IF(RIGHT(Crate_BOMs[[#This Row],[PO Sublot-GL]],6)="curved",RIGHT(Crate_BOMs[[#This Row],[PO Sublot-GL]],12),RIGHT(Crate_BOMs[[#This Row],[PO Sublot-GL]],5))," ","")</f>
        <v>GLZ02</v>
      </c>
      <c r="AC914" s="6" t="str">
        <f>SUBSTITUTE(LEFT(Crate_BOMs[[#This Row],[PO Sublot-GL]],LEN(Crate_BOMs[[#This Row],[PO Sublot-GL]])-LEN(Crate_BOMs[[#This Row],[Glass Type]]))," ","")</f>
        <v>2.07</v>
      </c>
      <c r="AD914" s="6" t="str">
        <f>LEFT(Crate_BOMs[[#This Row],[no]],FIND(" ",Crate_BOMs[[#This Row],[no]],5)-1)</f>
        <v>PO 40545</v>
      </c>
      <c r="AE914" s="6" cm="1">
        <f t="array" ref="AE914">COUNTA(_xlfn.UNIQUE(_xlfn._xlws.FILTER(Crate_BOMs[PO],Crate_BOMs[crate no.]=Crate_BOMs[[#This Row],[crate no.]])))</f>
        <v>1</v>
      </c>
      <c r="AF914" s="10" t="str">
        <f>IF(Crate_BOMs[[#This Row],['# POs in Crate]]=1,"",IF(VLOOKUP(Crate_BOMs[[#This Row],[crate no.]],Crates_[[crate no.]:[New Sublot]],3,FALSE)="","",VLOOKUP(Crate_BOMs[[#This Row],[crate no.]],Crates_[[crate no.]:[New Sublot]],3,FALSE)))</f>
        <v/>
      </c>
      <c r="AG914" s="6" t="str">
        <f>IF(VLOOKUP(Crate_BOMs[[#This Row],[crate no.]],Crates_[[crate no.]:[New Sublot]],3,FALSE)="",VLOOKUP(Crate_BOMs[[#This Row],[crate no.]],Crates_[[crate no.]:[New Sublot]],2,FALSE),VLOOKUP(Crate_BOMs[[#This Row],[crate no.]],Crates_[[crate no.]:[New Sublot]],3,FALSE))</f>
        <v>2.07</v>
      </c>
    </row>
    <row r="915" spans="1:33" x14ac:dyDescent="0.25">
      <c r="A915">
        <v>16</v>
      </c>
      <c r="B915">
        <v>300520666</v>
      </c>
      <c r="C915">
        <v>2394817</v>
      </c>
      <c r="D915">
        <v>1</v>
      </c>
      <c r="E915" t="s">
        <v>177</v>
      </c>
      <c r="F915" t="s">
        <v>196</v>
      </c>
      <c r="G915">
        <v>2181</v>
      </c>
      <c r="H915">
        <v>870</v>
      </c>
      <c r="I915">
        <v>86</v>
      </c>
      <c r="J915">
        <v>34</v>
      </c>
      <c r="K915">
        <v>105</v>
      </c>
      <c r="L915">
        <v>1</v>
      </c>
      <c r="M915" t="s">
        <v>179</v>
      </c>
      <c r="N915" t="s">
        <v>180</v>
      </c>
      <c r="O915" s="2">
        <v>231.4853751</v>
      </c>
      <c r="P915" s="15"/>
      <c r="Q915" s="15"/>
      <c r="R915" s="15"/>
      <c r="S915" t="s">
        <v>22</v>
      </c>
      <c r="T915">
        <v>13</v>
      </c>
      <c r="U915" s="2">
        <v>282.19169535999998</v>
      </c>
      <c r="V915" s="2">
        <v>6613.8678599999994</v>
      </c>
      <c r="W915" s="2">
        <v>7.9068244000000005</v>
      </c>
      <c r="X915" s="2">
        <v>2.4934384000000001</v>
      </c>
      <c r="Y915" s="2">
        <v>4.2782153599999999</v>
      </c>
      <c r="Z915" s="6">
        <f>Crate_BOMs[[#This Row],[glass weight (lb)]]+Crate_BOMs[[#This Row],[Crate Weight (lb)]]/COUNTIF(Crate_BOMs[crate no.],Crate_BOMs[[#This Row],[crate no.]])</f>
        <v>250.29815479066667</v>
      </c>
      <c r="AA915" s="6" t="str">
        <f>IF(LEFT(Crate_BOMs[[#This Row],[glass code]],4)&lt;&gt;"1116","",IFERROR(MID(Crate_BOMs[[#This Row],[no]],FIND("ECN",Crate_BOMs[[#This Row],[no]]),200),MID(Crate_BOMs[[#This Row],[no]],39,200)))</f>
        <v>2.07 GLZ02</v>
      </c>
      <c r="AB915" s="6" t="str">
        <f>SUBSTITUTE(IF(RIGHT(Crate_BOMs[[#This Row],[PO Sublot-GL]],6)="curved",RIGHT(Crate_BOMs[[#This Row],[PO Sublot-GL]],12),RIGHT(Crate_BOMs[[#This Row],[PO Sublot-GL]],5))," ","")</f>
        <v>GLZ02</v>
      </c>
      <c r="AC915" s="6" t="str">
        <f>SUBSTITUTE(LEFT(Crate_BOMs[[#This Row],[PO Sublot-GL]],LEN(Crate_BOMs[[#This Row],[PO Sublot-GL]])-LEN(Crate_BOMs[[#This Row],[Glass Type]]))," ","")</f>
        <v>2.07</v>
      </c>
      <c r="AD915" s="6" t="str">
        <f>LEFT(Crate_BOMs[[#This Row],[no]],FIND(" ",Crate_BOMs[[#This Row],[no]],5)-1)</f>
        <v>PO 40545</v>
      </c>
      <c r="AE915" s="6" cm="1">
        <f t="array" ref="AE915">COUNTA(_xlfn.UNIQUE(_xlfn._xlws.FILTER(Crate_BOMs[PO],Crate_BOMs[crate no.]=Crate_BOMs[[#This Row],[crate no.]])))</f>
        <v>1</v>
      </c>
      <c r="AF915" s="10" t="str">
        <f>IF(Crate_BOMs[[#This Row],['# POs in Crate]]=1,"",IF(VLOOKUP(Crate_BOMs[[#This Row],[crate no.]],Crates_[[crate no.]:[New Sublot]],3,FALSE)="","",VLOOKUP(Crate_BOMs[[#This Row],[crate no.]],Crates_[[crate no.]:[New Sublot]],3,FALSE)))</f>
        <v/>
      </c>
      <c r="AG915" s="6" t="str">
        <f>IF(VLOOKUP(Crate_BOMs[[#This Row],[crate no.]],Crates_[[crate no.]:[New Sublot]],3,FALSE)="",VLOOKUP(Crate_BOMs[[#This Row],[crate no.]],Crates_[[crate no.]:[New Sublot]],2,FALSE),VLOOKUP(Crate_BOMs[[#This Row],[crate no.]],Crates_[[crate no.]:[New Sublot]],3,FALSE))</f>
        <v>2.07</v>
      </c>
    </row>
    <row r="916" spans="1:33" x14ac:dyDescent="0.25">
      <c r="A916">
        <v>16</v>
      </c>
      <c r="B916">
        <v>300520666</v>
      </c>
      <c r="C916">
        <v>2394817</v>
      </c>
      <c r="D916">
        <v>1</v>
      </c>
      <c r="E916" t="s">
        <v>177</v>
      </c>
      <c r="F916" t="s">
        <v>196</v>
      </c>
      <c r="G916">
        <v>2181</v>
      </c>
      <c r="H916">
        <v>870</v>
      </c>
      <c r="I916">
        <v>86</v>
      </c>
      <c r="J916">
        <v>34</v>
      </c>
      <c r="K916">
        <v>105</v>
      </c>
      <c r="L916">
        <v>1</v>
      </c>
      <c r="M916" t="s">
        <v>179</v>
      </c>
      <c r="N916" t="s">
        <v>180</v>
      </c>
      <c r="O916" s="2">
        <v>231.4853751</v>
      </c>
      <c r="P916" s="15"/>
      <c r="Q916" s="15"/>
      <c r="R916" s="15"/>
      <c r="S916" t="s">
        <v>22</v>
      </c>
      <c r="T916">
        <v>13</v>
      </c>
      <c r="U916" s="2">
        <v>282.19169535999998</v>
      </c>
      <c r="V916" s="2">
        <v>6613.8678599999994</v>
      </c>
      <c r="W916" s="2">
        <v>7.9068244000000005</v>
      </c>
      <c r="X916" s="2">
        <v>2.4934384000000001</v>
      </c>
      <c r="Y916" s="2">
        <v>4.2782153599999999</v>
      </c>
      <c r="Z916" s="6">
        <f>Crate_BOMs[[#This Row],[glass weight (lb)]]+Crate_BOMs[[#This Row],[Crate Weight (lb)]]/COUNTIF(Crate_BOMs[crate no.],Crate_BOMs[[#This Row],[crate no.]])</f>
        <v>250.29815479066667</v>
      </c>
      <c r="AA916" s="6" t="str">
        <f>IF(LEFT(Crate_BOMs[[#This Row],[glass code]],4)&lt;&gt;"1116","",IFERROR(MID(Crate_BOMs[[#This Row],[no]],FIND("ECN",Crate_BOMs[[#This Row],[no]]),200),MID(Crate_BOMs[[#This Row],[no]],39,200)))</f>
        <v>2.07 GLZ02</v>
      </c>
      <c r="AB916" s="6" t="str">
        <f>SUBSTITUTE(IF(RIGHT(Crate_BOMs[[#This Row],[PO Sublot-GL]],6)="curved",RIGHT(Crate_BOMs[[#This Row],[PO Sublot-GL]],12),RIGHT(Crate_BOMs[[#This Row],[PO Sublot-GL]],5))," ","")</f>
        <v>GLZ02</v>
      </c>
      <c r="AC916" s="6" t="str">
        <f>SUBSTITUTE(LEFT(Crate_BOMs[[#This Row],[PO Sublot-GL]],LEN(Crate_BOMs[[#This Row],[PO Sublot-GL]])-LEN(Crate_BOMs[[#This Row],[Glass Type]]))," ","")</f>
        <v>2.07</v>
      </c>
      <c r="AD916" s="6" t="str">
        <f>LEFT(Crate_BOMs[[#This Row],[no]],FIND(" ",Crate_BOMs[[#This Row],[no]],5)-1)</f>
        <v>PO 40545</v>
      </c>
      <c r="AE916" s="6" cm="1">
        <f t="array" ref="AE916">COUNTA(_xlfn.UNIQUE(_xlfn._xlws.FILTER(Crate_BOMs[PO],Crate_BOMs[crate no.]=Crate_BOMs[[#This Row],[crate no.]])))</f>
        <v>1</v>
      </c>
      <c r="AF916" s="10" t="str">
        <f>IF(Crate_BOMs[[#This Row],['# POs in Crate]]=1,"",IF(VLOOKUP(Crate_BOMs[[#This Row],[crate no.]],Crates_[[crate no.]:[New Sublot]],3,FALSE)="","",VLOOKUP(Crate_BOMs[[#This Row],[crate no.]],Crates_[[crate no.]:[New Sublot]],3,FALSE)))</f>
        <v/>
      </c>
      <c r="AG916" s="6" t="str">
        <f>IF(VLOOKUP(Crate_BOMs[[#This Row],[crate no.]],Crates_[[crate no.]:[New Sublot]],3,FALSE)="",VLOOKUP(Crate_BOMs[[#This Row],[crate no.]],Crates_[[crate no.]:[New Sublot]],2,FALSE),VLOOKUP(Crate_BOMs[[#This Row],[crate no.]],Crates_[[crate no.]:[New Sublot]],3,FALSE))</f>
        <v>2.07</v>
      </c>
    </row>
    <row r="917" spans="1:33" x14ac:dyDescent="0.25">
      <c r="A917">
        <v>16</v>
      </c>
      <c r="B917">
        <v>300520666</v>
      </c>
      <c r="C917">
        <v>2394817</v>
      </c>
      <c r="D917">
        <v>1</v>
      </c>
      <c r="E917" t="s">
        <v>177</v>
      </c>
      <c r="F917" t="s">
        <v>196</v>
      </c>
      <c r="G917">
        <v>2181</v>
      </c>
      <c r="H917">
        <v>870</v>
      </c>
      <c r="I917">
        <v>86</v>
      </c>
      <c r="J917">
        <v>34</v>
      </c>
      <c r="K917">
        <v>105</v>
      </c>
      <c r="L917">
        <v>1</v>
      </c>
      <c r="M917" t="s">
        <v>179</v>
      </c>
      <c r="N917" t="s">
        <v>180</v>
      </c>
      <c r="O917" s="2">
        <v>231.4853751</v>
      </c>
      <c r="P917" s="15"/>
      <c r="Q917" s="15"/>
      <c r="R917" s="15"/>
      <c r="S917" t="s">
        <v>22</v>
      </c>
      <c r="T917">
        <v>13</v>
      </c>
      <c r="U917" s="2">
        <v>282.19169535999998</v>
      </c>
      <c r="V917" s="2">
        <v>6613.8678599999994</v>
      </c>
      <c r="W917" s="2">
        <v>7.9068244000000005</v>
      </c>
      <c r="X917" s="2">
        <v>2.4934384000000001</v>
      </c>
      <c r="Y917" s="2">
        <v>4.2782153599999999</v>
      </c>
      <c r="Z917" s="6">
        <f>Crate_BOMs[[#This Row],[glass weight (lb)]]+Crate_BOMs[[#This Row],[Crate Weight (lb)]]/COUNTIF(Crate_BOMs[crate no.],Crate_BOMs[[#This Row],[crate no.]])</f>
        <v>250.29815479066667</v>
      </c>
      <c r="AA917" s="6" t="str">
        <f>IF(LEFT(Crate_BOMs[[#This Row],[glass code]],4)&lt;&gt;"1116","",IFERROR(MID(Crate_BOMs[[#This Row],[no]],FIND("ECN",Crate_BOMs[[#This Row],[no]]),200),MID(Crate_BOMs[[#This Row],[no]],39,200)))</f>
        <v>2.07 GLZ02</v>
      </c>
      <c r="AB917" s="6" t="str">
        <f>SUBSTITUTE(IF(RIGHT(Crate_BOMs[[#This Row],[PO Sublot-GL]],6)="curved",RIGHT(Crate_BOMs[[#This Row],[PO Sublot-GL]],12),RIGHT(Crate_BOMs[[#This Row],[PO Sublot-GL]],5))," ","")</f>
        <v>GLZ02</v>
      </c>
      <c r="AC917" s="6" t="str">
        <f>SUBSTITUTE(LEFT(Crate_BOMs[[#This Row],[PO Sublot-GL]],LEN(Crate_BOMs[[#This Row],[PO Sublot-GL]])-LEN(Crate_BOMs[[#This Row],[Glass Type]]))," ","")</f>
        <v>2.07</v>
      </c>
      <c r="AD917" s="6" t="str">
        <f>LEFT(Crate_BOMs[[#This Row],[no]],FIND(" ",Crate_BOMs[[#This Row],[no]],5)-1)</f>
        <v>PO 40545</v>
      </c>
      <c r="AE917" s="6" cm="1">
        <f t="array" ref="AE917">COUNTA(_xlfn.UNIQUE(_xlfn._xlws.FILTER(Crate_BOMs[PO],Crate_BOMs[crate no.]=Crate_BOMs[[#This Row],[crate no.]])))</f>
        <v>1</v>
      </c>
      <c r="AF917" s="10" t="str">
        <f>IF(Crate_BOMs[[#This Row],['# POs in Crate]]=1,"",IF(VLOOKUP(Crate_BOMs[[#This Row],[crate no.]],Crates_[[crate no.]:[New Sublot]],3,FALSE)="","",VLOOKUP(Crate_BOMs[[#This Row],[crate no.]],Crates_[[crate no.]:[New Sublot]],3,FALSE)))</f>
        <v/>
      </c>
      <c r="AG917" s="6" t="str">
        <f>IF(VLOOKUP(Crate_BOMs[[#This Row],[crate no.]],Crates_[[crate no.]:[New Sublot]],3,FALSE)="",VLOOKUP(Crate_BOMs[[#This Row],[crate no.]],Crates_[[crate no.]:[New Sublot]],2,FALSE),VLOOKUP(Crate_BOMs[[#This Row],[crate no.]],Crates_[[crate no.]:[New Sublot]],3,FALSE))</f>
        <v>2.07</v>
      </c>
    </row>
    <row r="918" spans="1:33" x14ac:dyDescent="0.25">
      <c r="A918">
        <v>16</v>
      </c>
      <c r="B918">
        <v>300520666</v>
      </c>
      <c r="C918">
        <v>2394817</v>
      </c>
      <c r="D918">
        <v>1</v>
      </c>
      <c r="E918" t="s">
        <v>177</v>
      </c>
      <c r="F918" t="s">
        <v>196</v>
      </c>
      <c r="G918">
        <v>2181</v>
      </c>
      <c r="H918">
        <v>870</v>
      </c>
      <c r="I918">
        <v>86</v>
      </c>
      <c r="J918">
        <v>34</v>
      </c>
      <c r="K918">
        <v>105</v>
      </c>
      <c r="L918">
        <v>1</v>
      </c>
      <c r="M918" t="s">
        <v>179</v>
      </c>
      <c r="N918" t="s">
        <v>180</v>
      </c>
      <c r="O918" s="2">
        <v>231.4853751</v>
      </c>
      <c r="P918" s="15"/>
      <c r="Q918" s="15"/>
      <c r="R918" s="15"/>
      <c r="S918" t="s">
        <v>22</v>
      </c>
      <c r="T918">
        <v>13</v>
      </c>
      <c r="U918" s="2">
        <v>282.19169535999998</v>
      </c>
      <c r="V918" s="2">
        <v>6613.8678599999994</v>
      </c>
      <c r="W918" s="2">
        <v>7.9068244000000005</v>
      </c>
      <c r="X918" s="2">
        <v>2.4934384000000001</v>
      </c>
      <c r="Y918" s="2">
        <v>4.2782153599999999</v>
      </c>
      <c r="Z918" s="6">
        <f>Crate_BOMs[[#This Row],[glass weight (lb)]]+Crate_BOMs[[#This Row],[Crate Weight (lb)]]/COUNTIF(Crate_BOMs[crate no.],Crate_BOMs[[#This Row],[crate no.]])</f>
        <v>250.29815479066667</v>
      </c>
      <c r="AA918" s="6" t="str">
        <f>IF(LEFT(Crate_BOMs[[#This Row],[glass code]],4)&lt;&gt;"1116","",IFERROR(MID(Crate_BOMs[[#This Row],[no]],FIND("ECN",Crate_BOMs[[#This Row],[no]]),200),MID(Crate_BOMs[[#This Row],[no]],39,200)))</f>
        <v>2.07 GLZ02</v>
      </c>
      <c r="AB918" s="6" t="str">
        <f>SUBSTITUTE(IF(RIGHT(Crate_BOMs[[#This Row],[PO Sublot-GL]],6)="curved",RIGHT(Crate_BOMs[[#This Row],[PO Sublot-GL]],12),RIGHT(Crate_BOMs[[#This Row],[PO Sublot-GL]],5))," ","")</f>
        <v>GLZ02</v>
      </c>
      <c r="AC918" s="6" t="str">
        <f>SUBSTITUTE(LEFT(Crate_BOMs[[#This Row],[PO Sublot-GL]],LEN(Crate_BOMs[[#This Row],[PO Sublot-GL]])-LEN(Crate_BOMs[[#This Row],[Glass Type]]))," ","")</f>
        <v>2.07</v>
      </c>
      <c r="AD918" s="6" t="str">
        <f>LEFT(Crate_BOMs[[#This Row],[no]],FIND(" ",Crate_BOMs[[#This Row],[no]],5)-1)</f>
        <v>PO 40545</v>
      </c>
      <c r="AE918" s="6" cm="1">
        <f t="array" ref="AE918">COUNTA(_xlfn.UNIQUE(_xlfn._xlws.FILTER(Crate_BOMs[PO],Crate_BOMs[crate no.]=Crate_BOMs[[#This Row],[crate no.]])))</f>
        <v>1</v>
      </c>
      <c r="AF918" s="10" t="str">
        <f>IF(Crate_BOMs[[#This Row],['# POs in Crate]]=1,"",IF(VLOOKUP(Crate_BOMs[[#This Row],[crate no.]],Crates_[[crate no.]:[New Sublot]],3,FALSE)="","",VLOOKUP(Crate_BOMs[[#This Row],[crate no.]],Crates_[[crate no.]:[New Sublot]],3,FALSE)))</f>
        <v/>
      </c>
      <c r="AG918" s="6" t="str">
        <f>IF(VLOOKUP(Crate_BOMs[[#This Row],[crate no.]],Crates_[[crate no.]:[New Sublot]],3,FALSE)="",VLOOKUP(Crate_BOMs[[#This Row],[crate no.]],Crates_[[crate no.]:[New Sublot]],2,FALSE),VLOOKUP(Crate_BOMs[[#This Row],[crate no.]],Crates_[[crate no.]:[New Sublot]],3,FALSE))</f>
        <v>2.07</v>
      </c>
    </row>
    <row r="919" spans="1:33" x14ac:dyDescent="0.25">
      <c r="A919">
        <v>16</v>
      </c>
      <c r="B919">
        <v>300520666</v>
      </c>
      <c r="C919">
        <v>2394817</v>
      </c>
      <c r="D919">
        <v>1</v>
      </c>
      <c r="E919" t="s">
        <v>177</v>
      </c>
      <c r="F919" t="s">
        <v>196</v>
      </c>
      <c r="G919">
        <v>2181</v>
      </c>
      <c r="H919">
        <v>870</v>
      </c>
      <c r="I919">
        <v>86</v>
      </c>
      <c r="J919">
        <v>34</v>
      </c>
      <c r="K919">
        <v>105</v>
      </c>
      <c r="L919">
        <v>1</v>
      </c>
      <c r="M919" t="s">
        <v>179</v>
      </c>
      <c r="N919" t="s">
        <v>180</v>
      </c>
      <c r="O919" s="2">
        <v>231.4853751</v>
      </c>
      <c r="P919" s="15"/>
      <c r="Q919" s="15"/>
      <c r="R919" s="15"/>
      <c r="S919" t="s">
        <v>22</v>
      </c>
      <c r="T919">
        <v>13</v>
      </c>
      <c r="U919" s="2">
        <v>282.19169535999998</v>
      </c>
      <c r="V919" s="2">
        <v>6613.8678599999994</v>
      </c>
      <c r="W919" s="2">
        <v>7.9068244000000005</v>
      </c>
      <c r="X919" s="2">
        <v>2.4934384000000001</v>
      </c>
      <c r="Y919" s="2">
        <v>4.2782153599999999</v>
      </c>
      <c r="Z919" s="6">
        <f>Crate_BOMs[[#This Row],[glass weight (lb)]]+Crate_BOMs[[#This Row],[Crate Weight (lb)]]/COUNTIF(Crate_BOMs[crate no.],Crate_BOMs[[#This Row],[crate no.]])</f>
        <v>250.29815479066667</v>
      </c>
      <c r="AA919" s="6" t="str">
        <f>IF(LEFT(Crate_BOMs[[#This Row],[glass code]],4)&lt;&gt;"1116","",IFERROR(MID(Crate_BOMs[[#This Row],[no]],FIND("ECN",Crate_BOMs[[#This Row],[no]]),200),MID(Crate_BOMs[[#This Row],[no]],39,200)))</f>
        <v>2.07 GLZ02</v>
      </c>
      <c r="AB919" s="6" t="str">
        <f>SUBSTITUTE(IF(RIGHT(Crate_BOMs[[#This Row],[PO Sublot-GL]],6)="curved",RIGHT(Crate_BOMs[[#This Row],[PO Sublot-GL]],12),RIGHT(Crate_BOMs[[#This Row],[PO Sublot-GL]],5))," ","")</f>
        <v>GLZ02</v>
      </c>
      <c r="AC919" s="6" t="str">
        <f>SUBSTITUTE(LEFT(Crate_BOMs[[#This Row],[PO Sublot-GL]],LEN(Crate_BOMs[[#This Row],[PO Sublot-GL]])-LEN(Crate_BOMs[[#This Row],[Glass Type]]))," ","")</f>
        <v>2.07</v>
      </c>
      <c r="AD919" s="6" t="str">
        <f>LEFT(Crate_BOMs[[#This Row],[no]],FIND(" ",Crate_BOMs[[#This Row],[no]],5)-1)</f>
        <v>PO 40545</v>
      </c>
      <c r="AE919" s="6" cm="1">
        <f t="array" ref="AE919">COUNTA(_xlfn.UNIQUE(_xlfn._xlws.FILTER(Crate_BOMs[PO],Crate_BOMs[crate no.]=Crate_BOMs[[#This Row],[crate no.]])))</f>
        <v>1</v>
      </c>
      <c r="AF919" s="10" t="str">
        <f>IF(Crate_BOMs[[#This Row],['# POs in Crate]]=1,"",IF(VLOOKUP(Crate_BOMs[[#This Row],[crate no.]],Crates_[[crate no.]:[New Sublot]],3,FALSE)="","",VLOOKUP(Crate_BOMs[[#This Row],[crate no.]],Crates_[[crate no.]:[New Sublot]],3,FALSE)))</f>
        <v/>
      </c>
      <c r="AG919" s="6" t="str">
        <f>IF(VLOOKUP(Crate_BOMs[[#This Row],[crate no.]],Crates_[[crate no.]:[New Sublot]],3,FALSE)="",VLOOKUP(Crate_BOMs[[#This Row],[crate no.]],Crates_[[crate no.]:[New Sublot]],2,FALSE),VLOOKUP(Crate_BOMs[[#This Row],[crate no.]],Crates_[[crate no.]:[New Sublot]],3,FALSE))</f>
        <v>2.07</v>
      </c>
    </row>
    <row r="920" spans="1:33" x14ac:dyDescent="0.25">
      <c r="A920">
        <v>16</v>
      </c>
      <c r="B920">
        <v>300520666</v>
      </c>
      <c r="C920">
        <v>2394817</v>
      </c>
      <c r="D920">
        <v>1</v>
      </c>
      <c r="E920" t="s">
        <v>177</v>
      </c>
      <c r="F920" t="s">
        <v>196</v>
      </c>
      <c r="G920">
        <v>2181</v>
      </c>
      <c r="H920">
        <v>870</v>
      </c>
      <c r="I920">
        <v>86</v>
      </c>
      <c r="J920">
        <v>34</v>
      </c>
      <c r="K920">
        <v>105</v>
      </c>
      <c r="L920">
        <v>1</v>
      </c>
      <c r="M920" t="s">
        <v>179</v>
      </c>
      <c r="N920" t="s">
        <v>180</v>
      </c>
      <c r="O920" s="2">
        <v>231.4853751</v>
      </c>
      <c r="P920" s="15"/>
      <c r="Q920" s="15"/>
      <c r="R920" s="15"/>
      <c r="S920" t="s">
        <v>22</v>
      </c>
      <c r="T920">
        <v>13</v>
      </c>
      <c r="U920" s="2">
        <v>282.19169535999998</v>
      </c>
      <c r="V920" s="2">
        <v>6613.8678599999994</v>
      </c>
      <c r="W920" s="2">
        <v>7.9068244000000005</v>
      </c>
      <c r="X920" s="2">
        <v>2.4934384000000001</v>
      </c>
      <c r="Y920" s="2">
        <v>4.2782153599999999</v>
      </c>
      <c r="Z920" s="6">
        <f>Crate_BOMs[[#This Row],[glass weight (lb)]]+Crate_BOMs[[#This Row],[Crate Weight (lb)]]/COUNTIF(Crate_BOMs[crate no.],Crate_BOMs[[#This Row],[crate no.]])</f>
        <v>250.29815479066667</v>
      </c>
      <c r="AA920" s="6" t="str">
        <f>IF(LEFT(Crate_BOMs[[#This Row],[glass code]],4)&lt;&gt;"1116","",IFERROR(MID(Crate_BOMs[[#This Row],[no]],FIND("ECN",Crate_BOMs[[#This Row],[no]]),200),MID(Crate_BOMs[[#This Row],[no]],39,200)))</f>
        <v>2.07 GLZ02</v>
      </c>
      <c r="AB920" s="6" t="str">
        <f>SUBSTITUTE(IF(RIGHT(Crate_BOMs[[#This Row],[PO Sublot-GL]],6)="curved",RIGHT(Crate_BOMs[[#This Row],[PO Sublot-GL]],12),RIGHT(Crate_BOMs[[#This Row],[PO Sublot-GL]],5))," ","")</f>
        <v>GLZ02</v>
      </c>
      <c r="AC920" s="6" t="str">
        <f>SUBSTITUTE(LEFT(Crate_BOMs[[#This Row],[PO Sublot-GL]],LEN(Crate_BOMs[[#This Row],[PO Sublot-GL]])-LEN(Crate_BOMs[[#This Row],[Glass Type]]))," ","")</f>
        <v>2.07</v>
      </c>
      <c r="AD920" s="6" t="str">
        <f>LEFT(Crate_BOMs[[#This Row],[no]],FIND(" ",Crate_BOMs[[#This Row],[no]],5)-1)</f>
        <v>PO 40545</v>
      </c>
      <c r="AE920" s="6" cm="1">
        <f t="array" ref="AE920">COUNTA(_xlfn.UNIQUE(_xlfn._xlws.FILTER(Crate_BOMs[PO],Crate_BOMs[crate no.]=Crate_BOMs[[#This Row],[crate no.]])))</f>
        <v>1</v>
      </c>
      <c r="AF920" s="10" t="str">
        <f>IF(Crate_BOMs[[#This Row],['# POs in Crate]]=1,"",IF(VLOOKUP(Crate_BOMs[[#This Row],[crate no.]],Crates_[[crate no.]:[New Sublot]],3,FALSE)="","",VLOOKUP(Crate_BOMs[[#This Row],[crate no.]],Crates_[[crate no.]:[New Sublot]],3,FALSE)))</f>
        <v/>
      </c>
      <c r="AG920" s="6" t="str">
        <f>IF(VLOOKUP(Crate_BOMs[[#This Row],[crate no.]],Crates_[[crate no.]:[New Sublot]],3,FALSE)="",VLOOKUP(Crate_BOMs[[#This Row],[crate no.]],Crates_[[crate no.]:[New Sublot]],2,FALSE),VLOOKUP(Crate_BOMs[[#This Row],[crate no.]],Crates_[[crate no.]:[New Sublot]],3,FALSE))</f>
        <v>2.07</v>
      </c>
    </row>
    <row r="921" spans="1:33" x14ac:dyDescent="0.25">
      <c r="A921">
        <v>16</v>
      </c>
      <c r="B921">
        <v>300520666</v>
      </c>
      <c r="C921">
        <v>2394817</v>
      </c>
      <c r="D921">
        <v>1</v>
      </c>
      <c r="E921" t="s">
        <v>177</v>
      </c>
      <c r="F921" t="s">
        <v>196</v>
      </c>
      <c r="G921">
        <v>2181</v>
      </c>
      <c r="H921">
        <v>870</v>
      </c>
      <c r="I921">
        <v>86</v>
      </c>
      <c r="J921">
        <v>34</v>
      </c>
      <c r="K921">
        <v>105</v>
      </c>
      <c r="L921">
        <v>1</v>
      </c>
      <c r="M921" t="s">
        <v>179</v>
      </c>
      <c r="N921" t="s">
        <v>180</v>
      </c>
      <c r="O921" s="2">
        <v>231.4853751</v>
      </c>
      <c r="P921" s="15"/>
      <c r="Q921" s="15"/>
      <c r="R921" s="15"/>
      <c r="S921" t="s">
        <v>22</v>
      </c>
      <c r="T921">
        <v>13</v>
      </c>
      <c r="U921" s="2">
        <v>282.19169535999998</v>
      </c>
      <c r="V921" s="2">
        <v>6613.8678599999994</v>
      </c>
      <c r="W921" s="2">
        <v>7.9068244000000005</v>
      </c>
      <c r="X921" s="2">
        <v>2.4934384000000001</v>
      </c>
      <c r="Y921" s="2">
        <v>4.2782153599999999</v>
      </c>
      <c r="Z921" s="6">
        <f>Crate_BOMs[[#This Row],[glass weight (lb)]]+Crate_BOMs[[#This Row],[Crate Weight (lb)]]/COUNTIF(Crate_BOMs[crate no.],Crate_BOMs[[#This Row],[crate no.]])</f>
        <v>250.29815479066667</v>
      </c>
      <c r="AA921" s="6" t="str">
        <f>IF(LEFT(Crate_BOMs[[#This Row],[glass code]],4)&lt;&gt;"1116","",IFERROR(MID(Crate_BOMs[[#This Row],[no]],FIND("ECN",Crate_BOMs[[#This Row],[no]]),200),MID(Crate_BOMs[[#This Row],[no]],39,200)))</f>
        <v>2.07 GLZ02</v>
      </c>
      <c r="AB921" s="6" t="str">
        <f>SUBSTITUTE(IF(RIGHT(Crate_BOMs[[#This Row],[PO Sublot-GL]],6)="curved",RIGHT(Crate_BOMs[[#This Row],[PO Sublot-GL]],12),RIGHT(Crate_BOMs[[#This Row],[PO Sublot-GL]],5))," ","")</f>
        <v>GLZ02</v>
      </c>
      <c r="AC921" s="6" t="str">
        <f>SUBSTITUTE(LEFT(Crate_BOMs[[#This Row],[PO Sublot-GL]],LEN(Crate_BOMs[[#This Row],[PO Sublot-GL]])-LEN(Crate_BOMs[[#This Row],[Glass Type]]))," ","")</f>
        <v>2.07</v>
      </c>
      <c r="AD921" s="6" t="str">
        <f>LEFT(Crate_BOMs[[#This Row],[no]],FIND(" ",Crate_BOMs[[#This Row],[no]],5)-1)</f>
        <v>PO 40545</v>
      </c>
      <c r="AE921" s="6" cm="1">
        <f t="array" ref="AE921">COUNTA(_xlfn.UNIQUE(_xlfn._xlws.FILTER(Crate_BOMs[PO],Crate_BOMs[crate no.]=Crate_BOMs[[#This Row],[crate no.]])))</f>
        <v>1</v>
      </c>
      <c r="AF921" s="10" t="str">
        <f>IF(Crate_BOMs[[#This Row],['# POs in Crate]]=1,"",IF(VLOOKUP(Crate_BOMs[[#This Row],[crate no.]],Crates_[[crate no.]:[New Sublot]],3,FALSE)="","",VLOOKUP(Crate_BOMs[[#This Row],[crate no.]],Crates_[[crate no.]:[New Sublot]],3,FALSE)))</f>
        <v/>
      </c>
      <c r="AG921" s="6" t="str">
        <f>IF(VLOOKUP(Crate_BOMs[[#This Row],[crate no.]],Crates_[[crate no.]:[New Sublot]],3,FALSE)="",VLOOKUP(Crate_BOMs[[#This Row],[crate no.]],Crates_[[crate no.]:[New Sublot]],2,FALSE),VLOOKUP(Crate_BOMs[[#This Row],[crate no.]],Crates_[[crate no.]:[New Sublot]],3,FALSE))</f>
        <v>2.07</v>
      </c>
    </row>
    <row r="922" spans="1:33" x14ac:dyDescent="0.25">
      <c r="A922">
        <v>16</v>
      </c>
      <c r="B922">
        <v>300520666</v>
      </c>
      <c r="C922">
        <v>2394817</v>
      </c>
      <c r="D922">
        <v>1</v>
      </c>
      <c r="E922" t="s">
        <v>177</v>
      </c>
      <c r="F922" t="s">
        <v>196</v>
      </c>
      <c r="G922">
        <v>2181</v>
      </c>
      <c r="H922">
        <v>870</v>
      </c>
      <c r="I922">
        <v>86</v>
      </c>
      <c r="J922">
        <v>34</v>
      </c>
      <c r="K922">
        <v>105</v>
      </c>
      <c r="L922">
        <v>1</v>
      </c>
      <c r="M922" t="s">
        <v>179</v>
      </c>
      <c r="N922" t="s">
        <v>180</v>
      </c>
      <c r="O922" s="2">
        <v>231.4853751</v>
      </c>
      <c r="P922" s="15"/>
      <c r="Q922" s="15"/>
      <c r="R922" s="15"/>
      <c r="S922" t="s">
        <v>22</v>
      </c>
      <c r="T922">
        <v>13</v>
      </c>
      <c r="U922" s="2">
        <v>282.19169535999998</v>
      </c>
      <c r="V922" s="2">
        <v>6613.8678599999994</v>
      </c>
      <c r="W922" s="2">
        <v>7.9068244000000005</v>
      </c>
      <c r="X922" s="2">
        <v>2.4934384000000001</v>
      </c>
      <c r="Y922" s="2">
        <v>4.2782153599999999</v>
      </c>
      <c r="Z922" s="6">
        <f>Crate_BOMs[[#This Row],[glass weight (lb)]]+Crate_BOMs[[#This Row],[Crate Weight (lb)]]/COUNTIF(Crate_BOMs[crate no.],Crate_BOMs[[#This Row],[crate no.]])</f>
        <v>250.29815479066667</v>
      </c>
      <c r="AA922" s="6" t="str">
        <f>IF(LEFT(Crate_BOMs[[#This Row],[glass code]],4)&lt;&gt;"1116","",IFERROR(MID(Crate_BOMs[[#This Row],[no]],FIND("ECN",Crate_BOMs[[#This Row],[no]]),200),MID(Crate_BOMs[[#This Row],[no]],39,200)))</f>
        <v>2.07 GLZ02</v>
      </c>
      <c r="AB922" s="6" t="str">
        <f>SUBSTITUTE(IF(RIGHT(Crate_BOMs[[#This Row],[PO Sublot-GL]],6)="curved",RIGHT(Crate_BOMs[[#This Row],[PO Sublot-GL]],12),RIGHT(Crate_BOMs[[#This Row],[PO Sublot-GL]],5))," ","")</f>
        <v>GLZ02</v>
      </c>
      <c r="AC922" s="6" t="str">
        <f>SUBSTITUTE(LEFT(Crate_BOMs[[#This Row],[PO Sublot-GL]],LEN(Crate_BOMs[[#This Row],[PO Sublot-GL]])-LEN(Crate_BOMs[[#This Row],[Glass Type]]))," ","")</f>
        <v>2.07</v>
      </c>
      <c r="AD922" s="6" t="str">
        <f>LEFT(Crate_BOMs[[#This Row],[no]],FIND(" ",Crate_BOMs[[#This Row],[no]],5)-1)</f>
        <v>PO 40545</v>
      </c>
      <c r="AE922" s="6" cm="1">
        <f t="array" ref="AE922">COUNTA(_xlfn.UNIQUE(_xlfn._xlws.FILTER(Crate_BOMs[PO],Crate_BOMs[crate no.]=Crate_BOMs[[#This Row],[crate no.]])))</f>
        <v>1</v>
      </c>
      <c r="AF922" s="10" t="str">
        <f>IF(Crate_BOMs[[#This Row],['# POs in Crate]]=1,"",IF(VLOOKUP(Crate_BOMs[[#This Row],[crate no.]],Crates_[[crate no.]:[New Sublot]],3,FALSE)="","",VLOOKUP(Crate_BOMs[[#This Row],[crate no.]],Crates_[[crate no.]:[New Sublot]],3,FALSE)))</f>
        <v/>
      </c>
      <c r="AG922" s="6" t="str">
        <f>IF(VLOOKUP(Crate_BOMs[[#This Row],[crate no.]],Crates_[[crate no.]:[New Sublot]],3,FALSE)="",VLOOKUP(Crate_BOMs[[#This Row],[crate no.]],Crates_[[crate no.]:[New Sublot]],2,FALSE),VLOOKUP(Crate_BOMs[[#This Row],[crate no.]],Crates_[[crate no.]:[New Sublot]],3,FALSE))</f>
        <v>2.07</v>
      </c>
    </row>
    <row r="923" spans="1:33" x14ac:dyDescent="0.25">
      <c r="A923">
        <v>16</v>
      </c>
      <c r="B923">
        <v>300520666</v>
      </c>
      <c r="C923">
        <v>2394817</v>
      </c>
      <c r="D923">
        <v>1</v>
      </c>
      <c r="E923" t="s">
        <v>177</v>
      </c>
      <c r="F923" t="s">
        <v>196</v>
      </c>
      <c r="G923">
        <v>2181</v>
      </c>
      <c r="H923">
        <v>870</v>
      </c>
      <c r="I923">
        <v>86</v>
      </c>
      <c r="J923">
        <v>34</v>
      </c>
      <c r="K923">
        <v>105</v>
      </c>
      <c r="L923">
        <v>1</v>
      </c>
      <c r="M923" t="s">
        <v>179</v>
      </c>
      <c r="N923" t="s">
        <v>180</v>
      </c>
      <c r="O923" s="2">
        <v>231.4853751</v>
      </c>
      <c r="P923" s="15"/>
      <c r="Q923" s="15"/>
      <c r="R923" s="15"/>
      <c r="S923" t="s">
        <v>22</v>
      </c>
      <c r="T923">
        <v>13</v>
      </c>
      <c r="U923" s="2">
        <v>282.19169535999998</v>
      </c>
      <c r="V923" s="2">
        <v>6613.8678599999994</v>
      </c>
      <c r="W923" s="2">
        <v>7.9068244000000005</v>
      </c>
      <c r="X923" s="2">
        <v>2.4934384000000001</v>
      </c>
      <c r="Y923" s="2">
        <v>4.2782153599999999</v>
      </c>
      <c r="Z923" s="6">
        <f>Crate_BOMs[[#This Row],[glass weight (lb)]]+Crate_BOMs[[#This Row],[Crate Weight (lb)]]/COUNTIF(Crate_BOMs[crate no.],Crate_BOMs[[#This Row],[crate no.]])</f>
        <v>250.29815479066667</v>
      </c>
      <c r="AA923" s="6" t="str">
        <f>IF(LEFT(Crate_BOMs[[#This Row],[glass code]],4)&lt;&gt;"1116","",IFERROR(MID(Crate_BOMs[[#This Row],[no]],FIND("ECN",Crate_BOMs[[#This Row],[no]]),200),MID(Crate_BOMs[[#This Row],[no]],39,200)))</f>
        <v>2.07 GLZ02</v>
      </c>
      <c r="AB923" s="6" t="str">
        <f>SUBSTITUTE(IF(RIGHT(Crate_BOMs[[#This Row],[PO Sublot-GL]],6)="curved",RIGHT(Crate_BOMs[[#This Row],[PO Sublot-GL]],12),RIGHT(Crate_BOMs[[#This Row],[PO Sublot-GL]],5))," ","")</f>
        <v>GLZ02</v>
      </c>
      <c r="AC923" s="6" t="str">
        <f>SUBSTITUTE(LEFT(Crate_BOMs[[#This Row],[PO Sublot-GL]],LEN(Crate_BOMs[[#This Row],[PO Sublot-GL]])-LEN(Crate_BOMs[[#This Row],[Glass Type]]))," ","")</f>
        <v>2.07</v>
      </c>
      <c r="AD923" s="6" t="str">
        <f>LEFT(Crate_BOMs[[#This Row],[no]],FIND(" ",Crate_BOMs[[#This Row],[no]],5)-1)</f>
        <v>PO 40545</v>
      </c>
      <c r="AE923" s="6" cm="1">
        <f t="array" ref="AE923">COUNTA(_xlfn.UNIQUE(_xlfn._xlws.FILTER(Crate_BOMs[PO],Crate_BOMs[crate no.]=Crate_BOMs[[#This Row],[crate no.]])))</f>
        <v>1</v>
      </c>
      <c r="AF923" s="10" t="str">
        <f>IF(Crate_BOMs[[#This Row],['# POs in Crate]]=1,"",IF(VLOOKUP(Crate_BOMs[[#This Row],[crate no.]],Crates_[[crate no.]:[New Sublot]],3,FALSE)="","",VLOOKUP(Crate_BOMs[[#This Row],[crate no.]],Crates_[[crate no.]:[New Sublot]],3,FALSE)))</f>
        <v/>
      </c>
      <c r="AG923" s="6" t="str">
        <f>IF(VLOOKUP(Crate_BOMs[[#This Row],[crate no.]],Crates_[[crate no.]:[New Sublot]],3,FALSE)="",VLOOKUP(Crate_BOMs[[#This Row],[crate no.]],Crates_[[crate no.]:[New Sublot]],2,FALSE),VLOOKUP(Crate_BOMs[[#This Row],[crate no.]],Crates_[[crate no.]:[New Sublot]],3,FALSE))</f>
        <v>2.07</v>
      </c>
    </row>
    <row r="924" spans="1:33" x14ac:dyDescent="0.25">
      <c r="A924">
        <v>16</v>
      </c>
      <c r="B924">
        <v>300522589</v>
      </c>
      <c r="C924">
        <v>2394817</v>
      </c>
      <c r="D924">
        <v>1</v>
      </c>
      <c r="E924" t="s">
        <v>177</v>
      </c>
      <c r="F924" t="s">
        <v>196</v>
      </c>
      <c r="G924">
        <v>2181</v>
      </c>
      <c r="H924">
        <v>870</v>
      </c>
      <c r="I924">
        <v>86</v>
      </c>
      <c r="J924">
        <v>34</v>
      </c>
      <c r="K924">
        <v>105</v>
      </c>
      <c r="L924">
        <v>1</v>
      </c>
      <c r="M924" t="s">
        <v>179</v>
      </c>
      <c r="N924" t="s">
        <v>180</v>
      </c>
      <c r="O924" s="2">
        <v>231.4853751</v>
      </c>
      <c r="P924" s="15"/>
      <c r="Q924" s="15"/>
      <c r="R924" s="15"/>
      <c r="S924" t="s">
        <v>22</v>
      </c>
      <c r="T924">
        <v>13</v>
      </c>
      <c r="U924" s="2">
        <v>282.19169535999998</v>
      </c>
      <c r="V924" s="2">
        <v>6613.8678599999994</v>
      </c>
      <c r="W924" s="2">
        <v>7.9068244000000005</v>
      </c>
      <c r="X924" s="2">
        <v>2.4934384000000001</v>
      </c>
      <c r="Y924" s="2">
        <v>4.2782153599999999</v>
      </c>
      <c r="Z924" s="6">
        <f>Crate_BOMs[[#This Row],[glass weight (lb)]]+Crate_BOMs[[#This Row],[Crate Weight (lb)]]/COUNTIF(Crate_BOMs[crate no.],Crate_BOMs[[#This Row],[crate no.]])</f>
        <v>250.29815479066667</v>
      </c>
      <c r="AA924" s="6" t="str">
        <f>IF(LEFT(Crate_BOMs[[#This Row],[glass code]],4)&lt;&gt;"1116","",IFERROR(MID(Crate_BOMs[[#This Row],[no]],FIND("ECN",Crate_BOMs[[#This Row],[no]]),200),MID(Crate_BOMs[[#This Row],[no]],39,200)))</f>
        <v>2.07 GLZ02</v>
      </c>
      <c r="AB924" s="6" t="str">
        <f>SUBSTITUTE(IF(RIGHT(Crate_BOMs[[#This Row],[PO Sublot-GL]],6)="curved",RIGHT(Crate_BOMs[[#This Row],[PO Sublot-GL]],12),RIGHT(Crate_BOMs[[#This Row],[PO Sublot-GL]],5))," ","")</f>
        <v>GLZ02</v>
      </c>
      <c r="AC924" s="6" t="str">
        <f>SUBSTITUTE(LEFT(Crate_BOMs[[#This Row],[PO Sublot-GL]],LEN(Crate_BOMs[[#This Row],[PO Sublot-GL]])-LEN(Crate_BOMs[[#This Row],[Glass Type]]))," ","")</f>
        <v>2.07</v>
      </c>
      <c r="AD924" s="6" t="str">
        <f>LEFT(Crate_BOMs[[#This Row],[no]],FIND(" ",Crate_BOMs[[#This Row],[no]],5)-1)</f>
        <v>PO 40545</v>
      </c>
      <c r="AE924" s="6" cm="1">
        <f t="array" ref="AE924">COUNTA(_xlfn.UNIQUE(_xlfn._xlws.FILTER(Crate_BOMs[PO],Crate_BOMs[crate no.]=Crate_BOMs[[#This Row],[crate no.]])))</f>
        <v>1</v>
      </c>
      <c r="AF924" s="10" t="str">
        <f>IF(Crate_BOMs[[#This Row],['# POs in Crate]]=1,"",IF(VLOOKUP(Crate_BOMs[[#This Row],[crate no.]],Crates_[[crate no.]:[New Sublot]],3,FALSE)="","",VLOOKUP(Crate_BOMs[[#This Row],[crate no.]],Crates_[[crate no.]:[New Sublot]],3,FALSE)))</f>
        <v/>
      </c>
      <c r="AG924" s="6" t="str">
        <f>IF(VLOOKUP(Crate_BOMs[[#This Row],[crate no.]],Crates_[[crate no.]:[New Sublot]],3,FALSE)="",VLOOKUP(Crate_BOMs[[#This Row],[crate no.]],Crates_[[crate no.]:[New Sublot]],2,FALSE),VLOOKUP(Crate_BOMs[[#This Row],[crate no.]],Crates_[[crate no.]:[New Sublot]],3,FALSE))</f>
        <v>2.07</v>
      </c>
    </row>
    <row r="925" spans="1:33" x14ac:dyDescent="0.25">
      <c r="A925">
        <v>16</v>
      </c>
      <c r="B925">
        <v>300522589</v>
      </c>
      <c r="C925">
        <v>2394817</v>
      </c>
      <c r="D925">
        <v>1</v>
      </c>
      <c r="E925" t="s">
        <v>177</v>
      </c>
      <c r="F925" t="s">
        <v>196</v>
      </c>
      <c r="G925">
        <v>2181</v>
      </c>
      <c r="H925">
        <v>870</v>
      </c>
      <c r="I925">
        <v>86</v>
      </c>
      <c r="J925">
        <v>34</v>
      </c>
      <c r="K925">
        <v>105</v>
      </c>
      <c r="L925">
        <v>1</v>
      </c>
      <c r="M925" t="s">
        <v>179</v>
      </c>
      <c r="N925" t="s">
        <v>180</v>
      </c>
      <c r="O925" s="2">
        <v>231.4853751</v>
      </c>
      <c r="P925" s="15"/>
      <c r="Q925" s="15"/>
      <c r="R925" s="15"/>
      <c r="S925" t="s">
        <v>22</v>
      </c>
      <c r="T925">
        <v>13</v>
      </c>
      <c r="U925" s="2">
        <v>282.19169535999998</v>
      </c>
      <c r="V925" s="2">
        <v>6613.8678599999994</v>
      </c>
      <c r="W925" s="2">
        <v>7.9068244000000005</v>
      </c>
      <c r="X925" s="2">
        <v>2.4934384000000001</v>
      </c>
      <c r="Y925" s="2">
        <v>4.2782153599999999</v>
      </c>
      <c r="Z925" s="6">
        <f>Crate_BOMs[[#This Row],[glass weight (lb)]]+Crate_BOMs[[#This Row],[Crate Weight (lb)]]/COUNTIF(Crate_BOMs[crate no.],Crate_BOMs[[#This Row],[crate no.]])</f>
        <v>250.29815479066667</v>
      </c>
      <c r="AA925" s="6" t="str">
        <f>IF(LEFT(Crate_BOMs[[#This Row],[glass code]],4)&lt;&gt;"1116","",IFERROR(MID(Crate_BOMs[[#This Row],[no]],FIND("ECN",Crate_BOMs[[#This Row],[no]]),200),MID(Crate_BOMs[[#This Row],[no]],39,200)))</f>
        <v>2.07 GLZ02</v>
      </c>
      <c r="AB925" s="6" t="str">
        <f>SUBSTITUTE(IF(RIGHT(Crate_BOMs[[#This Row],[PO Sublot-GL]],6)="curved",RIGHT(Crate_BOMs[[#This Row],[PO Sublot-GL]],12),RIGHT(Crate_BOMs[[#This Row],[PO Sublot-GL]],5))," ","")</f>
        <v>GLZ02</v>
      </c>
      <c r="AC925" s="6" t="str">
        <f>SUBSTITUTE(LEFT(Crate_BOMs[[#This Row],[PO Sublot-GL]],LEN(Crate_BOMs[[#This Row],[PO Sublot-GL]])-LEN(Crate_BOMs[[#This Row],[Glass Type]]))," ","")</f>
        <v>2.07</v>
      </c>
      <c r="AD925" s="6" t="str">
        <f>LEFT(Crate_BOMs[[#This Row],[no]],FIND(" ",Crate_BOMs[[#This Row],[no]],5)-1)</f>
        <v>PO 40545</v>
      </c>
      <c r="AE925" s="6" cm="1">
        <f t="array" ref="AE925">COUNTA(_xlfn.UNIQUE(_xlfn._xlws.FILTER(Crate_BOMs[PO],Crate_BOMs[crate no.]=Crate_BOMs[[#This Row],[crate no.]])))</f>
        <v>1</v>
      </c>
      <c r="AF925" s="10" t="str">
        <f>IF(Crate_BOMs[[#This Row],['# POs in Crate]]=1,"",IF(VLOOKUP(Crate_BOMs[[#This Row],[crate no.]],Crates_[[crate no.]:[New Sublot]],3,FALSE)="","",VLOOKUP(Crate_BOMs[[#This Row],[crate no.]],Crates_[[crate no.]:[New Sublot]],3,FALSE)))</f>
        <v/>
      </c>
      <c r="AG925" s="6" t="str">
        <f>IF(VLOOKUP(Crate_BOMs[[#This Row],[crate no.]],Crates_[[crate no.]:[New Sublot]],3,FALSE)="",VLOOKUP(Crate_BOMs[[#This Row],[crate no.]],Crates_[[crate no.]:[New Sublot]],2,FALSE),VLOOKUP(Crate_BOMs[[#This Row],[crate no.]],Crates_[[crate no.]:[New Sublot]],3,FALSE))</f>
        <v>2.07</v>
      </c>
    </row>
    <row r="926" spans="1:33" x14ac:dyDescent="0.25">
      <c r="A926">
        <v>16</v>
      </c>
      <c r="B926">
        <v>300522589</v>
      </c>
      <c r="C926">
        <v>2394817</v>
      </c>
      <c r="D926">
        <v>1</v>
      </c>
      <c r="E926" t="s">
        <v>177</v>
      </c>
      <c r="F926" t="s">
        <v>196</v>
      </c>
      <c r="G926">
        <v>2181</v>
      </c>
      <c r="H926">
        <v>870</v>
      </c>
      <c r="I926">
        <v>86</v>
      </c>
      <c r="J926">
        <v>34</v>
      </c>
      <c r="K926">
        <v>105</v>
      </c>
      <c r="L926">
        <v>1</v>
      </c>
      <c r="M926" t="s">
        <v>179</v>
      </c>
      <c r="N926" t="s">
        <v>180</v>
      </c>
      <c r="O926" s="2">
        <v>231.4853751</v>
      </c>
      <c r="P926" s="15"/>
      <c r="Q926" s="15"/>
      <c r="R926" s="15"/>
      <c r="S926" t="s">
        <v>22</v>
      </c>
      <c r="T926">
        <v>13</v>
      </c>
      <c r="U926" s="2">
        <v>282.19169535999998</v>
      </c>
      <c r="V926" s="2">
        <v>6613.8678599999994</v>
      </c>
      <c r="W926" s="2">
        <v>7.9068244000000005</v>
      </c>
      <c r="X926" s="2">
        <v>2.4934384000000001</v>
      </c>
      <c r="Y926" s="2">
        <v>4.2782153599999999</v>
      </c>
      <c r="Z926" s="6">
        <f>Crate_BOMs[[#This Row],[glass weight (lb)]]+Crate_BOMs[[#This Row],[Crate Weight (lb)]]/COUNTIF(Crate_BOMs[crate no.],Crate_BOMs[[#This Row],[crate no.]])</f>
        <v>250.29815479066667</v>
      </c>
      <c r="AA926" s="6" t="str">
        <f>IF(LEFT(Crate_BOMs[[#This Row],[glass code]],4)&lt;&gt;"1116","",IFERROR(MID(Crate_BOMs[[#This Row],[no]],FIND("ECN",Crate_BOMs[[#This Row],[no]]),200),MID(Crate_BOMs[[#This Row],[no]],39,200)))</f>
        <v>2.07 GLZ02</v>
      </c>
      <c r="AB926" s="6" t="str">
        <f>SUBSTITUTE(IF(RIGHT(Crate_BOMs[[#This Row],[PO Sublot-GL]],6)="curved",RIGHT(Crate_BOMs[[#This Row],[PO Sublot-GL]],12),RIGHT(Crate_BOMs[[#This Row],[PO Sublot-GL]],5))," ","")</f>
        <v>GLZ02</v>
      </c>
      <c r="AC926" s="6" t="str">
        <f>SUBSTITUTE(LEFT(Crate_BOMs[[#This Row],[PO Sublot-GL]],LEN(Crate_BOMs[[#This Row],[PO Sublot-GL]])-LEN(Crate_BOMs[[#This Row],[Glass Type]]))," ","")</f>
        <v>2.07</v>
      </c>
      <c r="AD926" s="6" t="str">
        <f>LEFT(Crate_BOMs[[#This Row],[no]],FIND(" ",Crate_BOMs[[#This Row],[no]],5)-1)</f>
        <v>PO 40545</v>
      </c>
      <c r="AE926" s="6" cm="1">
        <f t="array" ref="AE926">COUNTA(_xlfn.UNIQUE(_xlfn._xlws.FILTER(Crate_BOMs[PO],Crate_BOMs[crate no.]=Crate_BOMs[[#This Row],[crate no.]])))</f>
        <v>1</v>
      </c>
      <c r="AF926" s="10" t="str">
        <f>IF(Crate_BOMs[[#This Row],['# POs in Crate]]=1,"",IF(VLOOKUP(Crate_BOMs[[#This Row],[crate no.]],Crates_[[crate no.]:[New Sublot]],3,FALSE)="","",VLOOKUP(Crate_BOMs[[#This Row],[crate no.]],Crates_[[crate no.]:[New Sublot]],3,FALSE)))</f>
        <v/>
      </c>
      <c r="AG926" s="6" t="str">
        <f>IF(VLOOKUP(Crate_BOMs[[#This Row],[crate no.]],Crates_[[crate no.]:[New Sublot]],3,FALSE)="",VLOOKUP(Crate_BOMs[[#This Row],[crate no.]],Crates_[[crate no.]:[New Sublot]],2,FALSE),VLOOKUP(Crate_BOMs[[#This Row],[crate no.]],Crates_[[crate no.]:[New Sublot]],3,FALSE))</f>
        <v>2.07</v>
      </c>
    </row>
    <row r="927" spans="1:33" x14ac:dyDescent="0.25">
      <c r="A927">
        <v>16</v>
      </c>
      <c r="B927">
        <v>300522589</v>
      </c>
      <c r="C927">
        <v>2394817</v>
      </c>
      <c r="D927">
        <v>1</v>
      </c>
      <c r="E927" t="s">
        <v>177</v>
      </c>
      <c r="F927" t="s">
        <v>196</v>
      </c>
      <c r="G927">
        <v>2181</v>
      </c>
      <c r="H927">
        <v>870</v>
      </c>
      <c r="I927">
        <v>86</v>
      </c>
      <c r="J927">
        <v>34</v>
      </c>
      <c r="K927">
        <v>105</v>
      </c>
      <c r="L927">
        <v>1</v>
      </c>
      <c r="M927" t="s">
        <v>179</v>
      </c>
      <c r="N927" t="s">
        <v>180</v>
      </c>
      <c r="O927" s="2">
        <v>231.4853751</v>
      </c>
      <c r="P927" s="15"/>
      <c r="Q927" s="15"/>
      <c r="R927" s="15"/>
      <c r="S927" t="s">
        <v>22</v>
      </c>
      <c r="T927">
        <v>13</v>
      </c>
      <c r="U927" s="2">
        <v>282.19169535999998</v>
      </c>
      <c r="V927" s="2">
        <v>6613.8678599999994</v>
      </c>
      <c r="W927" s="2">
        <v>7.9068244000000005</v>
      </c>
      <c r="X927" s="2">
        <v>2.4934384000000001</v>
      </c>
      <c r="Y927" s="2">
        <v>4.2782153599999999</v>
      </c>
      <c r="Z927" s="6">
        <f>Crate_BOMs[[#This Row],[glass weight (lb)]]+Crate_BOMs[[#This Row],[Crate Weight (lb)]]/COUNTIF(Crate_BOMs[crate no.],Crate_BOMs[[#This Row],[crate no.]])</f>
        <v>250.29815479066667</v>
      </c>
      <c r="AA927" s="6" t="str">
        <f>IF(LEFT(Crate_BOMs[[#This Row],[glass code]],4)&lt;&gt;"1116","",IFERROR(MID(Crate_BOMs[[#This Row],[no]],FIND("ECN",Crate_BOMs[[#This Row],[no]]),200),MID(Crate_BOMs[[#This Row],[no]],39,200)))</f>
        <v>2.07 GLZ02</v>
      </c>
      <c r="AB927" s="6" t="str">
        <f>SUBSTITUTE(IF(RIGHT(Crate_BOMs[[#This Row],[PO Sublot-GL]],6)="curved",RIGHT(Crate_BOMs[[#This Row],[PO Sublot-GL]],12),RIGHT(Crate_BOMs[[#This Row],[PO Sublot-GL]],5))," ","")</f>
        <v>GLZ02</v>
      </c>
      <c r="AC927" s="6" t="str">
        <f>SUBSTITUTE(LEFT(Crate_BOMs[[#This Row],[PO Sublot-GL]],LEN(Crate_BOMs[[#This Row],[PO Sublot-GL]])-LEN(Crate_BOMs[[#This Row],[Glass Type]]))," ","")</f>
        <v>2.07</v>
      </c>
      <c r="AD927" s="6" t="str">
        <f>LEFT(Crate_BOMs[[#This Row],[no]],FIND(" ",Crate_BOMs[[#This Row],[no]],5)-1)</f>
        <v>PO 40545</v>
      </c>
      <c r="AE927" s="6" cm="1">
        <f t="array" ref="AE927">COUNTA(_xlfn.UNIQUE(_xlfn._xlws.FILTER(Crate_BOMs[PO],Crate_BOMs[crate no.]=Crate_BOMs[[#This Row],[crate no.]])))</f>
        <v>1</v>
      </c>
      <c r="AF927" s="10" t="str">
        <f>IF(Crate_BOMs[[#This Row],['# POs in Crate]]=1,"",IF(VLOOKUP(Crate_BOMs[[#This Row],[crate no.]],Crates_[[crate no.]:[New Sublot]],3,FALSE)="","",VLOOKUP(Crate_BOMs[[#This Row],[crate no.]],Crates_[[crate no.]:[New Sublot]],3,FALSE)))</f>
        <v/>
      </c>
      <c r="AG927" s="6" t="str">
        <f>IF(VLOOKUP(Crate_BOMs[[#This Row],[crate no.]],Crates_[[crate no.]:[New Sublot]],3,FALSE)="",VLOOKUP(Crate_BOMs[[#This Row],[crate no.]],Crates_[[crate no.]:[New Sublot]],2,FALSE),VLOOKUP(Crate_BOMs[[#This Row],[crate no.]],Crates_[[crate no.]:[New Sublot]],3,FALSE))</f>
        <v>2.07</v>
      </c>
    </row>
    <row r="928" spans="1:33" x14ac:dyDescent="0.25">
      <c r="A928">
        <v>16</v>
      </c>
      <c r="B928">
        <v>300522589</v>
      </c>
      <c r="C928">
        <v>2394817</v>
      </c>
      <c r="D928">
        <v>1</v>
      </c>
      <c r="E928" t="s">
        <v>177</v>
      </c>
      <c r="F928" t="s">
        <v>196</v>
      </c>
      <c r="G928">
        <v>2181</v>
      </c>
      <c r="H928">
        <v>870</v>
      </c>
      <c r="I928">
        <v>86</v>
      </c>
      <c r="J928">
        <v>34</v>
      </c>
      <c r="K928">
        <v>105</v>
      </c>
      <c r="L928">
        <v>1</v>
      </c>
      <c r="M928" t="s">
        <v>179</v>
      </c>
      <c r="N928" t="s">
        <v>180</v>
      </c>
      <c r="O928" s="2">
        <v>231.4853751</v>
      </c>
      <c r="P928" s="15"/>
      <c r="Q928" s="15"/>
      <c r="R928" s="15"/>
      <c r="S928" t="s">
        <v>22</v>
      </c>
      <c r="T928">
        <v>13</v>
      </c>
      <c r="U928" s="2">
        <v>282.19169535999998</v>
      </c>
      <c r="V928" s="2">
        <v>6613.8678599999994</v>
      </c>
      <c r="W928" s="2">
        <v>7.9068244000000005</v>
      </c>
      <c r="X928" s="2">
        <v>2.4934384000000001</v>
      </c>
      <c r="Y928" s="2">
        <v>4.2782153599999999</v>
      </c>
      <c r="Z928" s="6">
        <f>Crate_BOMs[[#This Row],[glass weight (lb)]]+Crate_BOMs[[#This Row],[Crate Weight (lb)]]/COUNTIF(Crate_BOMs[crate no.],Crate_BOMs[[#This Row],[crate no.]])</f>
        <v>250.29815479066667</v>
      </c>
      <c r="AA928" s="6" t="str">
        <f>IF(LEFT(Crate_BOMs[[#This Row],[glass code]],4)&lt;&gt;"1116","",IFERROR(MID(Crate_BOMs[[#This Row],[no]],FIND("ECN",Crate_BOMs[[#This Row],[no]]),200),MID(Crate_BOMs[[#This Row],[no]],39,200)))</f>
        <v>2.07 GLZ02</v>
      </c>
      <c r="AB928" s="6" t="str">
        <f>SUBSTITUTE(IF(RIGHT(Crate_BOMs[[#This Row],[PO Sublot-GL]],6)="curved",RIGHT(Crate_BOMs[[#This Row],[PO Sublot-GL]],12),RIGHT(Crate_BOMs[[#This Row],[PO Sublot-GL]],5))," ","")</f>
        <v>GLZ02</v>
      </c>
      <c r="AC928" s="6" t="str">
        <f>SUBSTITUTE(LEFT(Crate_BOMs[[#This Row],[PO Sublot-GL]],LEN(Crate_BOMs[[#This Row],[PO Sublot-GL]])-LEN(Crate_BOMs[[#This Row],[Glass Type]]))," ","")</f>
        <v>2.07</v>
      </c>
      <c r="AD928" s="6" t="str">
        <f>LEFT(Crate_BOMs[[#This Row],[no]],FIND(" ",Crate_BOMs[[#This Row],[no]],5)-1)</f>
        <v>PO 40545</v>
      </c>
      <c r="AE928" s="6" cm="1">
        <f t="array" ref="AE928">COUNTA(_xlfn.UNIQUE(_xlfn._xlws.FILTER(Crate_BOMs[PO],Crate_BOMs[crate no.]=Crate_BOMs[[#This Row],[crate no.]])))</f>
        <v>1</v>
      </c>
      <c r="AF928" s="10" t="str">
        <f>IF(Crate_BOMs[[#This Row],['# POs in Crate]]=1,"",IF(VLOOKUP(Crate_BOMs[[#This Row],[crate no.]],Crates_[[crate no.]:[New Sublot]],3,FALSE)="","",VLOOKUP(Crate_BOMs[[#This Row],[crate no.]],Crates_[[crate no.]:[New Sublot]],3,FALSE)))</f>
        <v/>
      </c>
      <c r="AG928" s="6" t="str">
        <f>IF(VLOOKUP(Crate_BOMs[[#This Row],[crate no.]],Crates_[[crate no.]:[New Sublot]],3,FALSE)="",VLOOKUP(Crate_BOMs[[#This Row],[crate no.]],Crates_[[crate no.]:[New Sublot]],2,FALSE),VLOOKUP(Crate_BOMs[[#This Row],[crate no.]],Crates_[[crate no.]:[New Sublot]],3,FALSE))</f>
        <v>2.07</v>
      </c>
    </row>
    <row r="929" spans="1:33" x14ac:dyDescent="0.25">
      <c r="A929">
        <v>16</v>
      </c>
      <c r="B929">
        <v>300522589</v>
      </c>
      <c r="C929">
        <v>2394817</v>
      </c>
      <c r="D929">
        <v>1</v>
      </c>
      <c r="E929" t="s">
        <v>177</v>
      </c>
      <c r="F929" t="s">
        <v>196</v>
      </c>
      <c r="G929">
        <v>2181</v>
      </c>
      <c r="H929">
        <v>870</v>
      </c>
      <c r="I929">
        <v>86</v>
      </c>
      <c r="J929">
        <v>34</v>
      </c>
      <c r="K929">
        <v>105</v>
      </c>
      <c r="L929">
        <v>1</v>
      </c>
      <c r="M929" t="s">
        <v>179</v>
      </c>
      <c r="N929" t="s">
        <v>180</v>
      </c>
      <c r="O929" s="2">
        <v>231.4853751</v>
      </c>
      <c r="P929" s="15"/>
      <c r="Q929" s="15"/>
      <c r="R929" s="15"/>
      <c r="S929" t="s">
        <v>22</v>
      </c>
      <c r="T929">
        <v>13</v>
      </c>
      <c r="U929" s="2">
        <v>282.19169535999998</v>
      </c>
      <c r="V929" s="2">
        <v>6613.8678599999994</v>
      </c>
      <c r="W929" s="2">
        <v>7.9068244000000005</v>
      </c>
      <c r="X929" s="2">
        <v>2.4934384000000001</v>
      </c>
      <c r="Y929" s="2">
        <v>4.2782153599999999</v>
      </c>
      <c r="Z929" s="6">
        <f>Crate_BOMs[[#This Row],[glass weight (lb)]]+Crate_BOMs[[#This Row],[Crate Weight (lb)]]/COUNTIF(Crate_BOMs[crate no.],Crate_BOMs[[#This Row],[crate no.]])</f>
        <v>250.29815479066667</v>
      </c>
      <c r="AA929" s="6" t="str">
        <f>IF(LEFT(Crate_BOMs[[#This Row],[glass code]],4)&lt;&gt;"1116","",IFERROR(MID(Crate_BOMs[[#This Row],[no]],FIND("ECN",Crate_BOMs[[#This Row],[no]]),200),MID(Crate_BOMs[[#This Row],[no]],39,200)))</f>
        <v>2.07 GLZ02</v>
      </c>
      <c r="AB929" s="6" t="str">
        <f>SUBSTITUTE(IF(RIGHT(Crate_BOMs[[#This Row],[PO Sublot-GL]],6)="curved",RIGHT(Crate_BOMs[[#This Row],[PO Sublot-GL]],12),RIGHT(Crate_BOMs[[#This Row],[PO Sublot-GL]],5))," ","")</f>
        <v>GLZ02</v>
      </c>
      <c r="AC929" s="6" t="str">
        <f>SUBSTITUTE(LEFT(Crate_BOMs[[#This Row],[PO Sublot-GL]],LEN(Crate_BOMs[[#This Row],[PO Sublot-GL]])-LEN(Crate_BOMs[[#This Row],[Glass Type]]))," ","")</f>
        <v>2.07</v>
      </c>
      <c r="AD929" s="6" t="str">
        <f>LEFT(Crate_BOMs[[#This Row],[no]],FIND(" ",Crate_BOMs[[#This Row],[no]],5)-1)</f>
        <v>PO 40545</v>
      </c>
      <c r="AE929" s="6" cm="1">
        <f t="array" ref="AE929">COUNTA(_xlfn.UNIQUE(_xlfn._xlws.FILTER(Crate_BOMs[PO],Crate_BOMs[crate no.]=Crate_BOMs[[#This Row],[crate no.]])))</f>
        <v>1</v>
      </c>
      <c r="AF929" s="10" t="str">
        <f>IF(Crate_BOMs[[#This Row],['# POs in Crate]]=1,"",IF(VLOOKUP(Crate_BOMs[[#This Row],[crate no.]],Crates_[[crate no.]:[New Sublot]],3,FALSE)="","",VLOOKUP(Crate_BOMs[[#This Row],[crate no.]],Crates_[[crate no.]:[New Sublot]],3,FALSE)))</f>
        <v/>
      </c>
      <c r="AG929" s="6" t="str">
        <f>IF(VLOOKUP(Crate_BOMs[[#This Row],[crate no.]],Crates_[[crate no.]:[New Sublot]],3,FALSE)="",VLOOKUP(Crate_BOMs[[#This Row],[crate no.]],Crates_[[crate no.]:[New Sublot]],2,FALSE),VLOOKUP(Crate_BOMs[[#This Row],[crate no.]],Crates_[[crate no.]:[New Sublot]],3,FALSE))</f>
        <v>2.07</v>
      </c>
    </row>
    <row r="930" spans="1:33" x14ac:dyDescent="0.25">
      <c r="A930">
        <v>16</v>
      </c>
      <c r="B930">
        <v>300522589</v>
      </c>
      <c r="C930">
        <v>2394817</v>
      </c>
      <c r="D930">
        <v>1</v>
      </c>
      <c r="E930" t="s">
        <v>177</v>
      </c>
      <c r="F930" t="s">
        <v>196</v>
      </c>
      <c r="G930">
        <v>2181</v>
      </c>
      <c r="H930">
        <v>870</v>
      </c>
      <c r="I930">
        <v>86</v>
      </c>
      <c r="J930">
        <v>34</v>
      </c>
      <c r="K930">
        <v>105</v>
      </c>
      <c r="L930">
        <v>1</v>
      </c>
      <c r="M930" t="s">
        <v>179</v>
      </c>
      <c r="N930" t="s">
        <v>180</v>
      </c>
      <c r="O930" s="2">
        <v>231.4853751</v>
      </c>
      <c r="P930" s="15"/>
      <c r="Q930" s="15"/>
      <c r="R930" s="15"/>
      <c r="S930" t="s">
        <v>22</v>
      </c>
      <c r="T930">
        <v>13</v>
      </c>
      <c r="U930" s="2">
        <v>282.19169535999998</v>
      </c>
      <c r="V930" s="2">
        <v>6613.8678599999994</v>
      </c>
      <c r="W930" s="2">
        <v>7.9068244000000005</v>
      </c>
      <c r="X930" s="2">
        <v>2.4934384000000001</v>
      </c>
      <c r="Y930" s="2">
        <v>4.2782153599999999</v>
      </c>
      <c r="Z930" s="6">
        <f>Crate_BOMs[[#This Row],[glass weight (lb)]]+Crate_BOMs[[#This Row],[Crate Weight (lb)]]/COUNTIF(Crate_BOMs[crate no.],Crate_BOMs[[#This Row],[crate no.]])</f>
        <v>250.29815479066667</v>
      </c>
      <c r="AA930" s="6" t="str">
        <f>IF(LEFT(Crate_BOMs[[#This Row],[glass code]],4)&lt;&gt;"1116","",IFERROR(MID(Crate_BOMs[[#This Row],[no]],FIND("ECN",Crate_BOMs[[#This Row],[no]]),200),MID(Crate_BOMs[[#This Row],[no]],39,200)))</f>
        <v>2.07 GLZ02</v>
      </c>
      <c r="AB930" s="6" t="str">
        <f>SUBSTITUTE(IF(RIGHT(Crate_BOMs[[#This Row],[PO Sublot-GL]],6)="curved",RIGHT(Crate_BOMs[[#This Row],[PO Sublot-GL]],12),RIGHT(Crate_BOMs[[#This Row],[PO Sublot-GL]],5))," ","")</f>
        <v>GLZ02</v>
      </c>
      <c r="AC930" s="6" t="str">
        <f>SUBSTITUTE(LEFT(Crate_BOMs[[#This Row],[PO Sublot-GL]],LEN(Crate_BOMs[[#This Row],[PO Sublot-GL]])-LEN(Crate_BOMs[[#This Row],[Glass Type]]))," ","")</f>
        <v>2.07</v>
      </c>
      <c r="AD930" s="6" t="str">
        <f>LEFT(Crate_BOMs[[#This Row],[no]],FIND(" ",Crate_BOMs[[#This Row],[no]],5)-1)</f>
        <v>PO 40545</v>
      </c>
      <c r="AE930" s="6" cm="1">
        <f t="array" ref="AE930">COUNTA(_xlfn.UNIQUE(_xlfn._xlws.FILTER(Crate_BOMs[PO],Crate_BOMs[crate no.]=Crate_BOMs[[#This Row],[crate no.]])))</f>
        <v>1</v>
      </c>
      <c r="AF930" s="10" t="str">
        <f>IF(Crate_BOMs[[#This Row],['# POs in Crate]]=1,"",IF(VLOOKUP(Crate_BOMs[[#This Row],[crate no.]],Crates_[[crate no.]:[New Sublot]],3,FALSE)="","",VLOOKUP(Crate_BOMs[[#This Row],[crate no.]],Crates_[[crate no.]:[New Sublot]],3,FALSE)))</f>
        <v/>
      </c>
      <c r="AG930" s="6" t="str">
        <f>IF(VLOOKUP(Crate_BOMs[[#This Row],[crate no.]],Crates_[[crate no.]:[New Sublot]],3,FALSE)="",VLOOKUP(Crate_BOMs[[#This Row],[crate no.]],Crates_[[crate no.]:[New Sublot]],2,FALSE),VLOOKUP(Crate_BOMs[[#This Row],[crate no.]],Crates_[[crate no.]:[New Sublot]],3,FALSE))</f>
        <v>2.07</v>
      </c>
    </row>
    <row r="931" spans="1:33" x14ac:dyDescent="0.25">
      <c r="A931">
        <v>16</v>
      </c>
      <c r="B931">
        <v>300522589</v>
      </c>
      <c r="C931">
        <v>2394817</v>
      </c>
      <c r="D931">
        <v>1</v>
      </c>
      <c r="E931" t="s">
        <v>177</v>
      </c>
      <c r="F931" t="s">
        <v>196</v>
      </c>
      <c r="G931">
        <v>2181</v>
      </c>
      <c r="H931">
        <v>870</v>
      </c>
      <c r="I931">
        <v>86</v>
      </c>
      <c r="J931">
        <v>34</v>
      </c>
      <c r="K931">
        <v>105</v>
      </c>
      <c r="L931">
        <v>1</v>
      </c>
      <c r="M931" t="s">
        <v>179</v>
      </c>
      <c r="N931" t="s">
        <v>180</v>
      </c>
      <c r="O931" s="2">
        <v>231.4853751</v>
      </c>
      <c r="P931" s="15"/>
      <c r="Q931" s="15"/>
      <c r="R931" s="15"/>
      <c r="S931" t="s">
        <v>22</v>
      </c>
      <c r="T931">
        <v>13</v>
      </c>
      <c r="U931" s="2">
        <v>282.19169535999998</v>
      </c>
      <c r="V931" s="2">
        <v>6613.8678599999994</v>
      </c>
      <c r="W931" s="2">
        <v>7.9068244000000005</v>
      </c>
      <c r="X931" s="2">
        <v>2.4934384000000001</v>
      </c>
      <c r="Y931" s="2">
        <v>4.2782153599999999</v>
      </c>
      <c r="Z931" s="6">
        <f>Crate_BOMs[[#This Row],[glass weight (lb)]]+Crate_BOMs[[#This Row],[Crate Weight (lb)]]/COUNTIF(Crate_BOMs[crate no.],Crate_BOMs[[#This Row],[crate no.]])</f>
        <v>250.29815479066667</v>
      </c>
      <c r="AA931" s="6" t="str">
        <f>IF(LEFT(Crate_BOMs[[#This Row],[glass code]],4)&lt;&gt;"1116","",IFERROR(MID(Crate_BOMs[[#This Row],[no]],FIND("ECN",Crate_BOMs[[#This Row],[no]]),200),MID(Crate_BOMs[[#This Row],[no]],39,200)))</f>
        <v>2.07 GLZ02</v>
      </c>
      <c r="AB931" s="6" t="str">
        <f>SUBSTITUTE(IF(RIGHT(Crate_BOMs[[#This Row],[PO Sublot-GL]],6)="curved",RIGHT(Crate_BOMs[[#This Row],[PO Sublot-GL]],12),RIGHT(Crate_BOMs[[#This Row],[PO Sublot-GL]],5))," ","")</f>
        <v>GLZ02</v>
      </c>
      <c r="AC931" s="6" t="str">
        <f>SUBSTITUTE(LEFT(Crate_BOMs[[#This Row],[PO Sublot-GL]],LEN(Crate_BOMs[[#This Row],[PO Sublot-GL]])-LEN(Crate_BOMs[[#This Row],[Glass Type]]))," ","")</f>
        <v>2.07</v>
      </c>
      <c r="AD931" s="6" t="str">
        <f>LEFT(Crate_BOMs[[#This Row],[no]],FIND(" ",Crate_BOMs[[#This Row],[no]],5)-1)</f>
        <v>PO 40545</v>
      </c>
      <c r="AE931" s="6" cm="1">
        <f t="array" ref="AE931">COUNTA(_xlfn.UNIQUE(_xlfn._xlws.FILTER(Crate_BOMs[PO],Crate_BOMs[crate no.]=Crate_BOMs[[#This Row],[crate no.]])))</f>
        <v>1</v>
      </c>
      <c r="AF931" s="10" t="str">
        <f>IF(Crate_BOMs[[#This Row],['# POs in Crate]]=1,"",IF(VLOOKUP(Crate_BOMs[[#This Row],[crate no.]],Crates_[[crate no.]:[New Sublot]],3,FALSE)="","",VLOOKUP(Crate_BOMs[[#This Row],[crate no.]],Crates_[[crate no.]:[New Sublot]],3,FALSE)))</f>
        <v/>
      </c>
      <c r="AG931" s="6" t="str">
        <f>IF(VLOOKUP(Crate_BOMs[[#This Row],[crate no.]],Crates_[[crate no.]:[New Sublot]],3,FALSE)="",VLOOKUP(Crate_BOMs[[#This Row],[crate no.]],Crates_[[crate no.]:[New Sublot]],2,FALSE),VLOOKUP(Crate_BOMs[[#This Row],[crate no.]],Crates_[[crate no.]:[New Sublot]],3,FALSE))</f>
        <v>2.07</v>
      </c>
    </row>
    <row r="932" spans="1:33" x14ac:dyDescent="0.25">
      <c r="A932">
        <v>16</v>
      </c>
      <c r="B932">
        <v>300522589</v>
      </c>
      <c r="C932">
        <v>2394817</v>
      </c>
      <c r="D932">
        <v>1</v>
      </c>
      <c r="E932" t="s">
        <v>177</v>
      </c>
      <c r="F932" t="s">
        <v>196</v>
      </c>
      <c r="G932">
        <v>2181</v>
      </c>
      <c r="H932">
        <v>870</v>
      </c>
      <c r="I932">
        <v>86</v>
      </c>
      <c r="J932">
        <v>34</v>
      </c>
      <c r="K932">
        <v>105</v>
      </c>
      <c r="L932">
        <v>1</v>
      </c>
      <c r="M932" t="s">
        <v>179</v>
      </c>
      <c r="N932" t="s">
        <v>180</v>
      </c>
      <c r="O932" s="2">
        <v>231.4853751</v>
      </c>
      <c r="P932" s="15"/>
      <c r="Q932" s="15"/>
      <c r="R932" s="15"/>
      <c r="S932" t="s">
        <v>22</v>
      </c>
      <c r="T932">
        <v>13</v>
      </c>
      <c r="U932" s="2">
        <v>282.19169535999998</v>
      </c>
      <c r="V932" s="2">
        <v>6613.8678599999994</v>
      </c>
      <c r="W932" s="2">
        <v>7.9068244000000005</v>
      </c>
      <c r="X932" s="2">
        <v>2.4934384000000001</v>
      </c>
      <c r="Y932" s="2">
        <v>4.2782153599999999</v>
      </c>
      <c r="Z932" s="6">
        <f>Crate_BOMs[[#This Row],[glass weight (lb)]]+Crate_BOMs[[#This Row],[Crate Weight (lb)]]/COUNTIF(Crate_BOMs[crate no.],Crate_BOMs[[#This Row],[crate no.]])</f>
        <v>250.29815479066667</v>
      </c>
      <c r="AA932" s="6" t="str">
        <f>IF(LEFT(Crate_BOMs[[#This Row],[glass code]],4)&lt;&gt;"1116","",IFERROR(MID(Crate_BOMs[[#This Row],[no]],FIND("ECN",Crate_BOMs[[#This Row],[no]]),200),MID(Crate_BOMs[[#This Row],[no]],39,200)))</f>
        <v>2.07 GLZ02</v>
      </c>
      <c r="AB932" s="6" t="str">
        <f>SUBSTITUTE(IF(RIGHT(Crate_BOMs[[#This Row],[PO Sublot-GL]],6)="curved",RIGHT(Crate_BOMs[[#This Row],[PO Sublot-GL]],12),RIGHT(Crate_BOMs[[#This Row],[PO Sublot-GL]],5))," ","")</f>
        <v>GLZ02</v>
      </c>
      <c r="AC932" s="6" t="str">
        <f>SUBSTITUTE(LEFT(Crate_BOMs[[#This Row],[PO Sublot-GL]],LEN(Crate_BOMs[[#This Row],[PO Sublot-GL]])-LEN(Crate_BOMs[[#This Row],[Glass Type]]))," ","")</f>
        <v>2.07</v>
      </c>
      <c r="AD932" s="6" t="str">
        <f>LEFT(Crate_BOMs[[#This Row],[no]],FIND(" ",Crate_BOMs[[#This Row],[no]],5)-1)</f>
        <v>PO 40545</v>
      </c>
      <c r="AE932" s="6" cm="1">
        <f t="array" ref="AE932">COUNTA(_xlfn.UNIQUE(_xlfn._xlws.FILTER(Crate_BOMs[PO],Crate_BOMs[crate no.]=Crate_BOMs[[#This Row],[crate no.]])))</f>
        <v>1</v>
      </c>
      <c r="AF932" s="10" t="str">
        <f>IF(Crate_BOMs[[#This Row],['# POs in Crate]]=1,"",IF(VLOOKUP(Crate_BOMs[[#This Row],[crate no.]],Crates_[[crate no.]:[New Sublot]],3,FALSE)="","",VLOOKUP(Crate_BOMs[[#This Row],[crate no.]],Crates_[[crate no.]:[New Sublot]],3,FALSE)))</f>
        <v/>
      </c>
      <c r="AG932" s="6" t="str">
        <f>IF(VLOOKUP(Crate_BOMs[[#This Row],[crate no.]],Crates_[[crate no.]:[New Sublot]],3,FALSE)="",VLOOKUP(Crate_BOMs[[#This Row],[crate no.]],Crates_[[crate no.]:[New Sublot]],2,FALSE),VLOOKUP(Crate_BOMs[[#This Row],[crate no.]],Crates_[[crate no.]:[New Sublot]],3,FALSE))</f>
        <v>2.07</v>
      </c>
    </row>
    <row r="933" spans="1:33" x14ac:dyDescent="0.25">
      <c r="A933">
        <v>16</v>
      </c>
      <c r="B933">
        <v>300522589</v>
      </c>
      <c r="C933">
        <v>2394817</v>
      </c>
      <c r="D933">
        <v>1</v>
      </c>
      <c r="E933" t="s">
        <v>177</v>
      </c>
      <c r="F933" t="s">
        <v>196</v>
      </c>
      <c r="G933">
        <v>2181</v>
      </c>
      <c r="H933">
        <v>870</v>
      </c>
      <c r="I933">
        <v>86</v>
      </c>
      <c r="J933">
        <v>34</v>
      </c>
      <c r="K933">
        <v>105</v>
      </c>
      <c r="L933">
        <v>1</v>
      </c>
      <c r="M933" t="s">
        <v>179</v>
      </c>
      <c r="N933" t="s">
        <v>180</v>
      </c>
      <c r="O933" s="2">
        <v>231.4853751</v>
      </c>
      <c r="P933" s="15"/>
      <c r="Q933" s="15"/>
      <c r="R933" s="15"/>
      <c r="S933" t="s">
        <v>22</v>
      </c>
      <c r="T933">
        <v>13</v>
      </c>
      <c r="U933" s="2">
        <v>282.19169535999998</v>
      </c>
      <c r="V933" s="2">
        <v>6613.8678599999994</v>
      </c>
      <c r="W933" s="2">
        <v>7.9068244000000005</v>
      </c>
      <c r="X933" s="2">
        <v>2.4934384000000001</v>
      </c>
      <c r="Y933" s="2">
        <v>4.2782153599999999</v>
      </c>
      <c r="Z933" s="6">
        <f>Crate_BOMs[[#This Row],[glass weight (lb)]]+Crate_BOMs[[#This Row],[Crate Weight (lb)]]/COUNTIF(Crate_BOMs[crate no.],Crate_BOMs[[#This Row],[crate no.]])</f>
        <v>250.29815479066667</v>
      </c>
      <c r="AA933" s="6" t="str">
        <f>IF(LEFT(Crate_BOMs[[#This Row],[glass code]],4)&lt;&gt;"1116","",IFERROR(MID(Crate_BOMs[[#This Row],[no]],FIND("ECN",Crate_BOMs[[#This Row],[no]]),200),MID(Crate_BOMs[[#This Row],[no]],39,200)))</f>
        <v>2.07 GLZ02</v>
      </c>
      <c r="AB933" s="6" t="str">
        <f>SUBSTITUTE(IF(RIGHT(Crate_BOMs[[#This Row],[PO Sublot-GL]],6)="curved",RIGHT(Crate_BOMs[[#This Row],[PO Sublot-GL]],12),RIGHT(Crate_BOMs[[#This Row],[PO Sublot-GL]],5))," ","")</f>
        <v>GLZ02</v>
      </c>
      <c r="AC933" s="6" t="str">
        <f>SUBSTITUTE(LEFT(Crate_BOMs[[#This Row],[PO Sublot-GL]],LEN(Crate_BOMs[[#This Row],[PO Sublot-GL]])-LEN(Crate_BOMs[[#This Row],[Glass Type]]))," ","")</f>
        <v>2.07</v>
      </c>
      <c r="AD933" s="6" t="str">
        <f>LEFT(Crate_BOMs[[#This Row],[no]],FIND(" ",Crate_BOMs[[#This Row],[no]],5)-1)</f>
        <v>PO 40545</v>
      </c>
      <c r="AE933" s="6" cm="1">
        <f t="array" ref="AE933">COUNTA(_xlfn.UNIQUE(_xlfn._xlws.FILTER(Crate_BOMs[PO],Crate_BOMs[crate no.]=Crate_BOMs[[#This Row],[crate no.]])))</f>
        <v>1</v>
      </c>
      <c r="AF933" s="10" t="str">
        <f>IF(Crate_BOMs[[#This Row],['# POs in Crate]]=1,"",IF(VLOOKUP(Crate_BOMs[[#This Row],[crate no.]],Crates_[[crate no.]:[New Sublot]],3,FALSE)="","",VLOOKUP(Crate_BOMs[[#This Row],[crate no.]],Crates_[[crate no.]:[New Sublot]],3,FALSE)))</f>
        <v/>
      </c>
      <c r="AG933" s="6" t="str">
        <f>IF(VLOOKUP(Crate_BOMs[[#This Row],[crate no.]],Crates_[[crate no.]:[New Sublot]],3,FALSE)="",VLOOKUP(Crate_BOMs[[#This Row],[crate no.]],Crates_[[crate no.]:[New Sublot]],2,FALSE),VLOOKUP(Crate_BOMs[[#This Row],[crate no.]],Crates_[[crate no.]:[New Sublot]],3,FALSE))</f>
        <v>2.07</v>
      </c>
    </row>
    <row r="934" spans="1:33" x14ac:dyDescent="0.25">
      <c r="A934">
        <v>16</v>
      </c>
      <c r="B934">
        <v>300522589</v>
      </c>
      <c r="C934">
        <v>2394817</v>
      </c>
      <c r="D934">
        <v>1</v>
      </c>
      <c r="E934" t="s">
        <v>177</v>
      </c>
      <c r="F934" t="s">
        <v>196</v>
      </c>
      <c r="G934">
        <v>2181</v>
      </c>
      <c r="H934">
        <v>870</v>
      </c>
      <c r="I934">
        <v>86</v>
      </c>
      <c r="J934">
        <v>34</v>
      </c>
      <c r="K934">
        <v>105</v>
      </c>
      <c r="L934">
        <v>1</v>
      </c>
      <c r="M934" t="s">
        <v>179</v>
      </c>
      <c r="N934" t="s">
        <v>180</v>
      </c>
      <c r="O934" s="2">
        <v>231.4853751</v>
      </c>
      <c r="P934" s="15"/>
      <c r="Q934" s="15"/>
      <c r="R934" s="15"/>
      <c r="S934" t="s">
        <v>22</v>
      </c>
      <c r="T934">
        <v>13</v>
      </c>
      <c r="U934" s="2">
        <v>282.19169535999998</v>
      </c>
      <c r="V934" s="2">
        <v>6613.8678599999994</v>
      </c>
      <c r="W934" s="2">
        <v>7.9068244000000005</v>
      </c>
      <c r="X934" s="2">
        <v>2.4934384000000001</v>
      </c>
      <c r="Y934" s="2">
        <v>4.2782153599999999</v>
      </c>
      <c r="Z934" s="6">
        <f>Crate_BOMs[[#This Row],[glass weight (lb)]]+Crate_BOMs[[#This Row],[Crate Weight (lb)]]/COUNTIF(Crate_BOMs[crate no.],Crate_BOMs[[#This Row],[crate no.]])</f>
        <v>250.29815479066667</v>
      </c>
      <c r="AA934" s="6" t="str">
        <f>IF(LEFT(Crate_BOMs[[#This Row],[glass code]],4)&lt;&gt;"1116","",IFERROR(MID(Crate_BOMs[[#This Row],[no]],FIND("ECN",Crate_BOMs[[#This Row],[no]]),200),MID(Crate_BOMs[[#This Row],[no]],39,200)))</f>
        <v>2.07 GLZ02</v>
      </c>
      <c r="AB934" s="6" t="str">
        <f>SUBSTITUTE(IF(RIGHT(Crate_BOMs[[#This Row],[PO Sublot-GL]],6)="curved",RIGHT(Crate_BOMs[[#This Row],[PO Sublot-GL]],12),RIGHT(Crate_BOMs[[#This Row],[PO Sublot-GL]],5))," ","")</f>
        <v>GLZ02</v>
      </c>
      <c r="AC934" s="6" t="str">
        <f>SUBSTITUTE(LEFT(Crate_BOMs[[#This Row],[PO Sublot-GL]],LEN(Crate_BOMs[[#This Row],[PO Sublot-GL]])-LEN(Crate_BOMs[[#This Row],[Glass Type]]))," ","")</f>
        <v>2.07</v>
      </c>
      <c r="AD934" s="6" t="str">
        <f>LEFT(Crate_BOMs[[#This Row],[no]],FIND(" ",Crate_BOMs[[#This Row],[no]],5)-1)</f>
        <v>PO 40545</v>
      </c>
      <c r="AE934" s="6" cm="1">
        <f t="array" ref="AE934">COUNTA(_xlfn.UNIQUE(_xlfn._xlws.FILTER(Crate_BOMs[PO],Crate_BOMs[crate no.]=Crate_BOMs[[#This Row],[crate no.]])))</f>
        <v>1</v>
      </c>
      <c r="AF934" s="10" t="str">
        <f>IF(Crate_BOMs[[#This Row],['# POs in Crate]]=1,"",IF(VLOOKUP(Crate_BOMs[[#This Row],[crate no.]],Crates_[[crate no.]:[New Sublot]],3,FALSE)="","",VLOOKUP(Crate_BOMs[[#This Row],[crate no.]],Crates_[[crate no.]:[New Sublot]],3,FALSE)))</f>
        <v/>
      </c>
      <c r="AG934" s="6" t="str">
        <f>IF(VLOOKUP(Crate_BOMs[[#This Row],[crate no.]],Crates_[[crate no.]:[New Sublot]],3,FALSE)="",VLOOKUP(Crate_BOMs[[#This Row],[crate no.]],Crates_[[crate no.]:[New Sublot]],2,FALSE),VLOOKUP(Crate_BOMs[[#This Row],[crate no.]],Crates_[[crate no.]:[New Sublot]],3,FALSE))</f>
        <v>2.07</v>
      </c>
    </row>
    <row r="935" spans="1:33" x14ac:dyDescent="0.25">
      <c r="A935">
        <v>16</v>
      </c>
      <c r="B935">
        <v>300522589</v>
      </c>
      <c r="C935">
        <v>2394817</v>
      </c>
      <c r="D935">
        <v>1</v>
      </c>
      <c r="E935" t="s">
        <v>177</v>
      </c>
      <c r="F935" t="s">
        <v>196</v>
      </c>
      <c r="G935">
        <v>2181</v>
      </c>
      <c r="H935">
        <v>870</v>
      </c>
      <c r="I935">
        <v>86</v>
      </c>
      <c r="J935">
        <v>34</v>
      </c>
      <c r="K935">
        <v>105</v>
      </c>
      <c r="L935">
        <v>1</v>
      </c>
      <c r="M935" t="s">
        <v>179</v>
      </c>
      <c r="N935" t="s">
        <v>180</v>
      </c>
      <c r="O935" s="2">
        <v>231.4853751</v>
      </c>
      <c r="P935" s="15"/>
      <c r="Q935" s="15"/>
      <c r="R935" s="15"/>
      <c r="S935" t="s">
        <v>22</v>
      </c>
      <c r="T935">
        <v>13</v>
      </c>
      <c r="U935" s="2">
        <v>282.19169535999998</v>
      </c>
      <c r="V935" s="2">
        <v>6613.8678599999994</v>
      </c>
      <c r="W935" s="2">
        <v>7.9068244000000005</v>
      </c>
      <c r="X935" s="2">
        <v>2.4934384000000001</v>
      </c>
      <c r="Y935" s="2">
        <v>4.2782153599999999</v>
      </c>
      <c r="Z935" s="6">
        <f>Crate_BOMs[[#This Row],[glass weight (lb)]]+Crate_BOMs[[#This Row],[Crate Weight (lb)]]/COUNTIF(Crate_BOMs[crate no.],Crate_BOMs[[#This Row],[crate no.]])</f>
        <v>250.29815479066667</v>
      </c>
      <c r="AA935" s="6" t="str">
        <f>IF(LEFT(Crate_BOMs[[#This Row],[glass code]],4)&lt;&gt;"1116","",IFERROR(MID(Crate_BOMs[[#This Row],[no]],FIND("ECN",Crate_BOMs[[#This Row],[no]]),200),MID(Crate_BOMs[[#This Row],[no]],39,200)))</f>
        <v>2.07 GLZ02</v>
      </c>
      <c r="AB935" s="6" t="str">
        <f>SUBSTITUTE(IF(RIGHT(Crate_BOMs[[#This Row],[PO Sublot-GL]],6)="curved",RIGHT(Crate_BOMs[[#This Row],[PO Sublot-GL]],12),RIGHT(Crate_BOMs[[#This Row],[PO Sublot-GL]],5))," ","")</f>
        <v>GLZ02</v>
      </c>
      <c r="AC935" s="6" t="str">
        <f>SUBSTITUTE(LEFT(Crate_BOMs[[#This Row],[PO Sublot-GL]],LEN(Crate_BOMs[[#This Row],[PO Sublot-GL]])-LEN(Crate_BOMs[[#This Row],[Glass Type]]))," ","")</f>
        <v>2.07</v>
      </c>
      <c r="AD935" s="6" t="str">
        <f>LEFT(Crate_BOMs[[#This Row],[no]],FIND(" ",Crate_BOMs[[#This Row],[no]],5)-1)</f>
        <v>PO 40545</v>
      </c>
      <c r="AE935" s="6" cm="1">
        <f t="array" ref="AE935">COUNTA(_xlfn.UNIQUE(_xlfn._xlws.FILTER(Crate_BOMs[PO],Crate_BOMs[crate no.]=Crate_BOMs[[#This Row],[crate no.]])))</f>
        <v>1</v>
      </c>
      <c r="AF935" s="10" t="str">
        <f>IF(Crate_BOMs[[#This Row],['# POs in Crate]]=1,"",IF(VLOOKUP(Crate_BOMs[[#This Row],[crate no.]],Crates_[[crate no.]:[New Sublot]],3,FALSE)="","",VLOOKUP(Crate_BOMs[[#This Row],[crate no.]],Crates_[[crate no.]:[New Sublot]],3,FALSE)))</f>
        <v/>
      </c>
      <c r="AG935" s="6" t="str">
        <f>IF(VLOOKUP(Crate_BOMs[[#This Row],[crate no.]],Crates_[[crate no.]:[New Sublot]],3,FALSE)="",VLOOKUP(Crate_BOMs[[#This Row],[crate no.]],Crates_[[crate no.]:[New Sublot]],2,FALSE),VLOOKUP(Crate_BOMs[[#This Row],[crate no.]],Crates_[[crate no.]:[New Sublot]],3,FALSE))</f>
        <v>2.07</v>
      </c>
    </row>
    <row r="936" spans="1:33" x14ac:dyDescent="0.25">
      <c r="A936">
        <v>16</v>
      </c>
      <c r="B936">
        <v>300522589</v>
      </c>
      <c r="C936">
        <v>2394817</v>
      </c>
      <c r="D936">
        <v>1</v>
      </c>
      <c r="E936" t="s">
        <v>177</v>
      </c>
      <c r="F936" t="s">
        <v>196</v>
      </c>
      <c r="G936">
        <v>2181</v>
      </c>
      <c r="H936">
        <v>870</v>
      </c>
      <c r="I936">
        <v>86</v>
      </c>
      <c r="J936">
        <v>34</v>
      </c>
      <c r="K936">
        <v>105</v>
      </c>
      <c r="L936">
        <v>1</v>
      </c>
      <c r="M936" t="s">
        <v>179</v>
      </c>
      <c r="N936" t="s">
        <v>180</v>
      </c>
      <c r="O936" s="2">
        <v>231.4853751</v>
      </c>
      <c r="P936" s="15"/>
      <c r="Q936" s="15"/>
      <c r="R936" s="15"/>
      <c r="S936" t="s">
        <v>22</v>
      </c>
      <c r="T936">
        <v>13</v>
      </c>
      <c r="U936" s="2">
        <v>282.19169535999998</v>
      </c>
      <c r="V936" s="2">
        <v>6613.8678599999994</v>
      </c>
      <c r="W936" s="2">
        <v>7.9068244000000005</v>
      </c>
      <c r="X936" s="2">
        <v>2.4934384000000001</v>
      </c>
      <c r="Y936" s="2">
        <v>4.2782153599999999</v>
      </c>
      <c r="Z936" s="6">
        <f>Crate_BOMs[[#This Row],[glass weight (lb)]]+Crate_BOMs[[#This Row],[Crate Weight (lb)]]/COUNTIF(Crate_BOMs[crate no.],Crate_BOMs[[#This Row],[crate no.]])</f>
        <v>250.29815479066667</v>
      </c>
      <c r="AA936" s="6" t="str">
        <f>IF(LEFT(Crate_BOMs[[#This Row],[glass code]],4)&lt;&gt;"1116","",IFERROR(MID(Crate_BOMs[[#This Row],[no]],FIND("ECN",Crate_BOMs[[#This Row],[no]]),200),MID(Crate_BOMs[[#This Row],[no]],39,200)))</f>
        <v>2.07 GLZ02</v>
      </c>
      <c r="AB936" s="6" t="str">
        <f>SUBSTITUTE(IF(RIGHT(Crate_BOMs[[#This Row],[PO Sublot-GL]],6)="curved",RIGHT(Crate_BOMs[[#This Row],[PO Sublot-GL]],12),RIGHT(Crate_BOMs[[#This Row],[PO Sublot-GL]],5))," ","")</f>
        <v>GLZ02</v>
      </c>
      <c r="AC936" s="6" t="str">
        <f>SUBSTITUTE(LEFT(Crate_BOMs[[#This Row],[PO Sublot-GL]],LEN(Crate_BOMs[[#This Row],[PO Sublot-GL]])-LEN(Crate_BOMs[[#This Row],[Glass Type]]))," ","")</f>
        <v>2.07</v>
      </c>
      <c r="AD936" s="6" t="str">
        <f>LEFT(Crate_BOMs[[#This Row],[no]],FIND(" ",Crate_BOMs[[#This Row],[no]],5)-1)</f>
        <v>PO 40545</v>
      </c>
      <c r="AE936" s="6" cm="1">
        <f t="array" ref="AE936">COUNTA(_xlfn.UNIQUE(_xlfn._xlws.FILTER(Crate_BOMs[PO],Crate_BOMs[crate no.]=Crate_BOMs[[#This Row],[crate no.]])))</f>
        <v>1</v>
      </c>
      <c r="AF936" s="10" t="str">
        <f>IF(Crate_BOMs[[#This Row],['# POs in Crate]]=1,"",IF(VLOOKUP(Crate_BOMs[[#This Row],[crate no.]],Crates_[[crate no.]:[New Sublot]],3,FALSE)="","",VLOOKUP(Crate_BOMs[[#This Row],[crate no.]],Crates_[[crate no.]:[New Sublot]],3,FALSE)))</f>
        <v/>
      </c>
      <c r="AG936" s="6" t="str">
        <f>IF(VLOOKUP(Crate_BOMs[[#This Row],[crate no.]],Crates_[[crate no.]:[New Sublot]],3,FALSE)="",VLOOKUP(Crate_BOMs[[#This Row],[crate no.]],Crates_[[crate no.]:[New Sublot]],2,FALSE),VLOOKUP(Crate_BOMs[[#This Row],[crate no.]],Crates_[[crate no.]:[New Sublot]],3,FALSE))</f>
        <v>2.07</v>
      </c>
    </row>
    <row r="937" spans="1:33" x14ac:dyDescent="0.25">
      <c r="A937">
        <v>16</v>
      </c>
      <c r="B937">
        <v>300522589</v>
      </c>
      <c r="C937">
        <v>2394817</v>
      </c>
      <c r="D937">
        <v>1</v>
      </c>
      <c r="E937" t="s">
        <v>177</v>
      </c>
      <c r="F937" t="s">
        <v>196</v>
      </c>
      <c r="G937">
        <v>2181</v>
      </c>
      <c r="H937">
        <v>870</v>
      </c>
      <c r="I937">
        <v>86</v>
      </c>
      <c r="J937">
        <v>34</v>
      </c>
      <c r="K937">
        <v>105</v>
      </c>
      <c r="L937">
        <v>1</v>
      </c>
      <c r="M937" t="s">
        <v>179</v>
      </c>
      <c r="N937" t="s">
        <v>180</v>
      </c>
      <c r="O937" s="2">
        <v>231.4853751</v>
      </c>
      <c r="P937" s="15"/>
      <c r="Q937" s="15"/>
      <c r="R937" s="15"/>
      <c r="S937" t="s">
        <v>22</v>
      </c>
      <c r="T937">
        <v>13</v>
      </c>
      <c r="U937" s="2">
        <v>282.19169535999998</v>
      </c>
      <c r="V937" s="2">
        <v>6613.8678599999994</v>
      </c>
      <c r="W937" s="2">
        <v>7.9068244000000005</v>
      </c>
      <c r="X937" s="2">
        <v>2.4934384000000001</v>
      </c>
      <c r="Y937" s="2">
        <v>4.2782153599999999</v>
      </c>
      <c r="Z937" s="6">
        <f>Crate_BOMs[[#This Row],[glass weight (lb)]]+Crate_BOMs[[#This Row],[Crate Weight (lb)]]/COUNTIF(Crate_BOMs[crate no.],Crate_BOMs[[#This Row],[crate no.]])</f>
        <v>250.29815479066667</v>
      </c>
      <c r="AA937" s="6" t="str">
        <f>IF(LEFT(Crate_BOMs[[#This Row],[glass code]],4)&lt;&gt;"1116","",IFERROR(MID(Crate_BOMs[[#This Row],[no]],FIND("ECN",Crate_BOMs[[#This Row],[no]]),200),MID(Crate_BOMs[[#This Row],[no]],39,200)))</f>
        <v>2.07 GLZ02</v>
      </c>
      <c r="AB937" s="6" t="str">
        <f>SUBSTITUTE(IF(RIGHT(Crate_BOMs[[#This Row],[PO Sublot-GL]],6)="curved",RIGHT(Crate_BOMs[[#This Row],[PO Sublot-GL]],12),RIGHT(Crate_BOMs[[#This Row],[PO Sublot-GL]],5))," ","")</f>
        <v>GLZ02</v>
      </c>
      <c r="AC937" s="6" t="str">
        <f>SUBSTITUTE(LEFT(Crate_BOMs[[#This Row],[PO Sublot-GL]],LEN(Crate_BOMs[[#This Row],[PO Sublot-GL]])-LEN(Crate_BOMs[[#This Row],[Glass Type]]))," ","")</f>
        <v>2.07</v>
      </c>
      <c r="AD937" s="6" t="str">
        <f>LEFT(Crate_BOMs[[#This Row],[no]],FIND(" ",Crate_BOMs[[#This Row],[no]],5)-1)</f>
        <v>PO 40545</v>
      </c>
      <c r="AE937" s="6" cm="1">
        <f t="array" ref="AE937">COUNTA(_xlfn.UNIQUE(_xlfn._xlws.FILTER(Crate_BOMs[PO],Crate_BOMs[crate no.]=Crate_BOMs[[#This Row],[crate no.]])))</f>
        <v>1</v>
      </c>
      <c r="AF937" s="10" t="str">
        <f>IF(Crate_BOMs[[#This Row],['# POs in Crate]]=1,"",IF(VLOOKUP(Crate_BOMs[[#This Row],[crate no.]],Crates_[[crate no.]:[New Sublot]],3,FALSE)="","",VLOOKUP(Crate_BOMs[[#This Row],[crate no.]],Crates_[[crate no.]:[New Sublot]],3,FALSE)))</f>
        <v/>
      </c>
      <c r="AG937" s="6" t="str">
        <f>IF(VLOOKUP(Crate_BOMs[[#This Row],[crate no.]],Crates_[[crate no.]:[New Sublot]],3,FALSE)="",VLOOKUP(Crate_BOMs[[#This Row],[crate no.]],Crates_[[crate no.]:[New Sublot]],2,FALSE),VLOOKUP(Crate_BOMs[[#This Row],[crate no.]],Crates_[[crate no.]:[New Sublot]],3,FALSE))</f>
        <v>2.07</v>
      </c>
    </row>
    <row r="938" spans="1:33" x14ac:dyDescent="0.25">
      <c r="A938">
        <v>16</v>
      </c>
      <c r="B938">
        <v>300522589</v>
      </c>
      <c r="C938">
        <v>2394817</v>
      </c>
      <c r="D938">
        <v>1</v>
      </c>
      <c r="E938" t="s">
        <v>177</v>
      </c>
      <c r="F938" t="s">
        <v>196</v>
      </c>
      <c r="G938">
        <v>2181</v>
      </c>
      <c r="H938">
        <v>870</v>
      </c>
      <c r="I938">
        <v>86</v>
      </c>
      <c r="J938">
        <v>34</v>
      </c>
      <c r="K938">
        <v>105</v>
      </c>
      <c r="L938">
        <v>1</v>
      </c>
      <c r="M938" t="s">
        <v>179</v>
      </c>
      <c r="N938" t="s">
        <v>180</v>
      </c>
      <c r="O938" s="2">
        <v>231.4853751</v>
      </c>
      <c r="P938" s="15"/>
      <c r="Q938" s="15"/>
      <c r="R938" s="15"/>
      <c r="S938" t="s">
        <v>22</v>
      </c>
      <c r="T938">
        <v>13</v>
      </c>
      <c r="U938" s="2">
        <v>282.19169535999998</v>
      </c>
      <c r="V938" s="2">
        <v>6613.8678599999994</v>
      </c>
      <c r="W938" s="2">
        <v>7.9068244000000005</v>
      </c>
      <c r="X938" s="2">
        <v>2.4934384000000001</v>
      </c>
      <c r="Y938" s="2">
        <v>4.2782153599999999</v>
      </c>
      <c r="Z938" s="6">
        <f>Crate_BOMs[[#This Row],[glass weight (lb)]]+Crate_BOMs[[#This Row],[Crate Weight (lb)]]/COUNTIF(Crate_BOMs[crate no.],Crate_BOMs[[#This Row],[crate no.]])</f>
        <v>250.29815479066667</v>
      </c>
      <c r="AA938" s="6" t="str">
        <f>IF(LEFT(Crate_BOMs[[#This Row],[glass code]],4)&lt;&gt;"1116","",IFERROR(MID(Crate_BOMs[[#This Row],[no]],FIND("ECN",Crate_BOMs[[#This Row],[no]]),200),MID(Crate_BOMs[[#This Row],[no]],39,200)))</f>
        <v>2.07 GLZ02</v>
      </c>
      <c r="AB938" s="6" t="str">
        <f>SUBSTITUTE(IF(RIGHT(Crate_BOMs[[#This Row],[PO Sublot-GL]],6)="curved",RIGHT(Crate_BOMs[[#This Row],[PO Sublot-GL]],12),RIGHT(Crate_BOMs[[#This Row],[PO Sublot-GL]],5))," ","")</f>
        <v>GLZ02</v>
      </c>
      <c r="AC938" s="6" t="str">
        <f>SUBSTITUTE(LEFT(Crate_BOMs[[#This Row],[PO Sublot-GL]],LEN(Crate_BOMs[[#This Row],[PO Sublot-GL]])-LEN(Crate_BOMs[[#This Row],[Glass Type]]))," ","")</f>
        <v>2.07</v>
      </c>
      <c r="AD938" s="6" t="str">
        <f>LEFT(Crate_BOMs[[#This Row],[no]],FIND(" ",Crate_BOMs[[#This Row],[no]],5)-1)</f>
        <v>PO 40545</v>
      </c>
      <c r="AE938" s="6" cm="1">
        <f t="array" ref="AE938">COUNTA(_xlfn.UNIQUE(_xlfn._xlws.FILTER(Crate_BOMs[PO],Crate_BOMs[crate no.]=Crate_BOMs[[#This Row],[crate no.]])))</f>
        <v>1</v>
      </c>
      <c r="AF938" s="10" t="str">
        <f>IF(Crate_BOMs[[#This Row],['# POs in Crate]]=1,"",IF(VLOOKUP(Crate_BOMs[[#This Row],[crate no.]],Crates_[[crate no.]:[New Sublot]],3,FALSE)="","",VLOOKUP(Crate_BOMs[[#This Row],[crate no.]],Crates_[[crate no.]:[New Sublot]],3,FALSE)))</f>
        <v/>
      </c>
      <c r="AG938" s="6" t="str">
        <f>IF(VLOOKUP(Crate_BOMs[[#This Row],[crate no.]],Crates_[[crate no.]:[New Sublot]],3,FALSE)="",VLOOKUP(Crate_BOMs[[#This Row],[crate no.]],Crates_[[crate no.]:[New Sublot]],2,FALSE),VLOOKUP(Crate_BOMs[[#This Row],[crate no.]],Crates_[[crate no.]:[New Sublot]],3,FALSE))</f>
        <v>2.07</v>
      </c>
    </row>
    <row r="939" spans="1:33" x14ac:dyDescent="0.25">
      <c r="A939">
        <v>16</v>
      </c>
      <c r="B939">
        <v>300520155</v>
      </c>
      <c r="C939">
        <v>2394819</v>
      </c>
      <c r="D939">
        <v>1</v>
      </c>
      <c r="E939" t="s">
        <v>177</v>
      </c>
      <c r="F939" t="s">
        <v>247</v>
      </c>
      <c r="G939">
        <v>2181</v>
      </c>
      <c r="H939">
        <v>870</v>
      </c>
      <c r="I939">
        <v>86</v>
      </c>
      <c r="J939">
        <v>34</v>
      </c>
      <c r="K939">
        <v>105</v>
      </c>
      <c r="L939">
        <v>1</v>
      </c>
      <c r="M939" t="s">
        <v>179</v>
      </c>
      <c r="N939" t="s">
        <v>180</v>
      </c>
      <c r="O939" s="2">
        <v>231.4853751</v>
      </c>
      <c r="P939" s="15"/>
      <c r="Q939" s="15"/>
      <c r="R939" s="15"/>
      <c r="S939" t="s">
        <v>22</v>
      </c>
      <c r="T939">
        <v>13</v>
      </c>
      <c r="U939" s="2">
        <v>282.19169535999998</v>
      </c>
      <c r="V939" s="2">
        <v>6613.8678599999994</v>
      </c>
      <c r="W939" s="2">
        <v>7.9068244000000005</v>
      </c>
      <c r="X939" s="2">
        <v>2.4934384000000001</v>
      </c>
      <c r="Y939" s="2">
        <v>4.2782153599999999</v>
      </c>
      <c r="Z939" s="6">
        <f>Crate_BOMs[[#This Row],[glass weight (lb)]]+Crate_BOMs[[#This Row],[Crate Weight (lb)]]/COUNTIF(Crate_BOMs[crate no.],Crate_BOMs[[#This Row],[crate no.]])</f>
        <v>251.64192476857141</v>
      </c>
      <c r="AA939" s="6" t="str">
        <f>IF(LEFT(Crate_BOMs[[#This Row],[glass code]],4)&lt;&gt;"1116","",IFERROR(MID(Crate_BOMs[[#This Row],[no]],FIND("ECN",Crate_BOMs[[#This Row],[no]]),200),MID(Crate_BOMs[[#This Row],[no]],39,200)))</f>
        <v>2.08 GLZ02</v>
      </c>
      <c r="AB939" s="6" t="str">
        <f>SUBSTITUTE(IF(RIGHT(Crate_BOMs[[#This Row],[PO Sublot-GL]],6)="curved",RIGHT(Crate_BOMs[[#This Row],[PO Sublot-GL]],12),RIGHT(Crate_BOMs[[#This Row],[PO Sublot-GL]],5))," ","")</f>
        <v>GLZ02</v>
      </c>
      <c r="AC939" s="6" t="str">
        <f>SUBSTITUTE(LEFT(Crate_BOMs[[#This Row],[PO Sublot-GL]],LEN(Crate_BOMs[[#This Row],[PO Sublot-GL]])-LEN(Crate_BOMs[[#This Row],[Glass Type]]))," ","")</f>
        <v>2.08</v>
      </c>
      <c r="AD939" s="6" t="str">
        <f>LEFT(Crate_BOMs[[#This Row],[no]],FIND(" ",Crate_BOMs[[#This Row],[no]],5)-1)</f>
        <v>PO 40546</v>
      </c>
      <c r="AE939" s="6" cm="1">
        <f t="array" ref="AE939">COUNTA(_xlfn.UNIQUE(_xlfn._xlws.FILTER(Crate_BOMs[PO],Crate_BOMs[crate no.]=Crate_BOMs[[#This Row],[crate no.]])))</f>
        <v>1</v>
      </c>
      <c r="AF939" s="10" t="str">
        <f>IF(Crate_BOMs[[#This Row],['# POs in Crate]]=1,"",IF(VLOOKUP(Crate_BOMs[[#This Row],[crate no.]],Crates_[[crate no.]:[New Sublot]],3,FALSE)="","",VLOOKUP(Crate_BOMs[[#This Row],[crate no.]],Crates_[[crate no.]:[New Sublot]],3,FALSE)))</f>
        <v/>
      </c>
      <c r="AG939" s="6" t="str">
        <f>IF(VLOOKUP(Crate_BOMs[[#This Row],[crate no.]],Crates_[[crate no.]:[New Sublot]],3,FALSE)="",VLOOKUP(Crate_BOMs[[#This Row],[crate no.]],Crates_[[crate no.]:[New Sublot]],2,FALSE),VLOOKUP(Crate_BOMs[[#This Row],[crate no.]],Crates_[[crate no.]:[New Sublot]],3,FALSE))</f>
        <v>2.08</v>
      </c>
    </row>
    <row r="940" spans="1:33" x14ac:dyDescent="0.25">
      <c r="A940">
        <v>16</v>
      </c>
      <c r="B940">
        <v>300520155</v>
      </c>
      <c r="C940">
        <v>2394819</v>
      </c>
      <c r="D940">
        <v>1</v>
      </c>
      <c r="E940" t="s">
        <v>177</v>
      </c>
      <c r="F940" t="s">
        <v>247</v>
      </c>
      <c r="G940">
        <v>2181</v>
      </c>
      <c r="H940">
        <v>870</v>
      </c>
      <c r="I940">
        <v>86</v>
      </c>
      <c r="J940">
        <v>34</v>
      </c>
      <c r="K940">
        <v>105</v>
      </c>
      <c r="L940">
        <v>1</v>
      </c>
      <c r="M940" t="s">
        <v>179</v>
      </c>
      <c r="N940" t="s">
        <v>180</v>
      </c>
      <c r="O940" s="2">
        <v>231.4853751</v>
      </c>
      <c r="P940" s="15"/>
      <c r="Q940" s="15"/>
      <c r="R940" s="15"/>
      <c r="S940" t="s">
        <v>22</v>
      </c>
      <c r="T940">
        <v>13</v>
      </c>
      <c r="U940" s="2">
        <v>282.19169535999998</v>
      </c>
      <c r="V940" s="2">
        <v>6613.8678599999994</v>
      </c>
      <c r="W940" s="2">
        <v>7.9068244000000005</v>
      </c>
      <c r="X940" s="2">
        <v>2.4934384000000001</v>
      </c>
      <c r="Y940" s="2">
        <v>4.2782153599999999</v>
      </c>
      <c r="Z940" s="6">
        <f>Crate_BOMs[[#This Row],[glass weight (lb)]]+Crate_BOMs[[#This Row],[Crate Weight (lb)]]/COUNTIF(Crate_BOMs[crate no.],Crate_BOMs[[#This Row],[crate no.]])</f>
        <v>251.64192476857141</v>
      </c>
      <c r="AA940" s="6" t="str">
        <f>IF(LEFT(Crate_BOMs[[#This Row],[glass code]],4)&lt;&gt;"1116","",IFERROR(MID(Crate_BOMs[[#This Row],[no]],FIND("ECN",Crate_BOMs[[#This Row],[no]]),200),MID(Crate_BOMs[[#This Row],[no]],39,200)))</f>
        <v>2.08 GLZ02</v>
      </c>
      <c r="AB940" s="6" t="str">
        <f>SUBSTITUTE(IF(RIGHT(Crate_BOMs[[#This Row],[PO Sublot-GL]],6)="curved",RIGHT(Crate_BOMs[[#This Row],[PO Sublot-GL]],12),RIGHT(Crate_BOMs[[#This Row],[PO Sublot-GL]],5))," ","")</f>
        <v>GLZ02</v>
      </c>
      <c r="AC940" s="6" t="str">
        <f>SUBSTITUTE(LEFT(Crate_BOMs[[#This Row],[PO Sublot-GL]],LEN(Crate_BOMs[[#This Row],[PO Sublot-GL]])-LEN(Crate_BOMs[[#This Row],[Glass Type]]))," ","")</f>
        <v>2.08</v>
      </c>
      <c r="AD940" s="6" t="str">
        <f>LEFT(Crate_BOMs[[#This Row],[no]],FIND(" ",Crate_BOMs[[#This Row],[no]],5)-1)</f>
        <v>PO 40546</v>
      </c>
      <c r="AE940" s="6" cm="1">
        <f t="array" ref="AE940">COUNTA(_xlfn.UNIQUE(_xlfn._xlws.FILTER(Crate_BOMs[PO],Crate_BOMs[crate no.]=Crate_BOMs[[#This Row],[crate no.]])))</f>
        <v>1</v>
      </c>
      <c r="AF940" s="10" t="str">
        <f>IF(Crate_BOMs[[#This Row],['# POs in Crate]]=1,"",IF(VLOOKUP(Crate_BOMs[[#This Row],[crate no.]],Crates_[[crate no.]:[New Sublot]],3,FALSE)="","",VLOOKUP(Crate_BOMs[[#This Row],[crate no.]],Crates_[[crate no.]:[New Sublot]],3,FALSE)))</f>
        <v/>
      </c>
      <c r="AG940" s="6" t="str">
        <f>IF(VLOOKUP(Crate_BOMs[[#This Row],[crate no.]],Crates_[[crate no.]:[New Sublot]],3,FALSE)="",VLOOKUP(Crate_BOMs[[#This Row],[crate no.]],Crates_[[crate no.]:[New Sublot]],2,FALSE),VLOOKUP(Crate_BOMs[[#This Row],[crate no.]],Crates_[[crate no.]:[New Sublot]],3,FALSE))</f>
        <v>2.08</v>
      </c>
    </row>
    <row r="941" spans="1:33" x14ac:dyDescent="0.25">
      <c r="A941">
        <v>16</v>
      </c>
      <c r="B941">
        <v>300520155</v>
      </c>
      <c r="C941">
        <v>2394819</v>
      </c>
      <c r="D941">
        <v>1</v>
      </c>
      <c r="E941" t="s">
        <v>177</v>
      </c>
      <c r="F941" t="s">
        <v>247</v>
      </c>
      <c r="G941">
        <v>2181</v>
      </c>
      <c r="H941">
        <v>870</v>
      </c>
      <c r="I941">
        <v>86</v>
      </c>
      <c r="J941">
        <v>34</v>
      </c>
      <c r="K941">
        <v>105</v>
      </c>
      <c r="L941">
        <v>1</v>
      </c>
      <c r="M941" t="s">
        <v>179</v>
      </c>
      <c r="N941" t="s">
        <v>180</v>
      </c>
      <c r="O941" s="2">
        <v>231.4853751</v>
      </c>
      <c r="P941" s="15"/>
      <c r="Q941" s="15"/>
      <c r="R941" s="15"/>
      <c r="S941" t="s">
        <v>22</v>
      </c>
      <c r="T941">
        <v>13</v>
      </c>
      <c r="U941" s="2">
        <v>282.19169535999998</v>
      </c>
      <c r="V941" s="2">
        <v>6613.8678599999994</v>
      </c>
      <c r="W941" s="2">
        <v>7.9068244000000005</v>
      </c>
      <c r="X941" s="2">
        <v>2.4934384000000001</v>
      </c>
      <c r="Y941" s="2">
        <v>4.2782153599999999</v>
      </c>
      <c r="Z941" s="6">
        <f>Crate_BOMs[[#This Row],[glass weight (lb)]]+Crate_BOMs[[#This Row],[Crate Weight (lb)]]/COUNTIF(Crate_BOMs[crate no.],Crate_BOMs[[#This Row],[crate no.]])</f>
        <v>251.64192476857141</v>
      </c>
      <c r="AA941" s="6" t="str">
        <f>IF(LEFT(Crate_BOMs[[#This Row],[glass code]],4)&lt;&gt;"1116","",IFERROR(MID(Crate_BOMs[[#This Row],[no]],FIND("ECN",Crate_BOMs[[#This Row],[no]]),200),MID(Crate_BOMs[[#This Row],[no]],39,200)))</f>
        <v>2.08 GLZ02</v>
      </c>
      <c r="AB941" s="6" t="str">
        <f>SUBSTITUTE(IF(RIGHT(Crate_BOMs[[#This Row],[PO Sublot-GL]],6)="curved",RIGHT(Crate_BOMs[[#This Row],[PO Sublot-GL]],12),RIGHT(Crate_BOMs[[#This Row],[PO Sublot-GL]],5))," ","")</f>
        <v>GLZ02</v>
      </c>
      <c r="AC941" s="6" t="str">
        <f>SUBSTITUTE(LEFT(Crate_BOMs[[#This Row],[PO Sublot-GL]],LEN(Crate_BOMs[[#This Row],[PO Sublot-GL]])-LEN(Crate_BOMs[[#This Row],[Glass Type]]))," ","")</f>
        <v>2.08</v>
      </c>
      <c r="AD941" s="6" t="str">
        <f>LEFT(Crate_BOMs[[#This Row],[no]],FIND(" ",Crate_BOMs[[#This Row],[no]],5)-1)</f>
        <v>PO 40546</v>
      </c>
      <c r="AE941" s="6" cm="1">
        <f t="array" ref="AE941">COUNTA(_xlfn.UNIQUE(_xlfn._xlws.FILTER(Crate_BOMs[PO],Crate_BOMs[crate no.]=Crate_BOMs[[#This Row],[crate no.]])))</f>
        <v>1</v>
      </c>
      <c r="AF941" s="10" t="str">
        <f>IF(Crate_BOMs[[#This Row],['# POs in Crate]]=1,"",IF(VLOOKUP(Crate_BOMs[[#This Row],[crate no.]],Crates_[[crate no.]:[New Sublot]],3,FALSE)="","",VLOOKUP(Crate_BOMs[[#This Row],[crate no.]],Crates_[[crate no.]:[New Sublot]],3,FALSE)))</f>
        <v/>
      </c>
      <c r="AG941" s="6" t="str">
        <f>IF(VLOOKUP(Crate_BOMs[[#This Row],[crate no.]],Crates_[[crate no.]:[New Sublot]],3,FALSE)="",VLOOKUP(Crate_BOMs[[#This Row],[crate no.]],Crates_[[crate no.]:[New Sublot]],2,FALSE),VLOOKUP(Crate_BOMs[[#This Row],[crate no.]],Crates_[[crate no.]:[New Sublot]],3,FALSE))</f>
        <v>2.08</v>
      </c>
    </row>
    <row r="942" spans="1:33" x14ac:dyDescent="0.25">
      <c r="A942">
        <v>16</v>
      </c>
      <c r="B942">
        <v>300520155</v>
      </c>
      <c r="C942">
        <v>2394819</v>
      </c>
      <c r="D942">
        <v>1</v>
      </c>
      <c r="E942" t="s">
        <v>177</v>
      </c>
      <c r="F942" t="s">
        <v>247</v>
      </c>
      <c r="G942">
        <v>2181</v>
      </c>
      <c r="H942">
        <v>870</v>
      </c>
      <c r="I942">
        <v>86</v>
      </c>
      <c r="J942">
        <v>34</v>
      </c>
      <c r="K942">
        <v>105</v>
      </c>
      <c r="L942">
        <v>1</v>
      </c>
      <c r="M942" t="s">
        <v>179</v>
      </c>
      <c r="N942" t="s">
        <v>180</v>
      </c>
      <c r="O942" s="2">
        <v>231.4853751</v>
      </c>
      <c r="P942" s="15"/>
      <c r="Q942" s="15"/>
      <c r="R942" s="15"/>
      <c r="S942" t="s">
        <v>22</v>
      </c>
      <c r="T942">
        <v>13</v>
      </c>
      <c r="U942" s="2">
        <v>282.19169535999998</v>
      </c>
      <c r="V942" s="2">
        <v>6613.8678599999994</v>
      </c>
      <c r="W942" s="2">
        <v>7.9068244000000005</v>
      </c>
      <c r="X942" s="2">
        <v>2.4934384000000001</v>
      </c>
      <c r="Y942" s="2">
        <v>4.2782153599999999</v>
      </c>
      <c r="Z942" s="6">
        <f>Crate_BOMs[[#This Row],[glass weight (lb)]]+Crate_BOMs[[#This Row],[Crate Weight (lb)]]/COUNTIF(Crate_BOMs[crate no.],Crate_BOMs[[#This Row],[crate no.]])</f>
        <v>251.64192476857141</v>
      </c>
      <c r="AA942" s="6" t="str">
        <f>IF(LEFT(Crate_BOMs[[#This Row],[glass code]],4)&lt;&gt;"1116","",IFERROR(MID(Crate_BOMs[[#This Row],[no]],FIND("ECN",Crate_BOMs[[#This Row],[no]]),200),MID(Crate_BOMs[[#This Row],[no]],39,200)))</f>
        <v>2.08 GLZ02</v>
      </c>
      <c r="AB942" s="6" t="str">
        <f>SUBSTITUTE(IF(RIGHT(Crate_BOMs[[#This Row],[PO Sublot-GL]],6)="curved",RIGHT(Crate_BOMs[[#This Row],[PO Sublot-GL]],12),RIGHT(Crate_BOMs[[#This Row],[PO Sublot-GL]],5))," ","")</f>
        <v>GLZ02</v>
      </c>
      <c r="AC942" s="6" t="str">
        <f>SUBSTITUTE(LEFT(Crate_BOMs[[#This Row],[PO Sublot-GL]],LEN(Crate_BOMs[[#This Row],[PO Sublot-GL]])-LEN(Crate_BOMs[[#This Row],[Glass Type]]))," ","")</f>
        <v>2.08</v>
      </c>
      <c r="AD942" s="6" t="str">
        <f>LEFT(Crate_BOMs[[#This Row],[no]],FIND(" ",Crate_BOMs[[#This Row],[no]],5)-1)</f>
        <v>PO 40546</v>
      </c>
      <c r="AE942" s="6" cm="1">
        <f t="array" ref="AE942">COUNTA(_xlfn.UNIQUE(_xlfn._xlws.FILTER(Crate_BOMs[PO],Crate_BOMs[crate no.]=Crate_BOMs[[#This Row],[crate no.]])))</f>
        <v>1</v>
      </c>
      <c r="AF942" s="10" t="str">
        <f>IF(Crate_BOMs[[#This Row],['# POs in Crate]]=1,"",IF(VLOOKUP(Crate_BOMs[[#This Row],[crate no.]],Crates_[[crate no.]:[New Sublot]],3,FALSE)="","",VLOOKUP(Crate_BOMs[[#This Row],[crate no.]],Crates_[[crate no.]:[New Sublot]],3,FALSE)))</f>
        <v/>
      </c>
      <c r="AG942" s="6" t="str">
        <f>IF(VLOOKUP(Crate_BOMs[[#This Row],[crate no.]],Crates_[[crate no.]:[New Sublot]],3,FALSE)="",VLOOKUP(Crate_BOMs[[#This Row],[crate no.]],Crates_[[crate no.]:[New Sublot]],2,FALSE),VLOOKUP(Crate_BOMs[[#This Row],[crate no.]],Crates_[[crate no.]:[New Sublot]],3,FALSE))</f>
        <v>2.08</v>
      </c>
    </row>
    <row r="943" spans="1:33" x14ac:dyDescent="0.25">
      <c r="A943">
        <v>16</v>
      </c>
      <c r="B943">
        <v>300520155</v>
      </c>
      <c r="C943">
        <v>2394819</v>
      </c>
      <c r="D943">
        <v>1</v>
      </c>
      <c r="E943" t="s">
        <v>177</v>
      </c>
      <c r="F943" t="s">
        <v>247</v>
      </c>
      <c r="G943">
        <v>2181</v>
      </c>
      <c r="H943">
        <v>870</v>
      </c>
      <c r="I943">
        <v>86</v>
      </c>
      <c r="J943">
        <v>34</v>
      </c>
      <c r="K943">
        <v>105</v>
      </c>
      <c r="L943">
        <v>1</v>
      </c>
      <c r="M943" t="s">
        <v>179</v>
      </c>
      <c r="N943" t="s">
        <v>180</v>
      </c>
      <c r="O943" s="2">
        <v>231.4853751</v>
      </c>
      <c r="P943" s="15"/>
      <c r="Q943" s="15"/>
      <c r="R943" s="15"/>
      <c r="S943" t="s">
        <v>22</v>
      </c>
      <c r="T943">
        <v>13</v>
      </c>
      <c r="U943" s="2">
        <v>282.19169535999998</v>
      </c>
      <c r="V943" s="2">
        <v>6613.8678599999994</v>
      </c>
      <c r="W943" s="2">
        <v>7.9068244000000005</v>
      </c>
      <c r="X943" s="2">
        <v>2.4934384000000001</v>
      </c>
      <c r="Y943" s="2">
        <v>4.2782153599999999</v>
      </c>
      <c r="Z943" s="6">
        <f>Crate_BOMs[[#This Row],[glass weight (lb)]]+Crate_BOMs[[#This Row],[Crate Weight (lb)]]/COUNTIF(Crate_BOMs[crate no.],Crate_BOMs[[#This Row],[crate no.]])</f>
        <v>251.64192476857141</v>
      </c>
      <c r="AA943" s="6" t="str">
        <f>IF(LEFT(Crate_BOMs[[#This Row],[glass code]],4)&lt;&gt;"1116","",IFERROR(MID(Crate_BOMs[[#This Row],[no]],FIND("ECN",Crate_BOMs[[#This Row],[no]]),200),MID(Crate_BOMs[[#This Row],[no]],39,200)))</f>
        <v>2.08 GLZ02</v>
      </c>
      <c r="AB943" s="6" t="str">
        <f>SUBSTITUTE(IF(RIGHT(Crate_BOMs[[#This Row],[PO Sublot-GL]],6)="curved",RIGHT(Crate_BOMs[[#This Row],[PO Sublot-GL]],12),RIGHT(Crate_BOMs[[#This Row],[PO Sublot-GL]],5))," ","")</f>
        <v>GLZ02</v>
      </c>
      <c r="AC943" s="6" t="str">
        <f>SUBSTITUTE(LEFT(Crate_BOMs[[#This Row],[PO Sublot-GL]],LEN(Crate_BOMs[[#This Row],[PO Sublot-GL]])-LEN(Crate_BOMs[[#This Row],[Glass Type]]))," ","")</f>
        <v>2.08</v>
      </c>
      <c r="AD943" s="6" t="str">
        <f>LEFT(Crate_BOMs[[#This Row],[no]],FIND(" ",Crate_BOMs[[#This Row],[no]],5)-1)</f>
        <v>PO 40546</v>
      </c>
      <c r="AE943" s="6" cm="1">
        <f t="array" ref="AE943">COUNTA(_xlfn.UNIQUE(_xlfn._xlws.FILTER(Crate_BOMs[PO],Crate_BOMs[crate no.]=Crate_BOMs[[#This Row],[crate no.]])))</f>
        <v>1</v>
      </c>
      <c r="AF943" s="10" t="str">
        <f>IF(Crate_BOMs[[#This Row],['# POs in Crate]]=1,"",IF(VLOOKUP(Crate_BOMs[[#This Row],[crate no.]],Crates_[[crate no.]:[New Sublot]],3,FALSE)="","",VLOOKUP(Crate_BOMs[[#This Row],[crate no.]],Crates_[[crate no.]:[New Sublot]],3,FALSE)))</f>
        <v/>
      </c>
      <c r="AG943" s="6" t="str">
        <f>IF(VLOOKUP(Crate_BOMs[[#This Row],[crate no.]],Crates_[[crate no.]:[New Sublot]],3,FALSE)="",VLOOKUP(Crate_BOMs[[#This Row],[crate no.]],Crates_[[crate no.]:[New Sublot]],2,FALSE),VLOOKUP(Crate_BOMs[[#This Row],[crate no.]],Crates_[[crate no.]:[New Sublot]],3,FALSE))</f>
        <v>2.08</v>
      </c>
    </row>
    <row r="944" spans="1:33" x14ac:dyDescent="0.25">
      <c r="A944">
        <v>16</v>
      </c>
      <c r="B944">
        <v>300520155</v>
      </c>
      <c r="C944">
        <v>2394819</v>
      </c>
      <c r="D944">
        <v>1</v>
      </c>
      <c r="E944" t="s">
        <v>177</v>
      </c>
      <c r="F944" t="s">
        <v>247</v>
      </c>
      <c r="G944">
        <v>2181</v>
      </c>
      <c r="H944">
        <v>870</v>
      </c>
      <c r="I944">
        <v>86</v>
      </c>
      <c r="J944">
        <v>34</v>
      </c>
      <c r="K944">
        <v>105</v>
      </c>
      <c r="L944">
        <v>1</v>
      </c>
      <c r="M944" t="s">
        <v>179</v>
      </c>
      <c r="N944" t="s">
        <v>180</v>
      </c>
      <c r="O944" s="2">
        <v>231.4853751</v>
      </c>
      <c r="P944" s="15"/>
      <c r="Q944" s="15"/>
      <c r="R944" s="15"/>
      <c r="S944" t="s">
        <v>22</v>
      </c>
      <c r="T944">
        <v>13</v>
      </c>
      <c r="U944" s="2">
        <v>282.19169535999998</v>
      </c>
      <c r="V944" s="2">
        <v>6613.8678599999994</v>
      </c>
      <c r="W944" s="2">
        <v>7.9068244000000005</v>
      </c>
      <c r="X944" s="2">
        <v>2.4934384000000001</v>
      </c>
      <c r="Y944" s="2">
        <v>4.2782153599999999</v>
      </c>
      <c r="Z944" s="6">
        <f>Crate_BOMs[[#This Row],[glass weight (lb)]]+Crate_BOMs[[#This Row],[Crate Weight (lb)]]/COUNTIF(Crate_BOMs[crate no.],Crate_BOMs[[#This Row],[crate no.]])</f>
        <v>251.64192476857141</v>
      </c>
      <c r="AA944" s="6" t="str">
        <f>IF(LEFT(Crate_BOMs[[#This Row],[glass code]],4)&lt;&gt;"1116","",IFERROR(MID(Crate_BOMs[[#This Row],[no]],FIND("ECN",Crate_BOMs[[#This Row],[no]]),200),MID(Crate_BOMs[[#This Row],[no]],39,200)))</f>
        <v>2.08 GLZ02</v>
      </c>
      <c r="AB944" s="6" t="str">
        <f>SUBSTITUTE(IF(RIGHT(Crate_BOMs[[#This Row],[PO Sublot-GL]],6)="curved",RIGHT(Crate_BOMs[[#This Row],[PO Sublot-GL]],12),RIGHT(Crate_BOMs[[#This Row],[PO Sublot-GL]],5))," ","")</f>
        <v>GLZ02</v>
      </c>
      <c r="AC944" s="6" t="str">
        <f>SUBSTITUTE(LEFT(Crate_BOMs[[#This Row],[PO Sublot-GL]],LEN(Crate_BOMs[[#This Row],[PO Sublot-GL]])-LEN(Crate_BOMs[[#This Row],[Glass Type]]))," ","")</f>
        <v>2.08</v>
      </c>
      <c r="AD944" s="6" t="str">
        <f>LEFT(Crate_BOMs[[#This Row],[no]],FIND(" ",Crate_BOMs[[#This Row],[no]],5)-1)</f>
        <v>PO 40546</v>
      </c>
      <c r="AE944" s="6" cm="1">
        <f t="array" ref="AE944">COUNTA(_xlfn.UNIQUE(_xlfn._xlws.FILTER(Crate_BOMs[PO],Crate_BOMs[crate no.]=Crate_BOMs[[#This Row],[crate no.]])))</f>
        <v>1</v>
      </c>
      <c r="AF944" s="10" t="str">
        <f>IF(Crate_BOMs[[#This Row],['# POs in Crate]]=1,"",IF(VLOOKUP(Crate_BOMs[[#This Row],[crate no.]],Crates_[[crate no.]:[New Sublot]],3,FALSE)="","",VLOOKUP(Crate_BOMs[[#This Row],[crate no.]],Crates_[[crate no.]:[New Sublot]],3,FALSE)))</f>
        <v/>
      </c>
      <c r="AG944" s="6" t="str">
        <f>IF(VLOOKUP(Crate_BOMs[[#This Row],[crate no.]],Crates_[[crate no.]:[New Sublot]],3,FALSE)="",VLOOKUP(Crate_BOMs[[#This Row],[crate no.]],Crates_[[crate no.]:[New Sublot]],2,FALSE),VLOOKUP(Crate_BOMs[[#This Row],[crate no.]],Crates_[[crate no.]:[New Sublot]],3,FALSE))</f>
        <v>2.08</v>
      </c>
    </row>
    <row r="945" spans="1:33" x14ac:dyDescent="0.25">
      <c r="A945">
        <v>16</v>
      </c>
      <c r="B945">
        <v>300520155</v>
      </c>
      <c r="C945">
        <v>2394819</v>
      </c>
      <c r="D945">
        <v>1</v>
      </c>
      <c r="E945" t="s">
        <v>177</v>
      </c>
      <c r="F945" t="s">
        <v>247</v>
      </c>
      <c r="G945">
        <v>2181</v>
      </c>
      <c r="H945">
        <v>870</v>
      </c>
      <c r="I945">
        <v>86</v>
      </c>
      <c r="J945">
        <v>34</v>
      </c>
      <c r="K945">
        <v>105</v>
      </c>
      <c r="L945">
        <v>1</v>
      </c>
      <c r="M945" t="s">
        <v>179</v>
      </c>
      <c r="N945" t="s">
        <v>180</v>
      </c>
      <c r="O945" s="2">
        <v>231.4853751</v>
      </c>
      <c r="P945" s="15"/>
      <c r="Q945" s="15"/>
      <c r="R945" s="15"/>
      <c r="S945" t="s">
        <v>22</v>
      </c>
      <c r="T945">
        <v>13</v>
      </c>
      <c r="U945" s="2">
        <v>282.19169535999998</v>
      </c>
      <c r="V945" s="2">
        <v>6613.8678599999994</v>
      </c>
      <c r="W945" s="2">
        <v>7.9068244000000005</v>
      </c>
      <c r="X945" s="2">
        <v>2.4934384000000001</v>
      </c>
      <c r="Y945" s="2">
        <v>4.2782153599999999</v>
      </c>
      <c r="Z945" s="6">
        <f>Crate_BOMs[[#This Row],[glass weight (lb)]]+Crate_BOMs[[#This Row],[Crate Weight (lb)]]/COUNTIF(Crate_BOMs[crate no.],Crate_BOMs[[#This Row],[crate no.]])</f>
        <v>251.64192476857141</v>
      </c>
      <c r="AA945" s="6" t="str">
        <f>IF(LEFT(Crate_BOMs[[#This Row],[glass code]],4)&lt;&gt;"1116","",IFERROR(MID(Crate_BOMs[[#This Row],[no]],FIND("ECN",Crate_BOMs[[#This Row],[no]]),200),MID(Crate_BOMs[[#This Row],[no]],39,200)))</f>
        <v>2.08 GLZ02</v>
      </c>
      <c r="AB945" s="6" t="str">
        <f>SUBSTITUTE(IF(RIGHT(Crate_BOMs[[#This Row],[PO Sublot-GL]],6)="curved",RIGHT(Crate_BOMs[[#This Row],[PO Sublot-GL]],12),RIGHT(Crate_BOMs[[#This Row],[PO Sublot-GL]],5))," ","")</f>
        <v>GLZ02</v>
      </c>
      <c r="AC945" s="6" t="str">
        <f>SUBSTITUTE(LEFT(Crate_BOMs[[#This Row],[PO Sublot-GL]],LEN(Crate_BOMs[[#This Row],[PO Sublot-GL]])-LEN(Crate_BOMs[[#This Row],[Glass Type]]))," ","")</f>
        <v>2.08</v>
      </c>
      <c r="AD945" s="6" t="str">
        <f>LEFT(Crate_BOMs[[#This Row],[no]],FIND(" ",Crate_BOMs[[#This Row],[no]],5)-1)</f>
        <v>PO 40546</v>
      </c>
      <c r="AE945" s="6" cm="1">
        <f t="array" ref="AE945">COUNTA(_xlfn.UNIQUE(_xlfn._xlws.FILTER(Crate_BOMs[PO],Crate_BOMs[crate no.]=Crate_BOMs[[#This Row],[crate no.]])))</f>
        <v>1</v>
      </c>
      <c r="AF945" s="10" t="str">
        <f>IF(Crate_BOMs[[#This Row],['# POs in Crate]]=1,"",IF(VLOOKUP(Crate_BOMs[[#This Row],[crate no.]],Crates_[[crate no.]:[New Sublot]],3,FALSE)="","",VLOOKUP(Crate_BOMs[[#This Row],[crate no.]],Crates_[[crate no.]:[New Sublot]],3,FALSE)))</f>
        <v/>
      </c>
      <c r="AG945" s="6" t="str">
        <f>IF(VLOOKUP(Crate_BOMs[[#This Row],[crate no.]],Crates_[[crate no.]:[New Sublot]],3,FALSE)="",VLOOKUP(Crate_BOMs[[#This Row],[crate no.]],Crates_[[crate no.]:[New Sublot]],2,FALSE),VLOOKUP(Crate_BOMs[[#This Row],[crate no.]],Crates_[[crate no.]:[New Sublot]],3,FALSE))</f>
        <v>2.08</v>
      </c>
    </row>
    <row r="946" spans="1:33" x14ac:dyDescent="0.25">
      <c r="A946">
        <v>16</v>
      </c>
      <c r="B946">
        <v>300520155</v>
      </c>
      <c r="C946">
        <v>2394819</v>
      </c>
      <c r="D946">
        <v>1</v>
      </c>
      <c r="E946" t="s">
        <v>177</v>
      </c>
      <c r="F946" t="s">
        <v>247</v>
      </c>
      <c r="G946">
        <v>2181</v>
      </c>
      <c r="H946">
        <v>870</v>
      </c>
      <c r="I946">
        <v>86</v>
      </c>
      <c r="J946">
        <v>34</v>
      </c>
      <c r="K946">
        <v>105</v>
      </c>
      <c r="L946">
        <v>1</v>
      </c>
      <c r="M946" t="s">
        <v>179</v>
      </c>
      <c r="N946" t="s">
        <v>180</v>
      </c>
      <c r="O946" s="2">
        <v>231.4853751</v>
      </c>
      <c r="P946" s="15"/>
      <c r="Q946" s="15"/>
      <c r="R946" s="15"/>
      <c r="S946" t="s">
        <v>22</v>
      </c>
      <c r="T946">
        <v>13</v>
      </c>
      <c r="U946" s="2">
        <v>282.19169535999998</v>
      </c>
      <c r="V946" s="2">
        <v>6613.8678599999994</v>
      </c>
      <c r="W946" s="2">
        <v>7.9068244000000005</v>
      </c>
      <c r="X946" s="2">
        <v>2.4934384000000001</v>
      </c>
      <c r="Y946" s="2">
        <v>4.2782153599999999</v>
      </c>
      <c r="Z946" s="6">
        <f>Crate_BOMs[[#This Row],[glass weight (lb)]]+Crate_BOMs[[#This Row],[Crate Weight (lb)]]/COUNTIF(Crate_BOMs[crate no.],Crate_BOMs[[#This Row],[crate no.]])</f>
        <v>251.64192476857141</v>
      </c>
      <c r="AA946" s="6" t="str">
        <f>IF(LEFT(Crate_BOMs[[#This Row],[glass code]],4)&lt;&gt;"1116","",IFERROR(MID(Crate_BOMs[[#This Row],[no]],FIND("ECN",Crate_BOMs[[#This Row],[no]]),200),MID(Crate_BOMs[[#This Row],[no]],39,200)))</f>
        <v>2.08 GLZ02</v>
      </c>
      <c r="AB946" s="6" t="str">
        <f>SUBSTITUTE(IF(RIGHT(Crate_BOMs[[#This Row],[PO Sublot-GL]],6)="curved",RIGHT(Crate_BOMs[[#This Row],[PO Sublot-GL]],12),RIGHT(Crate_BOMs[[#This Row],[PO Sublot-GL]],5))," ","")</f>
        <v>GLZ02</v>
      </c>
      <c r="AC946" s="6" t="str">
        <f>SUBSTITUTE(LEFT(Crate_BOMs[[#This Row],[PO Sublot-GL]],LEN(Crate_BOMs[[#This Row],[PO Sublot-GL]])-LEN(Crate_BOMs[[#This Row],[Glass Type]]))," ","")</f>
        <v>2.08</v>
      </c>
      <c r="AD946" s="6" t="str">
        <f>LEFT(Crate_BOMs[[#This Row],[no]],FIND(" ",Crate_BOMs[[#This Row],[no]],5)-1)</f>
        <v>PO 40546</v>
      </c>
      <c r="AE946" s="6" cm="1">
        <f t="array" ref="AE946">COUNTA(_xlfn.UNIQUE(_xlfn._xlws.FILTER(Crate_BOMs[PO],Crate_BOMs[crate no.]=Crate_BOMs[[#This Row],[crate no.]])))</f>
        <v>1</v>
      </c>
      <c r="AF946" s="10" t="str">
        <f>IF(Crate_BOMs[[#This Row],['# POs in Crate]]=1,"",IF(VLOOKUP(Crate_BOMs[[#This Row],[crate no.]],Crates_[[crate no.]:[New Sublot]],3,FALSE)="","",VLOOKUP(Crate_BOMs[[#This Row],[crate no.]],Crates_[[crate no.]:[New Sublot]],3,FALSE)))</f>
        <v/>
      </c>
      <c r="AG946" s="6" t="str">
        <f>IF(VLOOKUP(Crate_BOMs[[#This Row],[crate no.]],Crates_[[crate no.]:[New Sublot]],3,FALSE)="",VLOOKUP(Crate_BOMs[[#This Row],[crate no.]],Crates_[[crate no.]:[New Sublot]],2,FALSE),VLOOKUP(Crate_BOMs[[#This Row],[crate no.]],Crates_[[crate no.]:[New Sublot]],3,FALSE))</f>
        <v>2.08</v>
      </c>
    </row>
    <row r="947" spans="1:33" x14ac:dyDescent="0.25">
      <c r="A947">
        <v>16</v>
      </c>
      <c r="B947">
        <v>300520155</v>
      </c>
      <c r="C947">
        <v>2394819</v>
      </c>
      <c r="D947">
        <v>1</v>
      </c>
      <c r="E947" t="s">
        <v>177</v>
      </c>
      <c r="F947" t="s">
        <v>247</v>
      </c>
      <c r="G947">
        <v>2181</v>
      </c>
      <c r="H947">
        <v>870</v>
      </c>
      <c r="I947">
        <v>86</v>
      </c>
      <c r="J947">
        <v>34</v>
      </c>
      <c r="K947">
        <v>105</v>
      </c>
      <c r="L947">
        <v>1</v>
      </c>
      <c r="M947" t="s">
        <v>179</v>
      </c>
      <c r="N947" t="s">
        <v>180</v>
      </c>
      <c r="O947" s="2">
        <v>231.4853751</v>
      </c>
      <c r="P947" s="15"/>
      <c r="Q947" s="15"/>
      <c r="R947" s="15"/>
      <c r="S947" t="s">
        <v>22</v>
      </c>
      <c r="T947">
        <v>13</v>
      </c>
      <c r="U947" s="2">
        <v>282.19169535999998</v>
      </c>
      <c r="V947" s="2">
        <v>6613.8678599999994</v>
      </c>
      <c r="W947" s="2">
        <v>7.9068244000000005</v>
      </c>
      <c r="X947" s="2">
        <v>2.4934384000000001</v>
      </c>
      <c r="Y947" s="2">
        <v>4.2782153599999999</v>
      </c>
      <c r="Z947" s="6">
        <f>Crate_BOMs[[#This Row],[glass weight (lb)]]+Crate_BOMs[[#This Row],[Crate Weight (lb)]]/COUNTIF(Crate_BOMs[crate no.],Crate_BOMs[[#This Row],[crate no.]])</f>
        <v>251.64192476857141</v>
      </c>
      <c r="AA947" s="6" t="str">
        <f>IF(LEFT(Crate_BOMs[[#This Row],[glass code]],4)&lt;&gt;"1116","",IFERROR(MID(Crate_BOMs[[#This Row],[no]],FIND("ECN",Crate_BOMs[[#This Row],[no]]),200),MID(Crate_BOMs[[#This Row],[no]],39,200)))</f>
        <v>2.08 GLZ02</v>
      </c>
      <c r="AB947" s="6" t="str">
        <f>SUBSTITUTE(IF(RIGHT(Crate_BOMs[[#This Row],[PO Sublot-GL]],6)="curved",RIGHT(Crate_BOMs[[#This Row],[PO Sublot-GL]],12),RIGHT(Crate_BOMs[[#This Row],[PO Sublot-GL]],5))," ","")</f>
        <v>GLZ02</v>
      </c>
      <c r="AC947" s="6" t="str">
        <f>SUBSTITUTE(LEFT(Crate_BOMs[[#This Row],[PO Sublot-GL]],LEN(Crate_BOMs[[#This Row],[PO Sublot-GL]])-LEN(Crate_BOMs[[#This Row],[Glass Type]]))," ","")</f>
        <v>2.08</v>
      </c>
      <c r="AD947" s="6" t="str">
        <f>LEFT(Crate_BOMs[[#This Row],[no]],FIND(" ",Crate_BOMs[[#This Row],[no]],5)-1)</f>
        <v>PO 40546</v>
      </c>
      <c r="AE947" s="6" cm="1">
        <f t="array" ref="AE947">COUNTA(_xlfn.UNIQUE(_xlfn._xlws.FILTER(Crate_BOMs[PO],Crate_BOMs[crate no.]=Crate_BOMs[[#This Row],[crate no.]])))</f>
        <v>1</v>
      </c>
      <c r="AF947" s="10" t="str">
        <f>IF(Crate_BOMs[[#This Row],['# POs in Crate]]=1,"",IF(VLOOKUP(Crate_BOMs[[#This Row],[crate no.]],Crates_[[crate no.]:[New Sublot]],3,FALSE)="","",VLOOKUP(Crate_BOMs[[#This Row],[crate no.]],Crates_[[crate no.]:[New Sublot]],3,FALSE)))</f>
        <v/>
      </c>
      <c r="AG947" s="6" t="str">
        <f>IF(VLOOKUP(Crate_BOMs[[#This Row],[crate no.]],Crates_[[crate no.]:[New Sublot]],3,FALSE)="",VLOOKUP(Crate_BOMs[[#This Row],[crate no.]],Crates_[[crate no.]:[New Sublot]],2,FALSE),VLOOKUP(Crate_BOMs[[#This Row],[crate no.]],Crates_[[crate no.]:[New Sublot]],3,FALSE))</f>
        <v>2.08</v>
      </c>
    </row>
    <row r="948" spans="1:33" x14ac:dyDescent="0.25">
      <c r="A948">
        <v>16</v>
      </c>
      <c r="B948">
        <v>300520155</v>
      </c>
      <c r="C948">
        <v>2394819</v>
      </c>
      <c r="D948">
        <v>1</v>
      </c>
      <c r="E948" t="s">
        <v>177</v>
      </c>
      <c r="F948" t="s">
        <v>247</v>
      </c>
      <c r="G948">
        <v>2181</v>
      </c>
      <c r="H948">
        <v>870</v>
      </c>
      <c r="I948">
        <v>86</v>
      </c>
      <c r="J948">
        <v>34</v>
      </c>
      <c r="K948">
        <v>105</v>
      </c>
      <c r="L948">
        <v>1</v>
      </c>
      <c r="M948" t="s">
        <v>179</v>
      </c>
      <c r="N948" t="s">
        <v>180</v>
      </c>
      <c r="O948" s="2">
        <v>231.4853751</v>
      </c>
      <c r="P948" s="15"/>
      <c r="Q948" s="15"/>
      <c r="R948" s="15"/>
      <c r="S948" t="s">
        <v>22</v>
      </c>
      <c r="T948">
        <v>13</v>
      </c>
      <c r="U948" s="2">
        <v>282.19169535999998</v>
      </c>
      <c r="V948" s="2">
        <v>6613.8678599999994</v>
      </c>
      <c r="W948" s="2">
        <v>7.9068244000000005</v>
      </c>
      <c r="X948" s="2">
        <v>2.4934384000000001</v>
      </c>
      <c r="Y948" s="2">
        <v>4.2782153599999999</v>
      </c>
      <c r="Z948" s="6">
        <f>Crate_BOMs[[#This Row],[glass weight (lb)]]+Crate_BOMs[[#This Row],[Crate Weight (lb)]]/COUNTIF(Crate_BOMs[crate no.],Crate_BOMs[[#This Row],[crate no.]])</f>
        <v>251.64192476857141</v>
      </c>
      <c r="AA948" s="6" t="str">
        <f>IF(LEFT(Crate_BOMs[[#This Row],[glass code]],4)&lt;&gt;"1116","",IFERROR(MID(Crate_BOMs[[#This Row],[no]],FIND("ECN",Crate_BOMs[[#This Row],[no]]),200),MID(Crate_BOMs[[#This Row],[no]],39,200)))</f>
        <v>2.08 GLZ02</v>
      </c>
      <c r="AB948" s="6" t="str">
        <f>SUBSTITUTE(IF(RIGHT(Crate_BOMs[[#This Row],[PO Sublot-GL]],6)="curved",RIGHT(Crate_BOMs[[#This Row],[PO Sublot-GL]],12),RIGHT(Crate_BOMs[[#This Row],[PO Sublot-GL]],5))," ","")</f>
        <v>GLZ02</v>
      </c>
      <c r="AC948" s="6" t="str">
        <f>SUBSTITUTE(LEFT(Crate_BOMs[[#This Row],[PO Sublot-GL]],LEN(Crate_BOMs[[#This Row],[PO Sublot-GL]])-LEN(Crate_BOMs[[#This Row],[Glass Type]]))," ","")</f>
        <v>2.08</v>
      </c>
      <c r="AD948" s="6" t="str">
        <f>LEFT(Crate_BOMs[[#This Row],[no]],FIND(" ",Crate_BOMs[[#This Row],[no]],5)-1)</f>
        <v>PO 40546</v>
      </c>
      <c r="AE948" s="6" cm="1">
        <f t="array" ref="AE948">COUNTA(_xlfn.UNIQUE(_xlfn._xlws.FILTER(Crate_BOMs[PO],Crate_BOMs[crate no.]=Crate_BOMs[[#This Row],[crate no.]])))</f>
        <v>1</v>
      </c>
      <c r="AF948" s="10" t="str">
        <f>IF(Crate_BOMs[[#This Row],['# POs in Crate]]=1,"",IF(VLOOKUP(Crate_BOMs[[#This Row],[crate no.]],Crates_[[crate no.]:[New Sublot]],3,FALSE)="","",VLOOKUP(Crate_BOMs[[#This Row],[crate no.]],Crates_[[crate no.]:[New Sublot]],3,FALSE)))</f>
        <v/>
      </c>
      <c r="AG948" s="6" t="str">
        <f>IF(VLOOKUP(Crate_BOMs[[#This Row],[crate no.]],Crates_[[crate no.]:[New Sublot]],3,FALSE)="",VLOOKUP(Crate_BOMs[[#This Row],[crate no.]],Crates_[[crate no.]:[New Sublot]],2,FALSE),VLOOKUP(Crate_BOMs[[#This Row],[crate no.]],Crates_[[crate no.]:[New Sublot]],3,FALSE))</f>
        <v>2.08</v>
      </c>
    </row>
    <row r="949" spans="1:33" x14ac:dyDescent="0.25">
      <c r="A949">
        <v>16</v>
      </c>
      <c r="B949">
        <v>300520155</v>
      </c>
      <c r="C949">
        <v>2394819</v>
      </c>
      <c r="D949">
        <v>1</v>
      </c>
      <c r="E949" t="s">
        <v>177</v>
      </c>
      <c r="F949" t="s">
        <v>247</v>
      </c>
      <c r="G949">
        <v>2181</v>
      </c>
      <c r="H949">
        <v>870</v>
      </c>
      <c r="I949">
        <v>86</v>
      </c>
      <c r="J949">
        <v>34</v>
      </c>
      <c r="K949">
        <v>105</v>
      </c>
      <c r="L949">
        <v>1</v>
      </c>
      <c r="M949" t="s">
        <v>179</v>
      </c>
      <c r="N949" t="s">
        <v>180</v>
      </c>
      <c r="O949" s="2">
        <v>231.4853751</v>
      </c>
      <c r="P949" s="15"/>
      <c r="Q949" s="15"/>
      <c r="R949" s="15"/>
      <c r="S949" t="s">
        <v>22</v>
      </c>
      <c r="T949">
        <v>13</v>
      </c>
      <c r="U949" s="2">
        <v>282.19169535999998</v>
      </c>
      <c r="V949" s="2">
        <v>6613.8678599999994</v>
      </c>
      <c r="W949" s="2">
        <v>7.9068244000000005</v>
      </c>
      <c r="X949" s="2">
        <v>2.4934384000000001</v>
      </c>
      <c r="Y949" s="2">
        <v>4.2782153599999999</v>
      </c>
      <c r="Z949" s="6">
        <f>Crate_BOMs[[#This Row],[glass weight (lb)]]+Crate_BOMs[[#This Row],[Crate Weight (lb)]]/COUNTIF(Crate_BOMs[crate no.],Crate_BOMs[[#This Row],[crate no.]])</f>
        <v>251.64192476857141</v>
      </c>
      <c r="AA949" s="6" t="str">
        <f>IF(LEFT(Crate_BOMs[[#This Row],[glass code]],4)&lt;&gt;"1116","",IFERROR(MID(Crate_BOMs[[#This Row],[no]],FIND("ECN",Crate_BOMs[[#This Row],[no]]),200),MID(Crate_BOMs[[#This Row],[no]],39,200)))</f>
        <v>2.08 GLZ02</v>
      </c>
      <c r="AB949" s="6" t="str">
        <f>SUBSTITUTE(IF(RIGHT(Crate_BOMs[[#This Row],[PO Sublot-GL]],6)="curved",RIGHT(Crate_BOMs[[#This Row],[PO Sublot-GL]],12),RIGHT(Crate_BOMs[[#This Row],[PO Sublot-GL]],5))," ","")</f>
        <v>GLZ02</v>
      </c>
      <c r="AC949" s="6" t="str">
        <f>SUBSTITUTE(LEFT(Crate_BOMs[[#This Row],[PO Sublot-GL]],LEN(Crate_BOMs[[#This Row],[PO Sublot-GL]])-LEN(Crate_BOMs[[#This Row],[Glass Type]]))," ","")</f>
        <v>2.08</v>
      </c>
      <c r="AD949" s="6" t="str">
        <f>LEFT(Crate_BOMs[[#This Row],[no]],FIND(" ",Crate_BOMs[[#This Row],[no]],5)-1)</f>
        <v>PO 40546</v>
      </c>
      <c r="AE949" s="6" cm="1">
        <f t="array" ref="AE949">COUNTA(_xlfn.UNIQUE(_xlfn._xlws.FILTER(Crate_BOMs[PO],Crate_BOMs[crate no.]=Crate_BOMs[[#This Row],[crate no.]])))</f>
        <v>1</v>
      </c>
      <c r="AF949" s="10" t="str">
        <f>IF(Crate_BOMs[[#This Row],['# POs in Crate]]=1,"",IF(VLOOKUP(Crate_BOMs[[#This Row],[crate no.]],Crates_[[crate no.]:[New Sublot]],3,FALSE)="","",VLOOKUP(Crate_BOMs[[#This Row],[crate no.]],Crates_[[crate no.]:[New Sublot]],3,FALSE)))</f>
        <v/>
      </c>
      <c r="AG949" s="6" t="str">
        <f>IF(VLOOKUP(Crate_BOMs[[#This Row],[crate no.]],Crates_[[crate no.]:[New Sublot]],3,FALSE)="",VLOOKUP(Crate_BOMs[[#This Row],[crate no.]],Crates_[[crate no.]:[New Sublot]],2,FALSE),VLOOKUP(Crate_BOMs[[#This Row],[crate no.]],Crates_[[crate no.]:[New Sublot]],3,FALSE))</f>
        <v>2.08</v>
      </c>
    </row>
    <row r="950" spans="1:33" x14ac:dyDescent="0.25">
      <c r="A950">
        <v>16</v>
      </c>
      <c r="B950">
        <v>300520155</v>
      </c>
      <c r="C950">
        <v>2394819</v>
      </c>
      <c r="D950">
        <v>1</v>
      </c>
      <c r="E950" t="s">
        <v>177</v>
      </c>
      <c r="F950" t="s">
        <v>247</v>
      </c>
      <c r="G950">
        <v>2181</v>
      </c>
      <c r="H950">
        <v>870</v>
      </c>
      <c r="I950">
        <v>86</v>
      </c>
      <c r="J950">
        <v>34</v>
      </c>
      <c r="K950">
        <v>105</v>
      </c>
      <c r="L950">
        <v>1</v>
      </c>
      <c r="M950" t="s">
        <v>179</v>
      </c>
      <c r="N950" t="s">
        <v>180</v>
      </c>
      <c r="O950" s="2">
        <v>231.4853751</v>
      </c>
      <c r="P950" s="15"/>
      <c r="Q950" s="15"/>
      <c r="R950" s="15"/>
      <c r="S950" t="s">
        <v>22</v>
      </c>
      <c r="T950">
        <v>13</v>
      </c>
      <c r="U950" s="2">
        <v>282.19169535999998</v>
      </c>
      <c r="V950" s="2">
        <v>6613.8678599999994</v>
      </c>
      <c r="W950" s="2">
        <v>7.9068244000000005</v>
      </c>
      <c r="X950" s="2">
        <v>2.4934384000000001</v>
      </c>
      <c r="Y950" s="2">
        <v>4.2782153599999999</v>
      </c>
      <c r="Z950" s="6">
        <f>Crate_BOMs[[#This Row],[glass weight (lb)]]+Crate_BOMs[[#This Row],[Crate Weight (lb)]]/COUNTIF(Crate_BOMs[crate no.],Crate_BOMs[[#This Row],[crate no.]])</f>
        <v>251.64192476857141</v>
      </c>
      <c r="AA950" s="6" t="str">
        <f>IF(LEFT(Crate_BOMs[[#This Row],[glass code]],4)&lt;&gt;"1116","",IFERROR(MID(Crate_BOMs[[#This Row],[no]],FIND("ECN",Crate_BOMs[[#This Row],[no]]),200),MID(Crate_BOMs[[#This Row],[no]],39,200)))</f>
        <v>2.08 GLZ02</v>
      </c>
      <c r="AB950" s="6" t="str">
        <f>SUBSTITUTE(IF(RIGHT(Crate_BOMs[[#This Row],[PO Sublot-GL]],6)="curved",RIGHT(Crate_BOMs[[#This Row],[PO Sublot-GL]],12),RIGHT(Crate_BOMs[[#This Row],[PO Sublot-GL]],5))," ","")</f>
        <v>GLZ02</v>
      </c>
      <c r="AC950" s="6" t="str">
        <f>SUBSTITUTE(LEFT(Crate_BOMs[[#This Row],[PO Sublot-GL]],LEN(Crate_BOMs[[#This Row],[PO Sublot-GL]])-LEN(Crate_BOMs[[#This Row],[Glass Type]]))," ","")</f>
        <v>2.08</v>
      </c>
      <c r="AD950" s="6" t="str">
        <f>LEFT(Crate_BOMs[[#This Row],[no]],FIND(" ",Crate_BOMs[[#This Row],[no]],5)-1)</f>
        <v>PO 40546</v>
      </c>
      <c r="AE950" s="6" cm="1">
        <f t="array" ref="AE950">COUNTA(_xlfn.UNIQUE(_xlfn._xlws.FILTER(Crate_BOMs[PO],Crate_BOMs[crate no.]=Crate_BOMs[[#This Row],[crate no.]])))</f>
        <v>1</v>
      </c>
      <c r="AF950" s="10" t="str">
        <f>IF(Crate_BOMs[[#This Row],['# POs in Crate]]=1,"",IF(VLOOKUP(Crate_BOMs[[#This Row],[crate no.]],Crates_[[crate no.]:[New Sublot]],3,FALSE)="","",VLOOKUP(Crate_BOMs[[#This Row],[crate no.]],Crates_[[crate no.]:[New Sublot]],3,FALSE)))</f>
        <v/>
      </c>
      <c r="AG950" s="6" t="str">
        <f>IF(VLOOKUP(Crate_BOMs[[#This Row],[crate no.]],Crates_[[crate no.]:[New Sublot]],3,FALSE)="",VLOOKUP(Crate_BOMs[[#This Row],[crate no.]],Crates_[[crate no.]:[New Sublot]],2,FALSE),VLOOKUP(Crate_BOMs[[#This Row],[crate no.]],Crates_[[crate no.]:[New Sublot]],3,FALSE))</f>
        <v>2.08</v>
      </c>
    </row>
    <row r="951" spans="1:33" x14ac:dyDescent="0.25">
      <c r="A951">
        <v>16</v>
      </c>
      <c r="B951">
        <v>300520155</v>
      </c>
      <c r="C951">
        <v>2394819</v>
      </c>
      <c r="D951">
        <v>1</v>
      </c>
      <c r="E951" t="s">
        <v>177</v>
      </c>
      <c r="F951" t="s">
        <v>247</v>
      </c>
      <c r="G951">
        <v>2181</v>
      </c>
      <c r="H951">
        <v>870</v>
      </c>
      <c r="I951">
        <v>86</v>
      </c>
      <c r="J951">
        <v>34</v>
      </c>
      <c r="K951">
        <v>105</v>
      </c>
      <c r="L951">
        <v>1</v>
      </c>
      <c r="M951" t="s">
        <v>179</v>
      </c>
      <c r="N951" t="s">
        <v>180</v>
      </c>
      <c r="O951" s="2">
        <v>231.4853751</v>
      </c>
      <c r="P951" s="15"/>
      <c r="Q951" s="15"/>
      <c r="R951" s="15"/>
      <c r="S951" t="s">
        <v>22</v>
      </c>
      <c r="T951">
        <v>13</v>
      </c>
      <c r="U951" s="2">
        <v>282.19169535999998</v>
      </c>
      <c r="V951" s="2">
        <v>6613.8678599999994</v>
      </c>
      <c r="W951" s="2">
        <v>7.9068244000000005</v>
      </c>
      <c r="X951" s="2">
        <v>2.4934384000000001</v>
      </c>
      <c r="Y951" s="2">
        <v>4.2782153599999999</v>
      </c>
      <c r="Z951" s="6">
        <f>Crate_BOMs[[#This Row],[glass weight (lb)]]+Crate_BOMs[[#This Row],[Crate Weight (lb)]]/COUNTIF(Crate_BOMs[crate no.],Crate_BOMs[[#This Row],[crate no.]])</f>
        <v>251.64192476857141</v>
      </c>
      <c r="AA951" s="6" t="str">
        <f>IF(LEFT(Crate_BOMs[[#This Row],[glass code]],4)&lt;&gt;"1116","",IFERROR(MID(Crate_BOMs[[#This Row],[no]],FIND("ECN",Crate_BOMs[[#This Row],[no]]),200),MID(Crate_BOMs[[#This Row],[no]],39,200)))</f>
        <v>2.08 GLZ02</v>
      </c>
      <c r="AB951" s="6" t="str">
        <f>SUBSTITUTE(IF(RIGHT(Crate_BOMs[[#This Row],[PO Sublot-GL]],6)="curved",RIGHT(Crate_BOMs[[#This Row],[PO Sublot-GL]],12),RIGHT(Crate_BOMs[[#This Row],[PO Sublot-GL]],5))," ","")</f>
        <v>GLZ02</v>
      </c>
      <c r="AC951" s="6" t="str">
        <f>SUBSTITUTE(LEFT(Crate_BOMs[[#This Row],[PO Sublot-GL]],LEN(Crate_BOMs[[#This Row],[PO Sublot-GL]])-LEN(Crate_BOMs[[#This Row],[Glass Type]]))," ","")</f>
        <v>2.08</v>
      </c>
      <c r="AD951" s="6" t="str">
        <f>LEFT(Crate_BOMs[[#This Row],[no]],FIND(" ",Crate_BOMs[[#This Row],[no]],5)-1)</f>
        <v>PO 40546</v>
      </c>
      <c r="AE951" s="6" cm="1">
        <f t="array" ref="AE951">COUNTA(_xlfn.UNIQUE(_xlfn._xlws.FILTER(Crate_BOMs[PO],Crate_BOMs[crate no.]=Crate_BOMs[[#This Row],[crate no.]])))</f>
        <v>1</v>
      </c>
      <c r="AF951" s="10" t="str">
        <f>IF(Crate_BOMs[[#This Row],['# POs in Crate]]=1,"",IF(VLOOKUP(Crate_BOMs[[#This Row],[crate no.]],Crates_[[crate no.]:[New Sublot]],3,FALSE)="","",VLOOKUP(Crate_BOMs[[#This Row],[crate no.]],Crates_[[crate no.]:[New Sublot]],3,FALSE)))</f>
        <v/>
      </c>
      <c r="AG951" s="6" t="str">
        <f>IF(VLOOKUP(Crate_BOMs[[#This Row],[crate no.]],Crates_[[crate no.]:[New Sublot]],3,FALSE)="",VLOOKUP(Crate_BOMs[[#This Row],[crate no.]],Crates_[[crate no.]:[New Sublot]],2,FALSE),VLOOKUP(Crate_BOMs[[#This Row],[crate no.]],Crates_[[crate no.]:[New Sublot]],3,FALSE))</f>
        <v>2.08</v>
      </c>
    </row>
    <row r="952" spans="1:33" x14ac:dyDescent="0.25">
      <c r="A952">
        <v>16</v>
      </c>
      <c r="B952">
        <v>300520155</v>
      </c>
      <c r="C952">
        <v>2394819</v>
      </c>
      <c r="D952">
        <v>1</v>
      </c>
      <c r="E952" t="s">
        <v>177</v>
      </c>
      <c r="F952" t="s">
        <v>247</v>
      </c>
      <c r="G952">
        <v>2181</v>
      </c>
      <c r="H952">
        <v>870</v>
      </c>
      <c r="I952">
        <v>86</v>
      </c>
      <c r="J952">
        <v>34</v>
      </c>
      <c r="K952">
        <v>105</v>
      </c>
      <c r="L952">
        <v>1</v>
      </c>
      <c r="M952" t="s">
        <v>179</v>
      </c>
      <c r="N952" t="s">
        <v>180</v>
      </c>
      <c r="O952" s="2">
        <v>231.4853751</v>
      </c>
      <c r="P952" s="15"/>
      <c r="Q952" s="15"/>
      <c r="R952" s="15"/>
      <c r="S952" t="s">
        <v>22</v>
      </c>
      <c r="T952">
        <v>13</v>
      </c>
      <c r="U952" s="2">
        <v>282.19169535999998</v>
      </c>
      <c r="V952" s="2">
        <v>6613.8678599999994</v>
      </c>
      <c r="W952" s="2">
        <v>7.9068244000000005</v>
      </c>
      <c r="X952" s="2">
        <v>2.4934384000000001</v>
      </c>
      <c r="Y952" s="2">
        <v>4.2782153599999999</v>
      </c>
      <c r="Z952" s="6">
        <f>Crate_BOMs[[#This Row],[glass weight (lb)]]+Crate_BOMs[[#This Row],[Crate Weight (lb)]]/COUNTIF(Crate_BOMs[crate no.],Crate_BOMs[[#This Row],[crate no.]])</f>
        <v>251.64192476857141</v>
      </c>
      <c r="AA952" s="6" t="str">
        <f>IF(LEFT(Crate_BOMs[[#This Row],[glass code]],4)&lt;&gt;"1116","",IFERROR(MID(Crate_BOMs[[#This Row],[no]],FIND("ECN",Crate_BOMs[[#This Row],[no]]),200),MID(Crate_BOMs[[#This Row],[no]],39,200)))</f>
        <v>2.08 GLZ02</v>
      </c>
      <c r="AB952" s="6" t="str">
        <f>SUBSTITUTE(IF(RIGHT(Crate_BOMs[[#This Row],[PO Sublot-GL]],6)="curved",RIGHT(Crate_BOMs[[#This Row],[PO Sublot-GL]],12),RIGHT(Crate_BOMs[[#This Row],[PO Sublot-GL]],5))," ","")</f>
        <v>GLZ02</v>
      </c>
      <c r="AC952" s="6" t="str">
        <f>SUBSTITUTE(LEFT(Crate_BOMs[[#This Row],[PO Sublot-GL]],LEN(Crate_BOMs[[#This Row],[PO Sublot-GL]])-LEN(Crate_BOMs[[#This Row],[Glass Type]]))," ","")</f>
        <v>2.08</v>
      </c>
      <c r="AD952" s="6" t="str">
        <f>LEFT(Crate_BOMs[[#This Row],[no]],FIND(" ",Crate_BOMs[[#This Row],[no]],5)-1)</f>
        <v>PO 40546</v>
      </c>
      <c r="AE952" s="6" cm="1">
        <f t="array" ref="AE952">COUNTA(_xlfn.UNIQUE(_xlfn._xlws.FILTER(Crate_BOMs[PO],Crate_BOMs[crate no.]=Crate_BOMs[[#This Row],[crate no.]])))</f>
        <v>1</v>
      </c>
      <c r="AF952" s="10" t="str">
        <f>IF(Crate_BOMs[[#This Row],['# POs in Crate]]=1,"",IF(VLOOKUP(Crate_BOMs[[#This Row],[crate no.]],Crates_[[crate no.]:[New Sublot]],3,FALSE)="","",VLOOKUP(Crate_BOMs[[#This Row],[crate no.]],Crates_[[crate no.]:[New Sublot]],3,FALSE)))</f>
        <v/>
      </c>
      <c r="AG952" s="6" t="str">
        <f>IF(VLOOKUP(Crate_BOMs[[#This Row],[crate no.]],Crates_[[crate no.]:[New Sublot]],3,FALSE)="",VLOOKUP(Crate_BOMs[[#This Row],[crate no.]],Crates_[[crate no.]:[New Sublot]],2,FALSE),VLOOKUP(Crate_BOMs[[#This Row],[crate no.]],Crates_[[crate no.]:[New Sublot]],3,FALSE))</f>
        <v>2.08</v>
      </c>
    </row>
    <row r="953" spans="1:33" x14ac:dyDescent="0.25">
      <c r="A953">
        <v>16</v>
      </c>
      <c r="B953">
        <v>300521054</v>
      </c>
      <c r="C953">
        <v>2394819</v>
      </c>
      <c r="D953">
        <v>2</v>
      </c>
      <c r="E953" t="s">
        <v>242</v>
      </c>
      <c r="F953" t="s">
        <v>247</v>
      </c>
      <c r="G953">
        <v>2118</v>
      </c>
      <c r="H953">
        <v>870</v>
      </c>
      <c r="I953">
        <v>83</v>
      </c>
      <c r="J953">
        <v>34</v>
      </c>
      <c r="K953">
        <v>101</v>
      </c>
      <c r="L953">
        <v>1</v>
      </c>
      <c r="M953" t="s">
        <v>179</v>
      </c>
      <c r="N953" t="s">
        <v>180</v>
      </c>
      <c r="O953" s="2">
        <v>222.66688461999999</v>
      </c>
      <c r="P953" s="15"/>
      <c r="Q953" s="15"/>
      <c r="R953" s="15"/>
      <c r="S953" t="s">
        <v>22</v>
      </c>
      <c r="T953">
        <v>13</v>
      </c>
      <c r="U953" s="2">
        <v>282.19169535999998</v>
      </c>
      <c r="V953" s="2">
        <v>6613.8678599999994</v>
      </c>
      <c r="W953" s="2">
        <v>7.9068244000000005</v>
      </c>
      <c r="X953" s="2">
        <v>2.4934384000000001</v>
      </c>
      <c r="Y953" s="2">
        <v>4.2782153599999999</v>
      </c>
      <c r="Z953" s="6">
        <f>Crate_BOMs[[#This Row],[glass weight (lb)]]+Crate_BOMs[[#This Row],[Crate Weight (lb)]]/COUNTIF(Crate_BOMs[crate no.],Crate_BOMs[[#This Row],[crate no.]])</f>
        <v>242.82343428857141</v>
      </c>
      <c r="AA953" s="6" t="str">
        <f>IF(LEFT(Crate_BOMs[[#This Row],[glass code]],4)&lt;&gt;"1116","",IFERROR(MID(Crate_BOMs[[#This Row],[no]],FIND("ECN",Crate_BOMs[[#This Row],[no]]),200),MID(Crate_BOMs[[#This Row],[no]],39,200)))</f>
        <v>2.08 GLZ02</v>
      </c>
      <c r="AB953" s="6" t="str">
        <f>SUBSTITUTE(IF(RIGHT(Crate_BOMs[[#This Row],[PO Sublot-GL]],6)="curved",RIGHT(Crate_BOMs[[#This Row],[PO Sublot-GL]],12),RIGHT(Crate_BOMs[[#This Row],[PO Sublot-GL]],5))," ","")</f>
        <v>GLZ02</v>
      </c>
      <c r="AC953" s="6" t="str">
        <f>SUBSTITUTE(LEFT(Crate_BOMs[[#This Row],[PO Sublot-GL]],LEN(Crate_BOMs[[#This Row],[PO Sublot-GL]])-LEN(Crate_BOMs[[#This Row],[Glass Type]]))," ","")</f>
        <v>2.08</v>
      </c>
      <c r="AD953" s="6" t="str">
        <f>LEFT(Crate_BOMs[[#This Row],[no]],FIND(" ",Crate_BOMs[[#This Row],[no]],5)-1)</f>
        <v>PO 40546</v>
      </c>
      <c r="AE953" s="6" cm="1">
        <f t="array" ref="AE953">COUNTA(_xlfn.UNIQUE(_xlfn._xlws.FILTER(Crate_BOMs[PO],Crate_BOMs[crate no.]=Crate_BOMs[[#This Row],[crate no.]])))</f>
        <v>1</v>
      </c>
      <c r="AF953" s="10" t="str">
        <f>IF(Crate_BOMs[[#This Row],['# POs in Crate]]=1,"",IF(VLOOKUP(Crate_BOMs[[#This Row],[crate no.]],Crates_[[crate no.]:[New Sublot]],3,FALSE)="","",VLOOKUP(Crate_BOMs[[#This Row],[crate no.]],Crates_[[crate no.]:[New Sublot]],3,FALSE)))</f>
        <v/>
      </c>
      <c r="AG953" s="6" t="str">
        <f>IF(VLOOKUP(Crate_BOMs[[#This Row],[crate no.]],Crates_[[crate no.]:[New Sublot]],3,FALSE)="",VLOOKUP(Crate_BOMs[[#This Row],[crate no.]],Crates_[[crate no.]:[New Sublot]],2,FALSE),VLOOKUP(Crate_BOMs[[#This Row],[crate no.]],Crates_[[crate no.]:[New Sublot]],3,FALSE))</f>
        <v>2.08</v>
      </c>
    </row>
    <row r="954" spans="1:33" x14ac:dyDescent="0.25">
      <c r="A954">
        <v>16</v>
      </c>
      <c r="B954">
        <v>300521054</v>
      </c>
      <c r="C954">
        <v>2394819</v>
      </c>
      <c r="D954">
        <v>2</v>
      </c>
      <c r="E954" t="s">
        <v>242</v>
      </c>
      <c r="F954" t="s">
        <v>247</v>
      </c>
      <c r="G954">
        <v>2118</v>
      </c>
      <c r="H954">
        <v>870</v>
      </c>
      <c r="I954">
        <v>83</v>
      </c>
      <c r="J954">
        <v>34</v>
      </c>
      <c r="K954">
        <v>101</v>
      </c>
      <c r="L954">
        <v>1</v>
      </c>
      <c r="M954" t="s">
        <v>179</v>
      </c>
      <c r="N954" t="s">
        <v>180</v>
      </c>
      <c r="O954" s="2">
        <v>222.66688461999999</v>
      </c>
      <c r="P954" s="15"/>
      <c r="Q954" s="15"/>
      <c r="R954" s="15"/>
      <c r="S954" t="s">
        <v>22</v>
      </c>
      <c r="T954">
        <v>13</v>
      </c>
      <c r="U954" s="2">
        <v>282.19169535999998</v>
      </c>
      <c r="V954" s="2">
        <v>6613.8678599999994</v>
      </c>
      <c r="W954" s="2">
        <v>7.9068244000000005</v>
      </c>
      <c r="X954" s="2">
        <v>2.4934384000000001</v>
      </c>
      <c r="Y954" s="2">
        <v>4.2782153599999999</v>
      </c>
      <c r="Z954" s="6">
        <f>Crate_BOMs[[#This Row],[glass weight (lb)]]+Crate_BOMs[[#This Row],[Crate Weight (lb)]]/COUNTIF(Crate_BOMs[crate no.],Crate_BOMs[[#This Row],[crate no.]])</f>
        <v>242.82343428857141</v>
      </c>
      <c r="AA954" s="6" t="str">
        <f>IF(LEFT(Crate_BOMs[[#This Row],[glass code]],4)&lt;&gt;"1116","",IFERROR(MID(Crate_BOMs[[#This Row],[no]],FIND("ECN",Crate_BOMs[[#This Row],[no]]),200),MID(Crate_BOMs[[#This Row],[no]],39,200)))</f>
        <v>2.08 GLZ02</v>
      </c>
      <c r="AB954" s="6" t="str">
        <f>SUBSTITUTE(IF(RIGHT(Crate_BOMs[[#This Row],[PO Sublot-GL]],6)="curved",RIGHT(Crate_BOMs[[#This Row],[PO Sublot-GL]],12),RIGHT(Crate_BOMs[[#This Row],[PO Sublot-GL]],5))," ","")</f>
        <v>GLZ02</v>
      </c>
      <c r="AC954" s="6" t="str">
        <f>SUBSTITUTE(LEFT(Crate_BOMs[[#This Row],[PO Sublot-GL]],LEN(Crate_BOMs[[#This Row],[PO Sublot-GL]])-LEN(Crate_BOMs[[#This Row],[Glass Type]]))," ","")</f>
        <v>2.08</v>
      </c>
      <c r="AD954" s="6" t="str">
        <f>LEFT(Crate_BOMs[[#This Row],[no]],FIND(" ",Crate_BOMs[[#This Row],[no]],5)-1)</f>
        <v>PO 40546</v>
      </c>
      <c r="AE954" s="6" cm="1">
        <f t="array" ref="AE954">COUNTA(_xlfn.UNIQUE(_xlfn._xlws.FILTER(Crate_BOMs[PO],Crate_BOMs[crate no.]=Crate_BOMs[[#This Row],[crate no.]])))</f>
        <v>1</v>
      </c>
      <c r="AF954" s="10" t="str">
        <f>IF(Crate_BOMs[[#This Row],['# POs in Crate]]=1,"",IF(VLOOKUP(Crate_BOMs[[#This Row],[crate no.]],Crates_[[crate no.]:[New Sublot]],3,FALSE)="","",VLOOKUP(Crate_BOMs[[#This Row],[crate no.]],Crates_[[crate no.]:[New Sublot]],3,FALSE)))</f>
        <v/>
      </c>
      <c r="AG954" s="6" t="str">
        <f>IF(VLOOKUP(Crate_BOMs[[#This Row],[crate no.]],Crates_[[crate no.]:[New Sublot]],3,FALSE)="",VLOOKUP(Crate_BOMs[[#This Row],[crate no.]],Crates_[[crate no.]:[New Sublot]],2,FALSE),VLOOKUP(Crate_BOMs[[#This Row],[crate no.]],Crates_[[crate no.]:[New Sublot]],3,FALSE))</f>
        <v>2.08</v>
      </c>
    </row>
    <row r="955" spans="1:33" x14ac:dyDescent="0.25">
      <c r="A955">
        <v>16</v>
      </c>
      <c r="B955">
        <v>300521054</v>
      </c>
      <c r="C955">
        <v>2394819</v>
      </c>
      <c r="D955">
        <v>2</v>
      </c>
      <c r="E955" t="s">
        <v>242</v>
      </c>
      <c r="F955" t="s">
        <v>247</v>
      </c>
      <c r="G955">
        <v>2118</v>
      </c>
      <c r="H955">
        <v>870</v>
      </c>
      <c r="I955">
        <v>83</v>
      </c>
      <c r="J955">
        <v>34</v>
      </c>
      <c r="K955">
        <v>101</v>
      </c>
      <c r="L955">
        <v>1</v>
      </c>
      <c r="M955" t="s">
        <v>179</v>
      </c>
      <c r="N955" t="s">
        <v>180</v>
      </c>
      <c r="O955" s="2">
        <v>222.66688461999999</v>
      </c>
      <c r="P955" s="15"/>
      <c r="Q955" s="15"/>
      <c r="R955" s="15"/>
      <c r="S955" t="s">
        <v>22</v>
      </c>
      <c r="T955">
        <v>13</v>
      </c>
      <c r="U955" s="2">
        <v>282.19169535999998</v>
      </c>
      <c r="V955" s="2">
        <v>6613.8678599999994</v>
      </c>
      <c r="W955" s="2">
        <v>7.9068244000000005</v>
      </c>
      <c r="X955" s="2">
        <v>2.4934384000000001</v>
      </c>
      <c r="Y955" s="2">
        <v>4.2782153599999999</v>
      </c>
      <c r="Z955" s="6">
        <f>Crate_BOMs[[#This Row],[glass weight (lb)]]+Crate_BOMs[[#This Row],[Crate Weight (lb)]]/COUNTIF(Crate_BOMs[crate no.],Crate_BOMs[[#This Row],[crate no.]])</f>
        <v>242.82343428857141</v>
      </c>
      <c r="AA955" s="6" t="str">
        <f>IF(LEFT(Crate_BOMs[[#This Row],[glass code]],4)&lt;&gt;"1116","",IFERROR(MID(Crate_BOMs[[#This Row],[no]],FIND("ECN",Crate_BOMs[[#This Row],[no]]),200),MID(Crate_BOMs[[#This Row],[no]],39,200)))</f>
        <v>2.08 GLZ02</v>
      </c>
      <c r="AB955" s="6" t="str">
        <f>SUBSTITUTE(IF(RIGHT(Crate_BOMs[[#This Row],[PO Sublot-GL]],6)="curved",RIGHT(Crate_BOMs[[#This Row],[PO Sublot-GL]],12),RIGHT(Crate_BOMs[[#This Row],[PO Sublot-GL]],5))," ","")</f>
        <v>GLZ02</v>
      </c>
      <c r="AC955" s="6" t="str">
        <f>SUBSTITUTE(LEFT(Crate_BOMs[[#This Row],[PO Sublot-GL]],LEN(Crate_BOMs[[#This Row],[PO Sublot-GL]])-LEN(Crate_BOMs[[#This Row],[Glass Type]]))," ","")</f>
        <v>2.08</v>
      </c>
      <c r="AD955" s="6" t="str">
        <f>LEFT(Crate_BOMs[[#This Row],[no]],FIND(" ",Crate_BOMs[[#This Row],[no]],5)-1)</f>
        <v>PO 40546</v>
      </c>
      <c r="AE955" s="6" cm="1">
        <f t="array" ref="AE955">COUNTA(_xlfn.UNIQUE(_xlfn._xlws.FILTER(Crate_BOMs[PO],Crate_BOMs[crate no.]=Crate_BOMs[[#This Row],[crate no.]])))</f>
        <v>1</v>
      </c>
      <c r="AF955" s="10" t="str">
        <f>IF(Crate_BOMs[[#This Row],['# POs in Crate]]=1,"",IF(VLOOKUP(Crate_BOMs[[#This Row],[crate no.]],Crates_[[crate no.]:[New Sublot]],3,FALSE)="","",VLOOKUP(Crate_BOMs[[#This Row],[crate no.]],Crates_[[crate no.]:[New Sublot]],3,FALSE)))</f>
        <v/>
      </c>
      <c r="AG955" s="6" t="str">
        <f>IF(VLOOKUP(Crate_BOMs[[#This Row],[crate no.]],Crates_[[crate no.]:[New Sublot]],3,FALSE)="",VLOOKUP(Crate_BOMs[[#This Row],[crate no.]],Crates_[[crate no.]:[New Sublot]],2,FALSE),VLOOKUP(Crate_BOMs[[#This Row],[crate no.]],Crates_[[crate no.]:[New Sublot]],3,FALSE))</f>
        <v>2.08</v>
      </c>
    </row>
    <row r="956" spans="1:33" x14ac:dyDescent="0.25">
      <c r="A956">
        <v>16</v>
      </c>
      <c r="B956">
        <v>300521054</v>
      </c>
      <c r="C956">
        <v>2394819</v>
      </c>
      <c r="D956">
        <v>2</v>
      </c>
      <c r="E956" t="s">
        <v>242</v>
      </c>
      <c r="F956" t="s">
        <v>247</v>
      </c>
      <c r="G956">
        <v>2118</v>
      </c>
      <c r="H956">
        <v>870</v>
      </c>
      <c r="I956">
        <v>83</v>
      </c>
      <c r="J956">
        <v>34</v>
      </c>
      <c r="K956">
        <v>101</v>
      </c>
      <c r="L956">
        <v>1</v>
      </c>
      <c r="M956" t="s">
        <v>179</v>
      </c>
      <c r="N956" t="s">
        <v>180</v>
      </c>
      <c r="O956" s="2">
        <v>222.66688461999999</v>
      </c>
      <c r="P956" s="15"/>
      <c r="Q956" s="15"/>
      <c r="R956" s="15"/>
      <c r="S956" t="s">
        <v>22</v>
      </c>
      <c r="T956">
        <v>13</v>
      </c>
      <c r="U956" s="2">
        <v>282.19169535999998</v>
      </c>
      <c r="V956" s="2">
        <v>6613.8678599999994</v>
      </c>
      <c r="W956" s="2">
        <v>7.9068244000000005</v>
      </c>
      <c r="X956" s="2">
        <v>2.4934384000000001</v>
      </c>
      <c r="Y956" s="2">
        <v>4.2782153599999999</v>
      </c>
      <c r="Z956" s="6">
        <f>Crate_BOMs[[#This Row],[glass weight (lb)]]+Crate_BOMs[[#This Row],[Crate Weight (lb)]]/COUNTIF(Crate_BOMs[crate no.],Crate_BOMs[[#This Row],[crate no.]])</f>
        <v>242.82343428857141</v>
      </c>
      <c r="AA956" s="6" t="str">
        <f>IF(LEFT(Crate_BOMs[[#This Row],[glass code]],4)&lt;&gt;"1116","",IFERROR(MID(Crate_BOMs[[#This Row],[no]],FIND("ECN",Crate_BOMs[[#This Row],[no]]),200),MID(Crate_BOMs[[#This Row],[no]],39,200)))</f>
        <v>2.08 GLZ02</v>
      </c>
      <c r="AB956" s="6" t="str">
        <f>SUBSTITUTE(IF(RIGHT(Crate_BOMs[[#This Row],[PO Sublot-GL]],6)="curved",RIGHT(Crate_BOMs[[#This Row],[PO Sublot-GL]],12),RIGHT(Crate_BOMs[[#This Row],[PO Sublot-GL]],5))," ","")</f>
        <v>GLZ02</v>
      </c>
      <c r="AC956" s="6" t="str">
        <f>SUBSTITUTE(LEFT(Crate_BOMs[[#This Row],[PO Sublot-GL]],LEN(Crate_BOMs[[#This Row],[PO Sublot-GL]])-LEN(Crate_BOMs[[#This Row],[Glass Type]]))," ","")</f>
        <v>2.08</v>
      </c>
      <c r="AD956" s="6" t="str">
        <f>LEFT(Crate_BOMs[[#This Row],[no]],FIND(" ",Crate_BOMs[[#This Row],[no]],5)-1)</f>
        <v>PO 40546</v>
      </c>
      <c r="AE956" s="6" cm="1">
        <f t="array" ref="AE956">COUNTA(_xlfn.UNIQUE(_xlfn._xlws.FILTER(Crate_BOMs[PO],Crate_BOMs[crate no.]=Crate_BOMs[[#This Row],[crate no.]])))</f>
        <v>1</v>
      </c>
      <c r="AF956" s="10" t="str">
        <f>IF(Crate_BOMs[[#This Row],['# POs in Crate]]=1,"",IF(VLOOKUP(Crate_BOMs[[#This Row],[crate no.]],Crates_[[crate no.]:[New Sublot]],3,FALSE)="","",VLOOKUP(Crate_BOMs[[#This Row],[crate no.]],Crates_[[crate no.]:[New Sublot]],3,FALSE)))</f>
        <v/>
      </c>
      <c r="AG956" s="6" t="str">
        <f>IF(VLOOKUP(Crate_BOMs[[#This Row],[crate no.]],Crates_[[crate no.]:[New Sublot]],3,FALSE)="",VLOOKUP(Crate_BOMs[[#This Row],[crate no.]],Crates_[[crate no.]:[New Sublot]],2,FALSE),VLOOKUP(Crate_BOMs[[#This Row],[crate no.]],Crates_[[crate no.]:[New Sublot]],3,FALSE))</f>
        <v>2.08</v>
      </c>
    </row>
    <row r="957" spans="1:33" x14ac:dyDescent="0.25">
      <c r="A957">
        <v>16</v>
      </c>
      <c r="B957">
        <v>300521054</v>
      </c>
      <c r="C957">
        <v>2394819</v>
      </c>
      <c r="D957">
        <v>2</v>
      </c>
      <c r="E957" t="s">
        <v>242</v>
      </c>
      <c r="F957" t="s">
        <v>247</v>
      </c>
      <c r="G957">
        <v>2118</v>
      </c>
      <c r="H957">
        <v>870</v>
      </c>
      <c r="I957">
        <v>83</v>
      </c>
      <c r="J957">
        <v>34</v>
      </c>
      <c r="K957">
        <v>101</v>
      </c>
      <c r="L957">
        <v>1</v>
      </c>
      <c r="M957" t="s">
        <v>179</v>
      </c>
      <c r="N957" t="s">
        <v>180</v>
      </c>
      <c r="O957" s="2">
        <v>222.66688461999999</v>
      </c>
      <c r="P957" s="15"/>
      <c r="Q957" s="15"/>
      <c r="R957" s="15"/>
      <c r="S957" t="s">
        <v>22</v>
      </c>
      <c r="T957">
        <v>13</v>
      </c>
      <c r="U957" s="2">
        <v>282.19169535999998</v>
      </c>
      <c r="V957" s="2">
        <v>6613.8678599999994</v>
      </c>
      <c r="W957" s="2">
        <v>7.9068244000000005</v>
      </c>
      <c r="X957" s="2">
        <v>2.4934384000000001</v>
      </c>
      <c r="Y957" s="2">
        <v>4.2782153599999999</v>
      </c>
      <c r="Z957" s="6">
        <f>Crate_BOMs[[#This Row],[glass weight (lb)]]+Crate_BOMs[[#This Row],[Crate Weight (lb)]]/COUNTIF(Crate_BOMs[crate no.],Crate_BOMs[[#This Row],[crate no.]])</f>
        <v>242.82343428857141</v>
      </c>
      <c r="AA957" s="6" t="str">
        <f>IF(LEFT(Crate_BOMs[[#This Row],[glass code]],4)&lt;&gt;"1116","",IFERROR(MID(Crate_BOMs[[#This Row],[no]],FIND("ECN",Crate_BOMs[[#This Row],[no]]),200),MID(Crate_BOMs[[#This Row],[no]],39,200)))</f>
        <v>2.08 GLZ02</v>
      </c>
      <c r="AB957" s="6" t="str">
        <f>SUBSTITUTE(IF(RIGHT(Crate_BOMs[[#This Row],[PO Sublot-GL]],6)="curved",RIGHT(Crate_BOMs[[#This Row],[PO Sublot-GL]],12),RIGHT(Crate_BOMs[[#This Row],[PO Sublot-GL]],5))," ","")</f>
        <v>GLZ02</v>
      </c>
      <c r="AC957" s="6" t="str">
        <f>SUBSTITUTE(LEFT(Crate_BOMs[[#This Row],[PO Sublot-GL]],LEN(Crate_BOMs[[#This Row],[PO Sublot-GL]])-LEN(Crate_BOMs[[#This Row],[Glass Type]]))," ","")</f>
        <v>2.08</v>
      </c>
      <c r="AD957" s="6" t="str">
        <f>LEFT(Crate_BOMs[[#This Row],[no]],FIND(" ",Crate_BOMs[[#This Row],[no]],5)-1)</f>
        <v>PO 40546</v>
      </c>
      <c r="AE957" s="6" cm="1">
        <f t="array" ref="AE957">COUNTA(_xlfn.UNIQUE(_xlfn._xlws.FILTER(Crate_BOMs[PO],Crate_BOMs[crate no.]=Crate_BOMs[[#This Row],[crate no.]])))</f>
        <v>1</v>
      </c>
      <c r="AF957" s="10" t="str">
        <f>IF(Crate_BOMs[[#This Row],['# POs in Crate]]=1,"",IF(VLOOKUP(Crate_BOMs[[#This Row],[crate no.]],Crates_[[crate no.]:[New Sublot]],3,FALSE)="","",VLOOKUP(Crate_BOMs[[#This Row],[crate no.]],Crates_[[crate no.]:[New Sublot]],3,FALSE)))</f>
        <v/>
      </c>
      <c r="AG957" s="6" t="str">
        <f>IF(VLOOKUP(Crate_BOMs[[#This Row],[crate no.]],Crates_[[crate no.]:[New Sublot]],3,FALSE)="",VLOOKUP(Crate_BOMs[[#This Row],[crate no.]],Crates_[[crate no.]:[New Sublot]],2,FALSE),VLOOKUP(Crate_BOMs[[#This Row],[crate no.]],Crates_[[crate no.]:[New Sublot]],3,FALSE))</f>
        <v>2.08</v>
      </c>
    </row>
    <row r="958" spans="1:33" x14ac:dyDescent="0.25">
      <c r="A958">
        <v>16</v>
      </c>
      <c r="B958">
        <v>300521054</v>
      </c>
      <c r="C958">
        <v>2394819</v>
      </c>
      <c r="D958">
        <v>2</v>
      </c>
      <c r="E958" t="s">
        <v>242</v>
      </c>
      <c r="F958" t="s">
        <v>247</v>
      </c>
      <c r="G958">
        <v>2118</v>
      </c>
      <c r="H958">
        <v>870</v>
      </c>
      <c r="I958">
        <v>83</v>
      </c>
      <c r="J958">
        <v>34</v>
      </c>
      <c r="K958">
        <v>101</v>
      </c>
      <c r="L958">
        <v>1</v>
      </c>
      <c r="M958" t="s">
        <v>179</v>
      </c>
      <c r="N958" t="s">
        <v>180</v>
      </c>
      <c r="O958" s="2">
        <v>222.66688461999999</v>
      </c>
      <c r="P958" s="15"/>
      <c r="Q958" s="15"/>
      <c r="R958" s="15"/>
      <c r="S958" t="s">
        <v>22</v>
      </c>
      <c r="T958">
        <v>13</v>
      </c>
      <c r="U958" s="2">
        <v>282.19169535999998</v>
      </c>
      <c r="V958" s="2">
        <v>6613.8678599999994</v>
      </c>
      <c r="W958" s="2">
        <v>7.9068244000000005</v>
      </c>
      <c r="X958" s="2">
        <v>2.4934384000000001</v>
      </c>
      <c r="Y958" s="2">
        <v>4.2782153599999999</v>
      </c>
      <c r="Z958" s="6">
        <f>Crate_BOMs[[#This Row],[glass weight (lb)]]+Crate_BOMs[[#This Row],[Crate Weight (lb)]]/COUNTIF(Crate_BOMs[crate no.],Crate_BOMs[[#This Row],[crate no.]])</f>
        <v>242.82343428857141</v>
      </c>
      <c r="AA958" s="6" t="str">
        <f>IF(LEFT(Crate_BOMs[[#This Row],[glass code]],4)&lt;&gt;"1116","",IFERROR(MID(Crate_BOMs[[#This Row],[no]],FIND("ECN",Crate_BOMs[[#This Row],[no]]),200),MID(Crate_BOMs[[#This Row],[no]],39,200)))</f>
        <v>2.08 GLZ02</v>
      </c>
      <c r="AB958" s="6" t="str">
        <f>SUBSTITUTE(IF(RIGHT(Crate_BOMs[[#This Row],[PO Sublot-GL]],6)="curved",RIGHT(Crate_BOMs[[#This Row],[PO Sublot-GL]],12),RIGHT(Crate_BOMs[[#This Row],[PO Sublot-GL]],5))," ","")</f>
        <v>GLZ02</v>
      </c>
      <c r="AC958" s="6" t="str">
        <f>SUBSTITUTE(LEFT(Crate_BOMs[[#This Row],[PO Sublot-GL]],LEN(Crate_BOMs[[#This Row],[PO Sublot-GL]])-LEN(Crate_BOMs[[#This Row],[Glass Type]]))," ","")</f>
        <v>2.08</v>
      </c>
      <c r="AD958" s="6" t="str">
        <f>LEFT(Crate_BOMs[[#This Row],[no]],FIND(" ",Crate_BOMs[[#This Row],[no]],5)-1)</f>
        <v>PO 40546</v>
      </c>
      <c r="AE958" s="6" cm="1">
        <f t="array" ref="AE958">COUNTA(_xlfn.UNIQUE(_xlfn._xlws.FILTER(Crate_BOMs[PO],Crate_BOMs[crate no.]=Crate_BOMs[[#This Row],[crate no.]])))</f>
        <v>1</v>
      </c>
      <c r="AF958" s="10" t="str">
        <f>IF(Crate_BOMs[[#This Row],['# POs in Crate]]=1,"",IF(VLOOKUP(Crate_BOMs[[#This Row],[crate no.]],Crates_[[crate no.]:[New Sublot]],3,FALSE)="","",VLOOKUP(Crate_BOMs[[#This Row],[crate no.]],Crates_[[crate no.]:[New Sublot]],3,FALSE)))</f>
        <v/>
      </c>
      <c r="AG958" s="6" t="str">
        <f>IF(VLOOKUP(Crate_BOMs[[#This Row],[crate no.]],Crates_[[crate no.]:[New Sublot]],3,FALSE)="",VLOOKUP(Crate_BOMs[[#This Row],[crate no.]],Crates_[[crate no.]:[New Sublot]],2,FALSE),VLOOKUP(Crate_BOMs[[#This Row],[crate no.]],Crates_[[crate no.]:[New Sublot]],3,FALSE))</f>
        <v>2.08</v>
      </c>
    </row>
    <row r="959" spans="1:33" x14ac:dyDescent="0.25">
      <c r="A959">
        <v>16</v>
      </c>
      <c r="B959">
        <v>300521054</v>
      </c>
      <c r="C959">
        <v>2394819</v>
      </c>
      <c r="D959">
        <v>2</v>
      </c>
      <c r="E959" t="s">
        <v>242</v>
      </c>
      <c r="F959" t="s">
        <v>247</v>
      </c>
      <c r="G959">
        <v>2118</v>
      </c>
      <c r="H959">
        <v>870</v>
      </c>
      <c r="I959">
        <v>83</v>
      </c>
      <c r="J959">
        <v>34</v>
      </c>
      <c r="K959">
        <v>101</v>
      </c>
      <c r="L959">
        <v>1</v>
      </c>
      <c r="M959" t="s">
        <v>179</v>
      </c>
      <c r="N959" t="s">
        <v>180</v>
      </c>
      <c r="O959" s="2">
        <v>222.66688461999999</v>
      </c>
      <c r="P959" s="15"/>
      <c r="Q959" s="15"/>
      <c r="R959" s="15"/>
      <c r="S959" t="s">
        <v>22</v>
      </c>
      <c r="T959">
        <v>13</v>
      </c>
      <c r="U959" s="2">
        <v>282.19169535999998</v>
      </c>
      <c r="V959" s="2">
        <v>6613.8678599999994</v>
      </c>
      <c r="W959" s="2">
        <v>7.9068244000000005</v>
      </c>
      <c r="X959" s="2">
        <v>2.4934384000000001</v>
      </c>
      <c r="Y959" s="2">
        <v>4.2782153599999999</v>
      </c>
      <c r="Z959" s="6">
        <f>Crate_BOMs[[#This Row],[glass weight (lb)]]+Crate_BOMs[[#This Row],[Crate Weight (lb)]]/COUNTIF(Crate_BOMs[crate no.],Crate_BOMs[[#This Row],[crate no.]])</f>
        <v>242.82343428857141</v>
      </c>
      <c r="AA959" s="6" t="str">
        <f>IF(LEFT(Crate_BOMs[[#This Row],[glass code]],4)&lt;&gt;"1116","",IFERROR(MID(Crate_BOMs[[#This Row],[no]],FIND("ECN",Crate_BOMs[[#This Row],[no]]),200),MID(Crate_BOMs[[#This Row],[no]],39,200)))</f>
        <v>2.08 GLZ02</v>
      </c>
      <c r="AB959" s="6" t="str">
        <f>SUBSTITUTE(IF(RIGHT(Crate_BOMs[[#This Row],[PO Sublot-GL]],6)="curved",RIGHT(Crate_BOMs[[#This Row],[PO Sublot-GL]],12),RIGHT(Crate_BOMs[[#This Row],[PO Sublot-GL]],5))," ","")</f>
        <v>GLZ02</v>
      </c>
      <c r="AC959" s="6" t="str">
        <f>SUBSTITUTE(LEFT(Crate_BOMs[[#This Row],[PO Sublot-GL]],LEN(Crate_BOMs[[#This Row],[PO Sublot-GL]])-LEN(Crate_BOMs[[#This Row],[Glass Type]]))," ","")</f>
        <v>2.08</v>
      </c>
      <c r="AD959" s="6" t="str">
        <f>LEFT(Crate_BOMs[[#This Row],[no]],FIND(" ",Crate_BOMs[[#This Row],[no]],5)-1)</f>
        <v>PO 40546</v>
      </c>
      <c r="AE959" s="6" cm="1">
        <f t="array" ref="AE959">COUNTA(_xlfn.UNIQUE(_xlfn._xlws.FILTER(Crate_BOMs[PO],Crate_BOMs[crate no.]=Crate_BOMs[[#This Row],[crate no.]])))</f>
        <v>1</v>
      </c>
      <c r="AF959" s="10" t="str">
        <f>IF(Crate_BOMs[[#This Row],['# POs in Crate]]=1,"",IF(VLOOKUP(Crate_BOMs[[#This Row],[crate no.]],Crates_[[crate no.]:[New Sublot]],3,FALSE)="","",VLOOKUP(Crate_BOMs[[#This Row],[crate no.]],Crates_[[crate no.]:[New Sublot]],3,FALSE)))</f>
        <v/>
      </c>
      <c r="AG959" s="6" t="str">
        <f>IF(VLOOKUP(Crate_BOMs[[#This Row],[crate no.]],Crates_[[crate no.]:[New Sublot]],3,FALSE)="",VLOOKUP(Crate_BOMs[[#This Row],[crate no.]],Crates_[[crate no.]:[New Sublot]],2,FALSE),VLOOKUP(Crate_BOMs[[#This Row],[crate no.]],Crates_[[crate no.]:[New Sublot]],3,FALSE))</f>
        <v>2.08</v>
      </c>
    </row>
    <row r="960" spans="1:33" x14ac:dyDescent="0.25">
      <c r="A960">
        <v>16</v>
      </c>
      <c r="B960">
        <v>300521054</v>
      </c>
      <c r="C960">
        <v>2394819</v>
      </c>
      <c r="D960">
        <v>2</v>
      </c>
      <c r="E960" t="s">
        <v>242</v>
      </c>
      <c r="F960" t="s">
        <v>247</v>
      </c>
      <c r="G960">
        <v>2118</v>
      </c>
      <c r="H960">
        <v>870</v>
      </c>
      <c r="I960">
        <v>83</v>
      </c>
      <c r="J960">
        <v>34</v>
      </c>
      <c r="K960">
        <v>101</v>
      </c>
      <c r="L960">
        <v>1</v>
      </c>
      <c r="M960" t="s">
        <v>179</v>
      </c>
      <c r="N960" t="s">
        <v>180</v>
      </c>
      <c r="O960" s="2">
        <v>222.66688461999999</v>
      </c>
      <c r="P960" s="15"/>
      <c r="Q960" s="15"/>
      <c r="R960" s="15"/>
      <c r="S960" t="s">
        <v>22</v>
      </c>
      <c r="T960">
        <v>13</v>
      </c>
      <c r="U960" s="2">
        <v>282.19169535999998</v>
      </c>
      <c r="V960" s="2">
        <v>6613.8678599999994</v>
      </c>
      <c r="W960" s="2">
        <v>7.9068244000000005</v>
      </c>
      <c r="X960" s="2">
        <v>2.4934384000000001</v>
      </c>
      <c r="Y960" s="2">
        <v>4.2782153599999999</v>
      </c>
      <c r="Z960" s="6">
        <f>Crate_BOMs[[#This Row],[glass weight (lb)]]+Crate_BOMs[[#This Row],[Crate Weight (lb)]]/COUNTIF(Crate_BOMs[crate no.],Crate_BOMs[[#This Row],[crate no.]])</f>
        <v>242.82343428857141</v>
      </c>
      <c r="AA960" s="6" t="str">
        <f>IF(LEFT(Crate_BOMs[[#This Row],[glass code]],4)&lt;&gt;"1116","",IFERROR(MID(Crate_BOMs[[#This Row],[no]],FIND("ECN",Crate_BOMs[[#This Row],[no]]),200),MID(Crate_BOMs[[#This Row],[no]],39,200)))</f>
        <v>2.08 GLZ02</v>
      </c>
      <c r="AB960" s="6" t="str">
        <f>SUBSTITUTE(IF(RIGHT(Crate_BOMs[[#This Row],[PO Sublot-GL]],6)="curved",RIGHT(Crate_BOMs[[#This Row],[PO Sublot-GL]],12),RIGHT(Crate_BOMs[[#This Row],[PO Sublot-GL]],5))," ","")</f>
        <v>GLZ02</v>
      </c>
      <c r="AC960" s="6" t="str">
        <f>SUBSTITUTE(LEFT(Crate_BOMs[[#This Row],[PO Sublot-GL]],LEN(Crate_BOMs[[#This Row],[PO Sublot-GL]])-LEN(Crate_BOMs[[#This Row],[Glass Type]]))," ","")</f>
        <v>2.08</v>
      </c>
      <c r="AD960" s="6" t="str">
        <f>LEFT(Crate_BOMs[[#This Row],[no]],FIND(" ",Crate_BOMs[[#This Row],[no]],5)-1)</f>
        <v>PO 40546</v>
      </c>
      <c r="AE960" s="6" cm="1">
        <f t="array" ref="AE960">COUNTA(_xlfn.UNIQUE(_xlfn._xlws.FILTER(Crate_BOMs[PO],Crate_BOMs[crate no.]=Crate_BOMs[[#This Row],[crate no.]])))</f>
        <v>1</v>
      </c>
      <c r="AF960" s="10" t="str">
        <f>IF(Crate_BOMs[[#This Row],['# POs in Crate]]=1,"",IF(VLOOKUP(Crate_BOMs[[#This Row],[crate no.]],Crates_[[crate no.]:[New Sublot]],3,FALSE)="","",VLOOKUP(Crate_BOMs[[#This Row],[crate no.]],Crates_[[crate no.]:[New Sublot]],3,FALSE)))</f>
        <v/>
      </c>
      <c r="AG960" s="6" t="str">
        <f>IF(VLOOKUP(Crate_BOMs[[#This Row],[crate no.]],Crates_[[crate no.]:[New Sublot]],3,FALSE)="",VLOOKUP(Crate_BOMs[[#This Row],[crate no.]],Crates_[[crate no.]:[New Sublot]],2,FALSE),VLOOKUP(Crate_BOMs[[#This Row],[crate no.]],Crates_[[crate no.]:[New Sublot]],3,FALSE))</f>
        <v>2.08</v>
      </c>
    </row>
    <row r="961" spans="1:33" x14ac:dyDescent="0.25">
      <c r="A961">
        <v>16</v>
      </c>
      <c r="B961">
        <v>300521054</v>
      </c>
      <c r="C961">
        <v>2394819</v>
      </c>
      <c r="D961">
        <v>2</v>
      </c>
      <c r="E961" t="s">
        <v>242</v>
      </c>
      <c r="F961" t="s">
        <v>247</v>
      </c>
      <c r="G961">
        <v>2118</v>
      </c>
      <c r="H961">
        <v>870</v>
      </c>
      <c r="I961">
        <v>83</v>
      </c>
      <c r="J961">
        <v>34</v>
      </c>
      <c r="K961">
        <v>101</v>
      </c>
      <c r="L961">
        <v>1</v>
      </c>
      <c r="M961" t="s">
        <v>179</v>
      </c>
      <c r="N961" t="s">
        <v>180</v>
      </c>
      <c r="O961" s="2">
        <v>222.66688461999999</v>
      </c>
      <c r="P961" s="15"/>
      <c r="Q961" s="15"/>
      <c r="R961" s="15"/>
      <c r="S961" t="s">
        <v>22</v>
      </c>
      <c r="T961">
        <v>13</v>
      </c>
      <c r="U961" s="2">
        <v>282.19169535999998</v>
      </c>
      <c r="V961" s="2">
        <v>6613.8678599999994</v>
      </c>
      <c r="W961" s="2">
        <v>7.9068244000000005</v>
      </c>
      <c r="X961" s="2">
        <v>2.4934384000000001</v>
      </c>
      <c r="Y961" s="2">
        <v>4.2782153599999999</v>
      </c>
      <c r="Z961" s="6">
        <f>Crate_BOMs[[#This Row],[glass weight (lb)]]+Crate_BOMs[[#This Row],[Crate Weight (lb)]]/COUNTIF(Crate_BOMs[crate no.],Crate_BOMs[[#This Row],[crate no.]])</f>
        <v>242.82343428857141</v>
      </c>
      <c r="AA961" s="6" t="str">
        <f>IF(LEFT(Crate_BOMs[[#This Row],[glass code]],4)&lt;&gt;"1116","",IFERROR(MID(Crate_BOMs[[#This Row],[no]],FIND("ECN",Crate_BOMs[[#This Row],[no]]),200),MID(Crate_BOMs[[#This Row],[no]],39,200)))</f>
        <v>2.08 GLZ02</v>
      </c>
      <c r="AB961" s="6" t="str">
        <f>SUBSTITUTE(IF(RIGHT(Crate_BOMs[[#This Row],[PO Sublot-GL]],6)="curved",RIGHT(Crate_BOMs[[#This Row],[PO Sublot-GL]],12),RIGHT(Crate_BOMs[[#This Row],[PO Sublot-GL]],5))," ","")</f>
        <v>GLZ02</v>
      </c>
      <c r="AC961" s="6" t="str">
        <f>SUBSTITUTE(LEFT(Crate_BOMs[[#This Row],[PO Sublot-GL]],LEN(Crate_BOMs[[#This Row],[PO Sublot-GL]])-LEN(Crate_BOMs[[#This Row],[Glass Type]]))," ","")</f>
        <v>2.08</v>
      </c>
      <c r="AD961" s="6" t="str">
        <f>LEFT(Crate_BOMs[[#This Row],[no]],FIND(" ",Crate_BOMs[[#This Row],[no]],5)-1)</f>
        <v>PO 40546</v>
      </c>
      <c r="AE961" s="6" cm="1">
        <f t="array" ref="AE961">COUNTA(_xlfn.UNIQUE(_xlfn._xlws.FILTER(Crate_BOMs[PO],Crate_BOMs[crate no.]=Crate_BOMs[[#This Row],[crate no.]])))</f>
        <v>1</v>
      </c>
      <c r="AF961" s="10" t="str">
        <f>IF(Crate_BOMs[[#This Row],['# POs in Crate]]=1,"",IF(VLOOKUP(Crate_BOMs[[#This Row],[crate no.]],Crates_[[crate no.]:[New Sublot]],3,FALSE)="","",VLOOKUP(Crate_BOMs[[#This Row],[crate no.]],Crates_[[crate no.]:[New Sublot]],3,FALSE)))</f>
        <v/>
      </c>
      <c r="AG961" s="6" t="str">
        <f>IF(VLOOKUP(Crate_BOMs[[#This Row],[crate no.]],Crates_[[crate no.]:[New Sublot]],3,FALSE)="",VLOOKUP(Crate_BOMs[[#This Row],[crate no.]],Crates_[[crate no.]:[New Sublot]],2,FALSE),VLOOKUP(Crate_BOMs[[#This Row],[crate no.]],Crates_[[crate no.]:[New Sublot]],3,FALSE))</f>
        <v>2.08</v>
      </c>
    </row>
    <row r="962" spans="1:33" x14ac:dyDescent="0.25">
      <c r="A962">
        <v>16</v>
      </c>
      <c r="B962">
        <v>300521054</v>
      </c>
      <c r="C962">
        <v>2394819</v>
      </c>
      <c r="D962">
        <v>2</v>
      </c>
      <c r="E962" t="s">
        <v>242</v>
      </c>
      <c r="F962" t="s">
        <v>247</v>
      </c>
      <c r="G962">
        <v>2118</v>
      </c>
      <c r="H962">
        <v>870</v>
      </c>
      <c r="I962">
        <v>83</v>
      </c>
      <c r="J962">
        <v>34</v>
      </c>
      <c r="K962">
        <v>101</v>
      </c>
      <c r="L962">
        <v>1</v>
      </c>
      <c r="M962" t="s">
        <v>179</v>
      </c>
      <c r="N962" t="s">
        <v>180</v>
      </c>
      <c r="O962" s="2">
        <v>222.66688461999999</v>
      </c>
      <c r="P962" s="15"/>
      <c r="Q962" s="15"/>
      <c r="R962" s="15"/>
      <c r="S962" t="s">
        <v>22</v>
      </c>
      <c r="T962">
        <v>13</v>
      </c>
      <c r="U962" s="2">
        <v>282.19169535999998</v>
      </c>
      <c r="V962" s="2">
        <v>6613.8678599999994</v>
      </c>
      <c r="W962" s="2">
        <v>7.9068244000000005</v>
      </c>
      <c r="X962" s="2">
        <v>2.4934384000000001</v>
      </c>
      <c r="Y962" s="2">
        <v>4.2782153599999999</v>
      </c>
      <c r="Z962" s="6">
        <f>Crate_BOMs[[#This Row],[glass weight (lb)]]+Crate_BOMs[[#This Row],[Crate Weight (lb)]]/COUNTIF(Crate_BOMs[crate no.],Crate_BOMs[[#This Row],[crate no.]])</f>
        <v>242.82343428857141</v>
      </c>
      <c r="AA962" s="6" t="str">
        <f>IF(LEFT(Crate_BOMs[[#This Row],[glass code]],4)&lt;&gt;"1116","",IFERROR(MID(Crate_BOMs[[#This Row],[no]],FIND("ECN",Crate_BOMs[[#This Row],[no]]),200),MID(Crate_BOMs[[#This Row],[no]],39,200)))</f>
        <v>2.08 GLZ02</v>
      </c>
      <c r="AB962" s="6" t="str">
        <f>SUBSTITUTE(IF(RIGHT(Crate_BOMs[[#This Row],[PO Sublot-GL]],6)="curved",RIGHT(Crate_BOMs[[#This Row],[PO Sublot-GL]],12),RIGHT(Crate_BOMs[[#This Row],[PO Sublot-GL]],5))," ","")</f>
        <v>GLZ02</v>
      </c>
      <c r="AC962" s="6" t="str">
        <f>SUBSTITUTE(LEFT(Crate_BOMs[[#This Row],[PO Sublot-GL]],LEN(Crate_BOMs[[#This Row],[PO Sublot-GL]])-LEN(Crate_BOMs[[#This Row],[Glass Type]]))," ","")</f>
        <v>2.08</v>
      </c>
      <c r="AD962" s="6" t="str">
        <f>LEFT(Crate_BOMs[[#This Row],[no]],FIND(" ",Crate_BOMs[[#This Row],[no]],5)-1)</f>
        <v>PO 40546</v>
      </c>
      <c r="AE962" s="6" cm="1">
        <f t="array" ref="AE962">COUNTA(_xlfn.UNIQUE(_xlfn._xlws.FILTER(Crate_BOMs[PO],Crate_BOMs[crate no.]=Crate_BOMs[[#This Row],[crate no.]])))</f>
        <v>1</v>
      </c>
      <c r="AF962" s="10" t="str">
        <f>IF(Crate_BOMs[[#This Row],['# POs in Crate]]=1,"",IF(VLOOKUP(Crate_BOMs[[#This Row],[crate no.]],Crates_[[crate no.]:[New Sublot]],3,FALSE)="","",VLOOKUP(Crate_BOMs[[#This Row],[crate no.]],Crates_[[crate no.]:[New Sublot]],3,FALSE)))</f>
        <v/>
      </c>
      <c r="AG962" s="6" t="str">
        <f>IF(VLOOKUP(Crate_BOMs[[#This Row],[crate no.]],Crates_[[crate no.]:[New Sublot]],3,FALSE)="",VLOOKUP(Crate_BOMs[[#This Row],[crate no.]],Crates_[[crate no.]:[New Sublot]],2,FALSE),VLOOKUP(Crate_BOMs[[#This Row],[crate no.]],Crates_[[crate no.]:[New Sublot]],3,FALSE))</f>
        <v>2.08</v>
      </c>
    </row>
    <row r="963" spans="1:33" x14ac:dyDescent="0.25">
      <c r="A963">
        <v>16</v>
      </c>
      <c r="B963">
        <v>300521054</v>
      </c>
      <c r="C963">
        <v>2394819</v>
      </c>
      <c r="D963">
        <v>2</v>
      </c>
      <c r="E963" t="s">
        <v>242</v>
      </c>
      <c r="F963" t="s">
        <v>247</v>
      </c>
      <c r="G963">
        <v>2118</v>
      </c>
      <c r="H963">
        <v>870</v>
      </c>
      <c r="I963">
        <v>83</v>
      </c>
      <c r="J963">
        <v>34</v>
      </c>
      <c r="K963">
        <v>101</v>
      </c>
      <c r="L963">
        <v>1</v>
      </c>
      <c r="M963" t="s">
        <v>179</v>
      </c>
      <c r="N963" t="s">
        <v>180</v>
      </c>
      <c r="O963" s="2">
        <v>222.66688461999999</v>
      </c>
      <c r="P963" s="15"/>
      <c r="Q963" s="15"/>
      <c r="R963" s="15"/>
      <c r="S963" t="s">
        <v>22</v>
      </c>
      <c r="T963">
        <v>13</v>
      </c>
      <c r="U963" s="2">
        <v>282.19169535999998</v>
      </c>
      <c r="V963" s="2">
        <v>6613.8678599999994</v>
      </c>
      <c r="W963" s="2">
        <v>7.9068244000000005</v>
      </c>
      <c r="X963" s="2">
        <v>2.4934384000000001</v>
      </c>
      <c r="Y963" s="2">
        <v>4.2782153599999999</v>
      </c>
      <c r="Z963" s="6">
        <f>Crate_BOMs[[#This Row],[glass weight (lb)]]+Crate_BOMs[[#This Row],[Crate Weight (lb)]]/COUNTIF(Crate_BOMs[crate no.],Crate_BOMs[[#This Row],[crate no.]])</f>
        <v>242.82343428857141</v>
      </c>
      <c r="AA963" s="6" t="str">
        <f>IF(LEFT(Crate_BOMs[[#This Row],[glass code]],4)&lt;&gt;"1116","",IFERROR(MID(Crate_BOMs[[#This Row],[no]],FIND("ECN",Crate_BOMs[[#This Row],[no]]),200),MID(Crate_BOMs[[#This Row],[no]],39,200)))</f>
        <v>2.08 GLZ02</v>
      </c>
      <c r="AB963" s="6" t="str">
        <f>SUBSTITUTE(IF(RIGHT(Crate_BOMs[[#This Row],[PO Sublot-GL]],6)="curved",RIGHT(Crate_BOMs[[#This Row],[PO Sublot-GL]],12),RIGHT(Crate_BOMs[[#This Row],[PO Sublot-GL]],5))," ","")</f>
        <v>GLZ02</v>
      </c>
      <c r="AC963" s="6" t="str">
        <f>SUBSTITUTE(LEFT(Crate_BOMs[[#This Row],[PO Sublot-GL]],LEN(Crate_BOMs[[#This Row],[PO Sublot-GL]])-LEN(Crate_BOMs[[#This Row],[Glass Type]]))," ","")</f>
        <v>2.08</v>
      </c>
      <c r="AD963" s="6" t="str">
        <f>LEFT(Crate_BOMs[[#This Row],[no]],FIND(" ",Crate_BOMs[[#This Row],[no]],5)-1)</f>
        <v>PO 40546</v>
      </c>
      <c r="AE963" s="6" cm="1">
        <f t="array" ref="AE963">COUNTA(_xlfn.UNIQUE(_xlfn._xlws.FILTER(Crate_BOMs[PO],Crate_BOMs[crate no.]=Crate_BOMs[[#This Row],[crate no.]])))</f>
        <v>1</v>
      </c>
      <c r="AF963" s="10" t="str">
        <f>IF(Crate_BOMs[[#This Row],['# POs in Crate]]=1,"",IF(VLOOKUP(Crate_BOMs[[#This Row],[crate no.]],Crates_[[crate no.]:[New Sublot]],3,FALSE)="","",VLOOKUP(Crate_BOMs[[#This Row],[crate no.]],Crates_[[crate no.]:[New Sublot]],3,FALSE)))</f>
        <v/>
      </c>
      <c r="AG963" s="6" t="str">
        <f>IF(VLOOKUP(Crate_BOMs[[#This Row],[crate no.]],Crates_[[crate no.]:[New Sublot]],3,FALSE)="",VLOOKUP(Crate_BOMs[[#This Row],[crate no.]],Crates_[[crate no.]:[New Sublot]],2,FALSE),VLOOKUP(Crate_BOMs[[#This Row],[crate no.]],Crates_[[crate no.]:[New Sublot]],3,FALSE))</f>
        <v>2.08</v>
      </c>
    </row>
    <row r="964" spans="1:33" x14ac:dyDescent="0.25">
      <c r="A964">
        <v>16</v>
      </c>
      <c r="B964">
        <v>300521054</v>
      </c>
      <c r="C964">
        <v>2394819</v>
      </c>
      <c r="D964">
        <v>2</v>
      </c>
      <c r="E964" t="s">
        <v>242</v>
      </c>
      <c r="F964" t="s">
        <v>247</v>
      </c>
      <c r="G964">
        <v>2118</v>
      </c>
      <c r="H964">
        <v>870</v>
      </c>
      <c r="I964">
        <v>83</v>
      </c>
      <c r="J964">
        <v>34</v>
      </c>
      <c r="K964">
        <v>101</v>
      </c>
      <c r="L964">
        <v>1</v>
      </c>
      <c r="M964" t="s">
        <v>179</v>
      </c>
      <c r="N964" t="s">
        <v>180</v>
      </c>
      <c r="O964" s="2">
        <v>222.66688461999999</v>
      </c>
      <c r="P964" s="15"/>
      <c r="Q964" s="15"/>
      <c r="R964" s="15"/>
      <c r="S964" t="s">
        <v>22</v>
      </c>
      <c r="T964">
        <v>13</v>
      </c>
      <c r="U964" s="2">
        <v>282.19169535999998</v>
      </c>
      <c r="V964" s="2">
        <v>6613.8678599999994</v>
      </c>
      <c r="W964" s="2">
        <v>7.9068244000000005</v>
      </c>
      <c r="X964" s="2">
        <v>2.4934384000000001</v>
      </c>
      <c r="Y964" s="2">
        <v>4.2782153599999999</v>
      </c>
      <c r="Z964" s="6">
        <f>Crate_BOMs[[#This Row],[glass weight (lb)]]+Crate_BOMs[[#This Row],[Crate Weight (lb)]]/COUNTIF(Crate_BOMs[crate no.],Crate_BOMs[[#This Row],[crate no.]])</f>
        <v>242.82343428857141</v>
      </c>
      <c r="AA964" s="6" t="str">
        <f>IF(LEFT(Crate_BOMs[[#This Row],[glass code]],4)&lt;&gt;"1116","",IFERROR(MID(Crate_BOMs[[#This Row],[no]],FIND("ECN",Crate_BOMs[[#This Row],[no]]),200),MID(Crate_BOMs[[#This Row],[no]],39,200)))</f>
        <v>2.08 GLZ02</v>
      </c>
      <c r="AB964" s="6" t="str">
        <f>SUBSTITUTE(IF(RIGHT(Crate_BOMs[[#This Row],[PO Sublot-GL]],6)="curved",RIGHT(Crate_BOMs[[#This Row],[PO Sublot-GL]],12),RIGHT(Crate_BOMs[[#This Row],[PO Sublot-GL]],5))," ","")</f>
        <v>GLZ02</v>
      </c>
      <c r="AC964" s="6" t="str">
        <f>SUBSTITUTE(LEFT(Crate_BOMs[[#This Row],[PO Sublot-GL]],LEN(Crate_BOMs[[#This Row],[PO Sublot-GL]])-LEN(Crate_BOMs[[#This Row],[Glass Type]]))," ","")</f>
        <v>2.08</v>
      </c>
      <c r="AD964" s="6" t="str">
        <f>LEFT(Crate_BOMs[[#This Row],[no]],FIND(" ",Crate_BOMs[[#This Row],[no]],5)-1)</f>
        <v>PO 40546</v>
      </c>
      <c r="AE964" s="6" cm="1">
        <f t="array" ref="AE964">COUNTA(_xlfn.UNIQUE(_xlfn._xlws.FILTER(Crate_BOMs[PO],Crate_BOMs[crate no.]=Crate_BOMs[[#This Row],[crate no.]])))</f>
        <v>1</v>
      </c>
      <c r="AF964" s="10" t="str">
        <f>IF(Crate_BOMs[[#This Row],['# POs in Crate]]=1,"",IF(VLOOKUP(Crate_BOMs[[#This Row],[crate no.]],Crates_[[crate no.]:[New Sublot]],3,FALSE)="","",VLOOKUP(Crate_BOMs[[#This Row],[crate no.]],Crates_[[crate no.]:[New Sublot]],3,FALSE)))</f>
        <v/>
      </c>
      <c r="AG964" s="6" t="str">
        <f>IF(VLOOKUP(Crate_BOMs[[#This Row],[crate no.]],Crates_[[crate no.]:[New Sublot]],3,FALSE)="",VLOOKUP(Crate_BOMs[[#This Row],[crate no.]],Crates_[[crate no.]:[New Sublot]],2,FALSE),VLOOKUP(Crate_BOMs[[#This Row],[crate no.]],Crates_[[crate no.]:[New Sublot]],3,FALSE))</f>
        <v>2.08</v>
      </c>
    </row>
    <row r="965" spans="1:33" x14ac:dyDescent="0.25">
      <c r="A965">
        <v>16</v>
      </c>
      <c r="B965">
        <v>300521054</v>
      </c>
      <c r="C965">
        <v>2394819</v>
      </c>
      <c r="D965">
        <v>2</v>
      </c>
      <c r="E965" t="s">
        <v>242</v>
      </c>
      <c r="F965" t="s">
        <v>247</v>
      </c>
      <c r="G965">
        <v>2118</v>
      </c>
      <c r="H965">
        <v>870</v>
      </c>
      <c r="I965">
        <v>83</v>
      </c>
      <c r="J965">
        <v>34</v>
      </c>
      <c r="K965">
        <v>101</v>
      </c>
      <c r="L965">
        <v>1</v>
      </c>
      <c r="M965" t="s">
        <v>179</v>
      </c>
      <c r="N965" t="s">
        <v>180</v>
      </c>
      <c r="O965" s="2">
        <v>222.66688461999999</v>
      </c>
      <c r="P965" s="15"/>
      <c r="Q965" s="15"/>
      <c r="R965" s="15"/>
      <c r="S965" t="s">
        <v>22</v>
      </c>
      <c r="T965">
        <v>13</v>
      </c>
      <c r="U965" s="2">
        <v>282.19169535999998</v>
      </c>
      <c r="V965" s="2">
        <v>6613.8678599999994</v>
      </c>
      <c r="W965" s="2">
        <v>7.9068244000000005</v>
      </c>
      <c r="X965" s="2">
        <v>2.4934384000000001</v>
      </c>
      <c r="Y965" s="2">
        <v>4.2782153599999999</v>
      </c>
      <c r="Z965" s="6">
        <f>Crate_BOMs[[#This Row],[glass weight (lb)]]+Crate_BOMs[[#This Row],[Crate Weight (lb)]]/COUNTIF(Crate_BOMs[crate no.],Crate_BOMs[[#This Row],[crate no.]])</f>
        <v>242.82343428857141</v>
      </c>
      <c r="AA965" s="6" t="str">
        <f>IF(LEFT(Crate_BOMs[[#This Row],[glass code]],4)&lt;&gt;"1116","",IFERROR(MID(Crate_BOMs[[#This Row],[no]],FIND("ECN",Crate_BOMs[[#This Row],[no]]),200),MID(Crate_BOMs[[#This Row],[no]],39,200)))</f>
        <v>2.08 GLZ02</v>
      </c>
      <c r="AB965" s="6" t="str">
        <f>SUBSTITUTE(IF(RIGHT(Crate_BOMs[[#This Row],[PO Sublot-GL]],6)="curved",RIGHT(Crate_BOMs[[#This Row],[PO Sublot-GL]],12),RIGHT(Crate_BOMs[[#This Row],[PO Sublot-GL]],5))," ","")</f>
        <v>GLZ02</v>
      </c>
      <c r="AC965" s="6" t="str">
        <f>SUBSTITUTE(LEFT(Crate_BOMs[[#This Row],[PO Sublot-GL]],LEN(Crate_BOMs[[#This Row],[PO Sublot-GL]])-LEN(Crate_BOMs[[#This Row],[Glass Type]]))," ","")</f>
        <v>2.08</v>
      </c>
      <c r="AD965" s="6" t="str">
        <f>LEFT(Crate_BOMs[[#This Row],[no]],FIND(" ",Crate_BOMs[[#This Row],[no]],5)-1)</f>
        <v>PO 40546</v>
      </c>
      <c r="AE965" s="6" cm="1">
        <f t="array" ref="AE965">COUNTA(_xlfn.UNIQUE(_xlfn._xlws.FILTER(Crate_BOMs[PO],Crate_BOMs[crate no.]=Crate_BOMs[[#This Row],[crate no.]])))</f>
        <v>1</v>
      </c>
      <c r="AF965" s="10" t="str">
        <f>IF(Crate_BOMs[[#This Row],['# POs in Crate]]=1,"",IF(VLOOKUP(Crate_BOMs[[#This Row],[crate no.]],Crates_[[crate no.]:[New Sublot]],3,FALSE)="","",VLOOKUP(Crate_BOMs[[#This Row],[crate no.]],Crates_[[crate no.]:[New Sublot]],3,FALSE)))</f>
        <v/>
      </c>
      <c r="AG965" s="6" t="str">
        <f>IF(VLOOKUP(Crate_BOMs[[#This Row],[crate no.]],Crates_[[crate no.]:[New Sublot]],3,FALSE)="",VLOOKUP(Crate_BOMs[[#This Row],[crate no.]],Crates_[[crate no.]:[New Sublot]],2,FALSE),VLOOKUP(Crate_BOMs[[#This Row],[crate no.]],Crates_[[crate no.]:[New Sublot]],3,FALSE))</f>
        <v>2.08</v>
      </c>
    </row>
    <row r="966" spans="1:33" x14ac:dyDescent="0.25">
      <c r="A966">
        <v>16</v>
      </c>
      <c r="B966">
        <v>300521054</v>
      </c>
      <c r="C966">
        <v>2394819</v>
      </c>
      <c r="D966">
        <v>2</v>
      </c>
      <c r="E966" t="s">
        <v>242</v>
      </c>
      <c r="F966" t="s">
        <v>247</v>
      </c>
      <c r="G966">
        <v>2118</v>
      </c>
      <c r="H966">
        <v>870</v>
      </c>
      <c r="I966">
        <v>83</v>
      </c>
      <c r="J966">
        <v>34</v>
      </c>
      <c r="K966">
        <v>101</v>
      </c>
      <c r="L966">
        <v>1</v>
      </c>
      <c r="M966" t="s">
        <v>179</v>
      </c>
      <c r="N966" t="s">
        <v>180</v>
      </c>
      <c r="O966" s="2">
        <v>222.66688461999999</v>
      </c>
      <c r="P966" s="15"/>
      <c r="Q966" s="15"/>
      <c r="R966" s="15"/>
      <c r="S966" t="s">
        <v>22</v>
      </c>
      <c r="T966">
        <v>13</v>
      </c>
      <c r="U966" s="2">
        <v>282.19169535999998</v>
      </c>
      <c r="V966" s="2">
        <v>6613.8678599999994</v>
      </c>
      <c r="W966" s="2">
        <v>7.9068244000000005</v>
      </c>
      <c r="X966" s="2">
        <v>2.4934384000000001</v>
      </c>
      <c r="Y966" s="2">
        <v>4.2782153599999999</v>
      </c>
      <c r="Z966" s="6">
        <f>Crate_BOMs[[#This Row],[glass weight (lb)]]+Crate_BOMs[[#This Row],[Crate Weight (lb)]]/COUNTIF(Crate_BOMs[crate no.],Crate_BOMs[[#This Row],[crate no.]])</f>
        <v>242.82343428857141</v>
      </c>
      <c r="AA966" s="6" t="str">
        <f>IF(LEFT(Crate_BOMs[[#This Row],[glass code]],4)&lt;&gt;"1116","",IFERROR(MID(Crate_BOMs[[#This Row],[no]],FIND("ECN",Crate_BOMs[[#This Row],[no]]),200),MID(Crate_BOMs[[#This Row],[no]],39,200)))</f>
        <v>2.08 GLZ02</v>
      </c>
      <c r="AB966" s="6" t="str">
        <f>SUBSTITUTE(IF(RIGHT(Crate_BOMs[[#This Row],[PO Sublot-GL]],6)="curved",RIGHT(Crate_BOMs[[#This Row],[PO Sublot-GL]],12),RIGHT(Crate_BOMs[[#This Row],[PO Sublot-GL]],5))," ","")</f>
        <v>GLZ02</v>
      </c>
      <c r="AC966" s="6" t="str">
        <f>SUBSTITUTE(LEFT(Crate_BOMs[[#This Row],[PO Sublot-GL]],LEN(Crate_BOMs[[#This Row],[PO Sublot-GL]])-LEN(Crate_BOMs[[#This Row],[Glass Type]]))," ","")</f>
        <v>2.08</v>
      </c>
      <c r="AD966" s="6" t="str">
        <f>LEFT(Crate_BOMs[[#This Row],[no]],FIND(" ",Crate_BOMs[[#This Row],[no]],5)-1)</f>
        <v>PO 40546</v>
      </c>
      <c r="AE966" s="6" cm="1">
        <f t="array" ref="AE966">COUNTA(_xlfn.UNIQUE(_xlfn._xlws.FILTER(Crate_BOMs[PO],Crate_BOMs[crate no.]=Crate_BOMs[[#This Row],[crate no.]])))</f>
        <v>1</v>
      </c>
      <c r="AF966" s="10" t="str">
        <f>IF(Crate_BOMs[[#This Row],['# POs in Crate]]=1,"",IF(VLOOKUP(Crate_BOMs[[#This Row],[crate no.]],Crates_[[crate no.]:[New Sublot]],3,FALSE)="","",VLOOKUP(Crate_BOMs[[#This Row],[crate no.]],Crates_[[crate no.]:[New Sublot]],3,FALSE)))</f>
        <v/>
      </c>
      <c r="AG966" s="6" t="str">
        <f>IF(VLOOKUP(Crate_BOMs[[#This Row],[crate no.]],Crates_[[crate no.]:[New Sublot]],3,FALSE)="",VLOOKUP(Crate_BOMs[[#This Row],[crate no.]],Crates_[[crate no.]:[New Sublot]],2,FALSE),VLOOKUP(Crate_BOMs[[#This Row],[crate no.]],Crates_[[crate no.]:[New Sublot]],3,FALSE))</f>
        <v>2.08</v>
      </c>
    </row>
    <row r="967" spans="1:33" x14ac:dyDescent="0.25">
      <c r="A967">
        <v>16</v>
      </c>
      <c r="B967">
        <v>300522210</v>
      </c>
      <c r="C967">
        <v>2394819</v>
      </c>
      <c r="D967">
        <v>1</v>
      </c>
      <c r="E967" t="s">
        <v>177</v>
      </c>
      <c r="F967" t="s">
        <v>247</v>
      </c>
      <c r="G967">
        <v>2181</v>
      </c>
      <c r="H967">
        <v>870</v>
      </c>
      <c r="I967">
        <v>86</v>
      </c>
      <c r="J967">
        <v>34</v>
      </c>
      <c r="K967">
        <v>105</v>
      </c>
      <c r="L967">
        <v>1</v>
      </c>
      <c r="M967" t="s">
        <v>179</v>
      </c>
      <c r="N967" t="s">
        <v>180</v>
      </c>
      <c r="O967" s="2">
        <v>231.4853751</v>
      </c>
      <c r="P967" s="15"/>
      <c r="Q967" s="15"/>
      <c r="R967" s="15"/>
      <c r="S967" t="s">
        <v>22</v>
      </c>
      <c r="T967">
        <v>13</v>
      </c>
      <c r="U967" s="2">
        <v>282.19169535999998</v>
      </c>
      <c r="V967" s="2">
        <v>6613.8678599999994</v>
      </c>
      <c r="W967" s="2">
        <v>7.9068244000000005</v>
      </c>
      <c r="X967" s="2">
        <v>2.4934384000000001</v>
      </c>
      <c r="Y967" s="2">
        <v>4.2782153599999999</v>
      </c>
      <c r="Z967" s="6">
        <f>Crate_BOMs[[#This Row],[glass weight (lb)]]+Crate_BOMs[[#This Row],[Crate Weight (lb)]]/COUNTIF(Crate_BOMs[crate no.],Crate_BOMs[[#This Row],[crate no.]])</f>
        <v>251.64192476857141</v>
      </c>
      <c r="AA967" s="6" t="str">
        <f>IF(LEFT(Crate_BOMs[[#This Row],[glass code]],4)&lt;&gt;"1116","",IFERROR(MID(Crate_BOMs[[#This Row],[no]],FIND("ECN",Crate_BOMs[[#This Row],[no]]),200),MID(Crate_BOMs[[#This Row],[no]],39,200)))</f>
        <v>2.08 GLZ02</v>
      </c>
      <c r="AB967" s="6" t="str">
        <f>SUBSTITUTE(IF(RIGHT(Crate_BOMs[[#This Row],[PO Sublot-GL]],6)="curved",RIGHT(Crate_BOMs[[#This Row],[PO Sublot-GL]],12),RIGHT(Crate_BOMs[[#This Row],[PO Sublot-GL]],5))," ","")</f>
        <v>GLZ02</v>
      </c>
      <c r="AC967" s="6" t="str">
        <f>SUBSTITUTE(LEFT(Crate_BOMs[[#This Row],[PO Sublot-GL]],LEN(Crate_BOMs[[#This Row],[PO Sublot-GL]])-LEN(Crate_BOMs[[#This Row],[Glass Type]]))," ","")</f>
        <v>2.08</v>
      </c>
      <c r="AD967" s="6" t="str">
        <f>LEFT(Crate_BOMs[[#This Row],[no]],FIND(" ",Crate_BOMs[[#This Row],[no]],5)-1)</f>
        <v>PO 40546</v>
      </c>
      <c r="AE967" s="6" cm="1">
        <f t="array" ref="AE967">COUNTA(_xlfn.UNIQUE(_xlfn._xlws.FILTER(Crate_BOMs[PO],Crate_BOMs[crate no.]=Crate_BOMs[[#This Row],[crate no.]])))</f>
        <v>1</v>
      </c>
      <c r="AF967" s="10" t="str">
        <f>IF(Crate_BOMs[[#This Row],['# POs in Crate]]=1,"",IF(VLOOKUP(Crate_BOMs[[#This Row],[crate no.]],Crates_[[crate no.]:[New Sublot]],3,FALSE)="","",VLOOKUP(Crate_BOMs[[#This Row],[crate no.]],Crates_[[crate no.]:[New Sublot]],3,FALSE)))</f>
        <v/>
      </c>
      <c r="AG967" s="6" t="str">
        <f>IF(VLOOKUP(Crate_BOMs[[#This Row],[crate no.]],Crates_[[crate no.]:[New Sublot]],3,FALSE)="",VLOOKUP(Crate_BOMs[[#This Row],[crate no.]],Crates_[[crate no.]:[New Sublot]],2,FALSE),VLOOKUP(Crate_BOMs[[#This Row],[crate no.]],Crates_[[crate no.]:[New Sublot]],3,FALSE))</f>
        <v>2.08</v>
      </c>
    </row>
    <row r="968" spans="1:33" x14ac:dyDescent="0.25">
      <c r="A968">
        <v>16</v>
      </c>
      <c r="B968">
        <v>300522210</v>
      </c>
      <c r="C968">
        <v>2394819</v>
      </c>
      <c r="D968">
        <v>1</v>
      </c>
      <c r="E968" t="s">
        <v>177</v>
      </c>
      <c r="F968" t="s">
        <v>247</v>
      </c>
      <c r="G968">
        <v>2181</v>
      </c>
      <c r="H968">
        <v>870</v>
      </c>
      <c r="I968">
        <v>86</v>
      </c>
      <c r="J968">
        <v>34</v>
      </c>
      <c r="K968">
        <v>105</v>
      </c>
      <c r="L968">
        <v>1</v>
      </c>
      <c r="M968" t="s">
        <v>179</v>
      </c>
      <c r="N968" t="s">
        <v>180</v>
      </c>
      <c r="O968" s="2">
        <v>231.4853751</v>
      </c>
      <c r="P968" s="15"/>
      <c r="Q968" s="15"/>
      <c r="R968" s="15"/>
      <c r="S968" t="s">
        <v>22</v>
      </c>
      <c r="T968">
        <v>13</v>
      </c>
      <c r="U968" s="2">
        <v>282.19169535999998</v>
      </c>
      <c r="V968" s="2">
        <v>6613.8678599999994</v>
      </c>
      <c r="W968" s="2">
        <v>7.9068244000000005</v>
      </c>
      <c r="X968" s="2">
        <v>2.4934384000000001</v>
      </c>
      <c r="Y968" s="2">
        <v>4.2782153599999999</v>
      </c>
      <c r="Z968" s="6">
        <f>Crate_BOMs[[#This Row],[glass weight (lb)]]+Crate_BOMs[[#This Row],[Crate Weight (lb)]]/COUNTIF(Crate_BOMs[crate no.],Crate_BOMs[[#This Row],[crate no.]])</f>
        <v>251.64192476857141</v>
      </c>
      <c r="AA968" s="6" t="str">
        <f>IF(LEFT(Crate_BOMs[[#This Row],[glass code]],4)&lt;&gt;"1116","",IFERROR(MID(Crate_BOMs[[#This Row],[no]],FIND("ECN",Crate_BOMs[[#This Row],[no]]),200),MID(Crate_BOMs[[#This Row],[no]],39,200)))</f>
        <v>2.08 GLZ02</v>
      </c>
      <c r="AB968" s="6" t="str">
        <f>SUBSTITUTE(IF(RIGHT(Crate_BOMs[[#This Row],[PO Sublot-GL]],6)="curved",RIGHT(Crate_BOMs[[#This Row],[PO Sublot-GL]],12),RIGHT(Crate_BOMs[[#This Row],[PO Sublot-GL]],5))," ","")</f>
        <v>GLZ02</v>
      </c>
      <c r="AC968" s="6" t="str">
        <f>SUBSTITUTE(LEFT(Crate_BOMs[[#This Row],[PO Sublot-GL]],LEN(Crate_BOMs[[#This Row],[PO Sublot-GL]])-LEN(Crate_BOMs[[#This Row],[Glass Type]]))," ","")</f>
        <v>2.08</v>
      </c>
      <c r="AD968" s="6" t="str">
        <f>LEFT(Crate_BOMs[[#This Row],[no]],FIND(" ",Crate_BOMs[[#This Row],[no]],5)-1)</f>
        <v>PO 40546</v>
      </c>
      <c r="AE968" s="6" cm="1">
        <f t="array" ref="AE968">COUNTA(_xlfn.UNIQUE(_xlfn._xlws.FILTER(Crate_BOMs[PO],Crate_BOMs[crate no.]=Crate_BOMs[[#This Row],[crate no.]])))</f>
        <v>1</v>
      </c>
      <c r="AF968" s="10" t="str">
        <f>IF(Crate_BOMs[[#This Row],['# POs in Crate]]=1,"",IF(VLOOKUP(Crate_BOMs[[#This Row],[crate no.]],Crates_[[crate no.]:[New Sublot]],3,FALSE)="","",VLOOKUP(Crate_BOMs[[#This Row],[crate no.]],Crates_[[crate no.]:[New Sublot]],3,FALSE)))</f>
        <v/>
      </c>
      <c r="AG968" s="6" t="str">
        <f>IF(VLOOKUP(Crate_BOMs[[#This Row],[crate no.]],Crates_[[crate no.]:[New Sublot]],3,FALSE)="",VLOOKUP(Crate_BOMs[[#This Row],[crate no.]],Crates_[[crate no.]:[New Sublot]],2,FALSE),VLOOKUP(Crate_BOMs[[#This Row],[crate no.]],Crates_[[crate no.]:[New Sublot]],3,FALSE))</f>
        <v>2.08</v>
      </c>
    </row>
    <row r="969" spans="1:33" x14ac:dyDescent="0.25">
      <c r="A969">
        <v>16</v>
      </c>
      <c r="B969">
        <v>300522210</v>
      </c>
      <c r="C969">
        <v>2394819</v>
      </c>
      <c r="D969">
        <v>1</v>
      </c>
      <c r="E969" t="s">
        <v>177</v>
      </c>
      <c r="F969" t="s">
        <v>247</v>
      </c>
      <c r="G969">
        <v>2181</v>
      </c>
      <c r="H969">
        <v>870</v>
      </c>
      <c r="I969">
        <v>86</v>
      </c>
      <c r="J969">
        <v>34</v>
      </c>
      <c r="K969">
        <v>105</v>
      </c>
      <c r="L969">
        <v>1</v>
      </c>
      <c r="M969" t="s">
        <v>179</v>
      </c>
      <c r="N969" t="s">
        <v>180</v>
      </c>
      <c r="O969" s="2">
        <v>231.4853751</v>
      </c>
      <c r="P969" s="15"/>
      <c r="Q969" s="15"/>
      <c r="R969" s="15"/>
      <c r="S969" t="s">
        <v>22</v>
      </c>
      <c r="T969">
        <v>13</v>
      </c>
      <c r="U969" s="2">
        <v>282.19169535999998</v>
      </c>
      <c r="V969" s="2">
        <v>6613.8678599999994</v>
      </c>
      <c r="W969" s="2">
        <v>7.9068244000000005</v>
      </c>
      <c r="X969" s="2">
        <v>2.4934384000000001</v>
      </c>
      <c r="Y969" s="2">
        <v>4.2782153599999999</v>
      </c>
      <c r="Z969" s="6">
        <f>Crate_BOMs[[#This Row],[glass weight (lb)]]+Crate_BOMs[[#This Row],[Crate Weight (lb)]]/COUNTIF(Crate_BOMs[crate no.],Crate_BOMs[[#This Row],[crate no.]])</f>
        <v>251.64192476857141</v>
      </c>
      <c r="AA969" s="6" t="str">
        <f>IF(LEFT(Crate_BOMs[[#This Row],[glass code]],4)&lt;&gt;"1116","",IFERROR(MID(Crate_BOMs[[#This Row],[no]],FIND("ECN",Crate_BOMs[[#This Row],[no]]),200),MID(Crate_BOMs[[#This Row],[no]],39,200)))</f>
        <v>2.08 GLZ02</v>
      </c>
      <c r="AB969" s="6" t="str">
        <f>SUBSTITUTE(IF(RIGHT(Crate_BOMs[[#This Row],[PO Sublot-GL]],6)="curved",RIGHT(Crate_BOMs[[#This Row],[PO Sublot-GL]],12),RIGHT(Crate_BOMs[[#This Row],[PO Sublot-GL]],5))," ","")</f>
        <v>GLZ02</v>
      </c>
      <c r="AC969" s="6" t="str">
        <f>SUBSTITUTE(LEFT(Crate_BOMs[[#This Row],[PO Sublot-GL]],LEN(Crate_BOMs[[#This Row],[PO Sublot-GL]])-LEN(Crate_BOMs[[#This Row],[Glass Type]]))," ","")</f>
        <v>2.08</v>
      </c>
      <c r="AD969" s="6" t="str">
        <f>LEFT(Crate_BOMs[[#This Row],[no]],FIND(" ",Crate_BOMs[[#This Row],[no]],5)-1)</f>
        <v>PO 40546</v>
      </c>
      <c r="AE969" s="6" cm="1">
        <f t="array" ref="AE969">COUNTA(_xlfn.UNIQUE(_xlfn._xlws.FILTER(Crate_BOMs[PO],Crate_BOMs[crate no.]=Crate_BOMs[[#This Row],[crate no.]])))</f>
        <v>1</v>
      </c>
      <c r="AF969" s="10" t="str">
        <f>IF(Crate_BOMs[[#This Row],['# POs in Crate]]=1,"",IF(VLOOKUP(Crate_BOMs[[#This Row],[crate no.]],Crates_[[crate no.]:[New Sublot]],3,FALSE)="","",VLOOKUP(Crate_BOMs[[#This Row],[crate no.]],Crates_[[crate no.]:[New Sublot]],3,FALSE)))</f>
        <v/>
      </c>
      <c r="AG969" s="6" t="str">
        <f>IF(VLOOKUP(Crate_BOMs[[#This Row],[crate no.]],Crates_[[crate no.]:[New Sublot]],3,FALSE)="",VLOOKUP(Crate_BOMs[[#This Row],[crate no.]],Crates_[[crate no.]:[New Sublot]],2,FALSE),VLOOKUP(Crate_BOMs[[#This Row],[crate no.]],Crates_[[crate no.]:[New Sublot]],3,FALSE))</f>
        <v>2.08</v>
      </c>
    </row>
    <row r="970" spans="1:33" x14ac:dyDescent="0.25">
      <c r="A970">
        <v>16</v>
      </c>
      <c r="B970">
        <v>300522210</v>
      </c>
      <c r="C970">
        <v>2394819</v>
      </c>
      <c r="D970">
        <v>1</v>
      </c>
      <c r="E970" t="s">
        <v>177</v>
      </c>
      <c r="F970" t="s">
        <v>247</v>
      </c>
      <c r="G970">
        <v>2181</v>
      </c>
      <c r="H970">
        <v>870</v>
      </c>
      <c r="I970">
        <v>86</v>
      </c>
      <c r="J970">
        <v>34</v>
      </c>
      <c r="K970">
        <v>105</v>
      </c>
      <c r="L970">
        <v>1</v>
      </c>
      <c r="M970" t="s">
        <v>179</v>
      </c>
      <c r="N970" t="s">
        <v>180</v>
      </c>
      <c r="O970" s="2">
        <v>231.4853751</v>
      </c>
      <c r="P970" s="15"/>
      <c r="Q970" s="15"/>
      <c r="R970" s="15"/>
      <c r="S970" t="s">
        <v>22</v>
      </c>
      <c r="T970">
        <v>13</v>
      </c>
      <c r="U970" s="2">
        <v>282.19169535999998</v>
      </c>
      <c r="V970" s="2">
        <v>6613.8678599999994</v>
      </c>
      <c r="W970" s="2">
        <v>7.9068244000000005</v>
      </c>
      <c r="X970" s="2">
        <v>2.4934384000000001</v>
      </c>
      <c r="Y970" s="2">
        <v>4.2782153599999999</v>
      </c>
      <c r="Z970" s="6">
        <f>Crate_BOMs[[#This Row],[glass weight (lb)]]+Crate_BOMs[[#This Row],[Crate Weight (lb)]]/COUNTIF(Crate_BOMs[crate no.],Crate_BOMs[[#This Row],[crate no.]])</f>
        <v>251.64192476857141</v>
      </c>
      <c r="AA970" s="6" t="str">
        <f>IF(LEFT(Crate_BOMs[[#This Row],[glass code]],4)&lt;&gt;"1116","",IFERROR(MID(Crate_BOMs[[#This Row],[no]],FIND("ECN",Crate_BOMs[[#This Row],[no]]),200),MID(Crate_BOMs[[#This Row],[no]],39,200)))</f>
        <v>2.08 GLZ02</v>
      </c>
      <c r="AB970" s="6" t="str">
        <f>SUBSTITUTE(IF(RIGHT(Crate_BOMs[[#This Row],[PO Sublot-GL]],6)="curved",RIGHT(Crate_BOMs[[#This Row],[PO Sublot-GL]],12),RIGHT(Crate_BOMs[[#This Row],[PO Sublot-GL]],5))," ","")</f>
        <v>GLZ02</v>
      </c>
      <c r="AC970" s="6" t="str">
        <f>SUBSTITUTE(LEFT(Crate_BOMs[[#This Row],[PO Sublot-GL]],LEN(Crate_BOMs[[#This Row],[PO Sublot-GL]])-LEN(Crate_BOMs[[#This Row],[Glass Type]]))," ","")</f>
        <v>2.08</v>
      </c>
      <c r="AD970" s="6" t="str">
        <f>LEFT(Crate_BOMs[[#This Row],[no]],FIND(" ",Crate_BOMs[[#This Row],[no]],5)-1)</f>
        <v>PO 40546</v>
      </c>
      <c r="AE970" s="6" cm="1">
        <f t="array" ref="AE970">COUNTA(_xlfn.UNIQUE(_xlfn._xlws.FILTER(Crate_BOMs[PO],Crate_BOMs[crate no.]=Crate_BOMs[[#This Row],[crate no.]])))</f>
        <v>1</v>
      </c>
      <c r="AF970" s="10" t="str">
        <f>IF(Crate_BOMs[[#This Row],['# POs in Crate]]=1,"",IF(VLOOKUP(Crate_BOMs[[#This Row],[crate no.]],Crates_[[crate no.]:[New Sublot]],3,FALSE)="","",VLOOKUP(Crate_BOMs[[#This Row],[crate no.]],Crates_[[crate no.]:[New Sublot]],3,FALSE)))</f>
        <v/>
      </c>
      <c r="AG970" s="6" t="str">
        <f>IF(VLOOKUP(Crate_BOMs[[#This Row],[crate no.]],Crates_[[crate no.]:[New Sublot]],3,FALSE)="",VLOOKUP(Crate_BOMs[[#This Row],[crate no.]],Crates_[[crate no.]:[New Sublot]],2,FALSE),VLOOKUP(Crate_BOMs[[#This Row],[crate no.]],Crates_[[crate no.]:[New Sublot]],3,FALSE))</f>
        <v>2.08</v>
      </c>
    </row>
    <row r="971" spans="1:33" x14ac:dyDescent="0.25">
      <c r="A971">
        <v>16</v>
      </c>
      <c r="B971">
        <v>300522210</v>
      </c>
      <c r="C971">
        <v>2394819</v>
      </c>
      <c r="D971">
        <v>1</v>
      </c>
      <c r="E971" t="s">
        <v>177</v>
      </c>
      <c r="F971" t="s">
        <v>247</v>
      </c>
      <c r="G971">
        <v>2181</v>
      </c>
      <c r="H971">
        <v>870</v>
      </c>
      <c r="I971">
        <v>86</v>
      </c>
      <c r="J971">
        <v>34</v>
      </c>
      <c r="K971">
        <v>105</v>
      </c>
      <c r="L971">
        <v>1</v>
      </c>
      <c r="M971" t="s">
        <v>179</v>
      </c>
      <c r="N971" t="s">
        <v>180</v>
      </c>
      <c r="O971" s="2">
        <v>231.4853751</v>
      </c>
      <c r="P971" s="15"/>
      <c r="Q971" s="15"/>
      <c r="R971" s="15"/>
      <c r="S971" t="s">
        <v>22</v>
      </c>
      <c r="T971">
        <v>13</v>
      </c>
      <c r="U971" s="2">
        <v>282.19169535999998</v>
      </c>
      <c r="V971" s="2">
        <v>6613.8678599999994</v>
      </c>
      <c r="W971" s="2">
        <v>7.9068244000000005</v>
      </c>
      <c r="X971" s="2">
        <v>2.4934384000000001</v>
      </c>
      <c r="Y971" s="2">
        <v>4.2782153599999999</v>
      </c>
      <c r="Z971" s="6">
        <f>Crate_BOMs[[#This Row],[glass weight (lb)]]+Crate_BOMs[[#This Row],[Crate Weight (lb)]]/COUNTIF(Crate_BOMs[crate no.],Crate_BOMs[[#This Row],[crate no.]])</f>
        <v>251.64192476857141</v>
      </c>
      <c r="AA971" s="6" t="str">
        <f>IF(LEFT(Crate_BOMs[[#This Row],[glass code]],4)&lt;&gt;"1116","",IFERROR(MID(Crate_BOMs[[#This Row],[no]],FIND("ECN",Crate_BOMs[[#This Row],[no]]),200),MID(Crate_BOMs[[#This Row],[no]],39,200)))</f>
        <v>2.08 GLZ02</v>
      </c>
      <c r="AB971" s="6" t="str">
        <f>SUBSTITUTE(IF(RIGHT(Crate_BOMs[[#This Row],[PO Sublot-GL]],6)="curved",RIGHT(Crate_BOMs[[#This Row],[PO Sublot-GL]],12),RIGHT(Crate_BOMs[[#This Row],[PO Sublot-GL]],5))," ","")</f>
        <v>GLZ02</v>
      </c>
      <c r="AC971" s="6" t="str">
        <f>SUBSTITUTE(LEFT(Crate_BOMs[[#This Row],[PO Sublot-GL]],LEN(Crate_BOMs[[#This Row],[PO Sublot-GL]])-LEN(Crate_BOMs[[#This Row],[Glass Type]]))," ","")</f>
        <v>2.08</v>
      </c>
      <c r="AD971" s="6" t="str">
        <f>LEFT(Crate_BOMs[[#This Row],[no]],FIND(" ",Crate_BOMs[[#This Row],[no]],5)-1)</f>
        <v>PO 40546</v>
      </c>
      <c r="AE971" s="6" cm="1">
        <f t="array" ref="AE971">COUNTA(_xlfn.UNIQUE(_xlfn._xlws.FILTER(Crate_BOMs[PO],Crate_BOMs[crate no.]=Crate_BOMs[[#This Row],[crate no.]])))</f>
        <v>1</v>
      </c>
      <c r="AF971" s="10" t="str">
        <f>IF(Crate_BOMs[[#This Row],['# POs in Crate]]=1,"",IF(VLOOKUP(Crate_BOMs[[#This Row],[crate no.]],Crates_[[crate no.]:[New Sublot]],3,FALSE)="","",VLOOKUP(Crate_BOMs[[#This Row],[crate no.]],Crates_[[crate no.]:[New Sublot]],3,FALSE)))</f>
        <v/>
      </c>
      <c r="AG971" s="6" t="str">
        <f>IF(VLOOKUP(Crate_BOMs[[#This Row],[crate no.]],Crates_[[crate no.]:[New Sublot]],3,FALSE)="",VLOOKUP(Crate_BOMs[[#This Row],[crate no.]],Crates_[[crate no.]:[New Sublot]],2,FALSE),VLOOKUP(Crate_BOMs[[#This Row],[crate no.]],Crates_[[crate no.]:[New Sublot]],3,FALSE))</f>
        <v>2.08</v>
      </c>
    </row>
    <row r="972" spans="1:33" x14ac:dyDescent="0.25">
      <c r="A972">
        <v>16</v>
      </c>
      <c r="B972">
        <v>300522210</v>
      </c>
      <c r="C972">
        <v>2394819</v>
      </c>
      <c r="D972">
        <v>1</v>
      </c>
      <c r="E972" t="s">
        <v>177</v>
      </c>
      <c r="F972" t="s">
        <v>247</v>
      </c>
      <c r="G972">
        <v>2181</v>
      </c>
      <c r="H972">
        <v>870</v>
      </c>
      <c r="I972">
        <v>86</v>
      </c>
      <c r="J972">
        <v>34</v>
      </c>
      <c r="K972">
        <v>105</v>
      </c>
      <c r="L972">
        <v>1</v>
      </c>
      <c r="M972" t="s">
        <v>179</v>
      </c>
      <c r="N972" t="s">
        <v>180</v>
      </c>
      <c r="O972" s="2">
        <v>231.4853751</v>
      </c>
      <c r="P972" s="15"/>
      <c r="Q972" s="15"/>
      <c r="R972" s="15"/>
      <c r="S972" t="s">
        <v>22</v>
      </c>
      <c r="T972">
        <v>13</v>
      </c>
      <c r="U972" s="2">
        <v>282.19169535999998</v>
      </c>
      <c r="V972" s="2">
        <v>6613.8678599999994</v>
      </c>
      <c r="W972" s="2">
        <v>7.9068244000000005</v>
      </c>
      <c r="X972" s="2">
        <v>2.4934384000000001</v>
      </c>
      <c r="Y972" s="2">
        <v>4.2782153599999999</v>
      </c>
      <c r="Z972" s="6">
        <f>Crate_BOMs[[#This Row],[glass weight (lb)]]+Crate_BOMs[[#This Row],[Crate Weight (lb)]]/COUNTIF(Crate_BOMs[crate no.],Crate_BOMs[[#This Row],[crate no.]])</f>
        <v>251.64192476857141</v>
      </c>
      <c r="AA972" s="6" t="str">
        <f>IF(LEFT(Crate_BOMs[[#This Row],[glass code]],4)&lt;&gt;"1116","",IFERROR(MID(Crate_BOMs[[#This Row],[no]],FIND("ECN",Crate_BOMs[[#This Row],[no]]),200),MID(Crate_BOMs[[#This Row],[no]],39,200)))</f>
        <v>2.08 GLZ02</v>
      </c>
      <c r="AB972" s="6" t="str">
        <f>SUBSTITUTE(IF(RIGHT(Crate_BOMs[[#This Row],[PO Sublot-GL]],6)="curved",RIGHT(Crate_BOMs[[#This Row],[PO Sublot-GL]],12),RIGHT(Crate_BOMs[[#This Row],[PO Sublot-GL]],5))," ","")</f>
        <v>GLZ02</v>
      </c>
      <c r="AC972" s="6" t="str">
        <f>SUBSTITUTE(LEFT(Crate_BOMs[[#This Row],[PO Sublot-GL]],LEN(Crate_BOMs[[#This Row],[PO Sublot-GL]])-LEN(Crate_BOMs[[#This Row],[Glass Type]]))," ","")</f>
        <v>2.08</v>
      </c>
      <c r="AD972" s="6" t="str">
        <f>LEFT(Crate_BOMs[[#This Row],[no]],FIND(" ",Crate_BOMs[[#This Row],[no]],5)-1)</f>
        <v>PO 40546</v>
      </c>
      <c r="AE972" s="6" cm="1">
        <f t="array" ref="AE972">COUNTA(_xlfn.UNIQUE(_xlfn._xlws.FILTER(Crate_BOMs[PO],Crate_BOMs[crate no.]=Crate_BOMs[[#This Row],[crate no.]])))</f>
        <v>1</v>
      </c>
      <c r="AF972" s="10" t="str">
        <f>IF(Crate_BOMs[[#This Row],['# POs in Crate]]=1,"",IF(VLOOKUP(Crate_BOMs[[#This Row],[crate no.]],Crates_[[crate no.]:[New Sublot]],3,FALSE)="","",VLOOKUP(Crate_BOMs[[#This Row],[crate no.]],Crates_[[crate no.]:[New Sublot]],3,FALSE)))</f>
        <v/>
      </c>
      <c r="AG972" s="6" t="str">
        <f>IF(VLOOKUP(Crate_BOMs[[#This Row],[crate no.]],Crates_[[crate no.]:[New Sublot]],3,FALSE)="",VLOOKUP(Crate_BOMs[[#This Row],[crate no.]],Crates_[[crate no.]:[New Sublot]],2,FALSE),VLOOKUP(Crate_BOMs[[#This Row],[crate no.]],Crates_[[crate no.]:[New Sublot]],3,FALSE))</f>
        <v>2.08</v>
      </c>
    </row>
    <row r="973" spans="1:33" x14ac:dyDescent="0.25">
      <c r="A973">
        <v>16</v>
      </c>
      <c r="B973">
        <v>300522210</v>
      </c>
      <c r="C973">
        <v>2394819</v>
      </c>
      <c r="D973">
        <v>1</v>
      </c>
      <c r="E973" t="s">
        <v>177</v>
      </c>
      <c r="F973" t="s">
        <v>247</v>
      </c>
      <c r="G973">
        <v>2181</v>
      </c>
      <c r="H973">
        <v>870</v>
      </c>
      <c r="I973">
        <v>86</v>
      </c>
      <c r="J973">
        <v>34</v>
      </c>
      <c r="K973">
        <v>105</v>
      </c>
      <c r="L973">
        <v>1</v>
      </c>
      <c r="M973" t="s">
        <v>179</v>
      </c>
      <c r="N973" t="s">
        <v>180</v>
      </c>
      <c r="O973" s="2">
        <v>231.4853751</v>
      </c>
      <c r="P973" s="15"/>
      <c r="Q973" s="15"/>
      <c r="R973" s="15"/>
      <c r="S973" t="s">
        <v>22</v>
      </c>
      <c r="T973">
        <v>13</v>
      </c>
      <c r="U973" s="2">
        <v>282.19169535999998</v>
      </c>
      <c r="V973" s="2">
        <v>6613.8678599999994</v>
      </c>
      <c r="W973" s="2">
        <v>7.9068244000000005</v>
      </c>
      <c r="X973" s="2">
        <v>2.4934384000000001</v>
      </c>
      <c r="Y973" s="2">
        <v>4.2782153599999999</v>
      </c>
      <c r="Z973" s="6">
        <f>Crate_BOMs[[#This Row],[glass weight (lb)]]+Crate_BOMs[[#This Row],[Crate Weight (lb)]]/COUNTIF(Crate_BOMs[crate no.],Crate_BOMs[[#This Row],[crate no.]])</f>
        <v>251.64192476857141</v>
      </c>
      <c r="AA973" s="6" t="str">
        <f>IF(LEFT(Crate_BOMs[[#This Row],[glass code]],4)&lt;&gt;"1116","",IFERROR(MID(Crate_BOMs[[#This Row],[no]],FIND("ECN",Crate_BOMs[[#This Row],[no]]),200),MID(Crate_BOMs[[#This Row],[no]],39,200)))</f>
        <v>2.08 GLZ02</v>
      </c>
      <c r="AB973" s="6" t="str">
        <f>SUBSTITUTE(IF(RIGHT(Crate_BOMs[[#This Row],[PO Sublot-GL]],6)="curved",RIGHT(Crate_BOMs[[#This Row],[PO Sublot-GL]],12),RIGHT(Crate_BOMs[[#This Row],[PO Sublot-GL]],5))," ","")</f>
        <v>GLZ02</v>
      </c>
      <c r="AC973" s="6" t="str">
        <f>SUBSTITUTE(LEFT(Crate_BOMs[[#This Row],[PO Sublot-GL]],LEN(Crate_BOMs[[#This Row],[PO Sublot-GL]])-LEN(Crate_BOMs[[#This Row],[Glass Type]]))," ","")</f>
        <v>2.08</v>
      </c>
      <c r="AD973" s="6" t="str">
        <f>LEFT(Crate_BOMs[[#This Row],[no]],FIND(" ",Crate_BOMs[[#This Row],[no]],5)-1)</f>
        <v>PO 40546</v>
      </c>
      <c r="AE973" s="6" cm="1">
        <f t="array" ref="AE973">COUNTA(_xlfn.UNIQUE(_xlfn._xlws.FILTER(Crate_BOMs[PO],Crate_BOMs[crate no.]=Crate_BOMs[[#This Row],[crate no.]])))</f>
        <v>1</v>
      </c>
      <c r="AF973" s="10" t="str">
        <f>IF(Crate_BOMs[[#This Row],['# POs in Crate]]=1,"",IF(VLOOKUP(Crate_BOMs[[#This Row],[crate no.]],Crates_[[crate no.]:[New Sublot]],3,FALSE)="","",VLOOKUP(Crate_BOMs[[#This Row],[crate no.]],Crates_[[crate no.]:[New Sublot]],3,FALSE)))</f>
        <v/>
      </c>
      <c r="AG973" s="6" t="str">
        <f>IF(VLOOKUP(Crate_BOMs[[#This Row],[crate no.]],Crates_[[crate no.]:[New Sublot]],3,FALSE)="",VLOOKUP(Crate_BOMs[[#This Row],[crate no.]],Crates_[[crate no.]:[New Sublot]],2,FALSE),VLOOKUP(Crate_BOMs[[#This Row],[crate no.]],Crates_[[crate no.]:[New Sublot]],3,FALSE))</f>
        <v>2.08</v>
      </c>
    </row>
    <row r="974" spans="1:33" x14ac:dyDescent="0.25">
      <c r="A974">
        <v>16</v>
      </c>
      <c r="B974">
        <v>300522210</v>
      </c>
      <c r="C974">
        <v>2394819</v>
      </c>
      <c r="D974">
        <v>1</v>
      </c>
      <c r="E974" t="s">
        <v>177</v>
      </c>
      <c r="F974" t="s">
        <v>247</v>
      </c>
      <c r="G974">
        <v>2181</v>
      </c>
      <c r="H974">
        <v>870</v>
      </c>
      <c r="I974">
        <v>86</v>
      </c>
      <c r="J974">
        <v>34</v>
      </c>
      <c r="K974">
        <v>105</v>
      </c>
      <c r="L974">
        <v>1</v>
      </c>
      <c r="M974" t="s">
        <v>179</v>
      </c>
      <c r="N974" t="s">
        <v>180</v>
      </c>
      <c r="O974" s="2">
        <v>231.4853751</v>
      </c>
      <c r="P974" s="15"/>
      <c r="Q974" s="15"/>
      <c r="R974" s="15"/>
      <c r="S974" t="s">
        <v>22</v>
      </c>
      <c r="T974">
        <v>13</v>
      </c>
      <c r="U974" s="2">
        <v>282.19169535999998</v>
      </c>
      <c r="V974" s="2">
        <v>6613.8678599999994</v>
      </c>
      <c r="W974" s="2">
        <v>7.9068244000000005</v>
      </c>
      <c r="X974" s="2">
        <v>2.4934384000000001</v>
      </c>
      <c r="Y974" s="2">
        <v>4.2782153599999999</v>
      </c>
      <c r="Z974" s="6">
        <f>Crate_BOMs[[#This Row],[glass weight (lb)]]+Crate_BOMs[[#This Row],[Crate Weight (lb)]]/COUNTIF(Crate_BOMs[crate no.],Crate_BOMs[[#This Row],[crate no.]])</f>
        <v>251.64192476857141</v>
      </c>
      <c r="AA974" s="6" t="str">
        <f>IF(LEFT(Crate_BOMs[[#This Row],[glass code]],4)&lt;&gt;"1116","",IFERROR(MID(Crate_BOMs[[#This Row],[no]],FIND("ECN",Crate_BOMs[[#This Row],[no]]),200),MID(Crate_BOMs[[#This Row],[no]],39,200)))</f>
        <v>2.08 GLZ02</v>
      </c>
      <c r="AB974" s="6" t="str">
        <f>SUBSTITUTE(IF(RIGHT(Crate_BOMs[[#This Row],[PO Sublot-GL]],6)="curved",RIGHT(Crate_BOMs[[#This Row],[PO Sublot-GL]],12),RIGHT(Crate_BOMs[[#This Row],[PO Sublot-GL]],5))," ","")</f>
        <v>GLZ02</v>
      </c>
      <c r="AC974" s="6" t="str">
        <f>SUBSTITUTE(LEFT(Crate_BOMs[[#This Row],[PO Sublot-GL]],LEN(Crate_BOMs[[#This Row],[PO Sublot-GL]])-LEN(Crate_BOMs[[#This Row],[Glass Type]]))," ","")</f>
        <v>2.08</v>
      </c>
      <c r="AD974" s="6" t="str">
        <f>LEFT(Crate_BOMs[[#This Row],[no]],FIND(" ",Crate_BOMs[[#This Row],[no]],5)-1)</f>
        <v>PO 40546</v>
      </c>
      <c r="AE974" s="6" cm="1">
        <f t="array" ref="AE974">COUNTA(_xlfn.UNIQUE(_xlfn._xlws.FILTER(Crate_BOMs[PO],Crate_BOMs[crate no.]=Crate_BOMs[[#This Row],[crate no.]])))</f>
        <v>1</v>
      </c>
      <c r="AF974" s="10" t="str">
        <f>IF(Crate_BOMs[[#This Row],['# POs in Crate]]=1,"",IF(VLOOKUP(Crate_BOMs[[#This Row],[crate no.]],Crates_[[crate no.]:[New Sublot]],3,FALSE)="","",VLOOKUP(Crate_BOMs[[#This Row],[crate no.]],Crates_[[crate no.]:[New Sublot]],3,FALSE)))</f>
        <v/>
      </c>
      <c r="AG974" s="6" t="str">
        <f>IF(VLOOKUP(Crate_BOMs[[#This Row],[crate no.]],Crates_[[crate no.]:[New Sublot]],3,FALSE)="",VLOOKUP(Crate_BOMs[[#This Row],[crate no.]],Crates_[[crate no.]:[New Sublot]],2,FALSE),VLOOKUP(Crate_BOMs[[#This Row],[crate no.]],Crates_[[crate no.]:[New Sublot]],3,FALSE))</f>
        <v>2.08</v>
      </c>
    </row>
    <row r="975" spans="1:33" x14ac:dyDescent="0.25">
      <c r="A975">
        <v>16</v>
      </c>
      <c r="B975">
        <v>300522210</v>
      </c>
      <c r="C975">
        <v>2394819</v>
      </c>
      <c r="D975">
        <v>1</v>
      </c>
      <c r="E975" t="s">
        <v>177</v>
      </c>
      <c r="F975" t="s">
        <v>247</v>
      </c>
      <c r="G975">
        <v>2181</v>
      </c>
      <c r="H975">
        <v>870</v>
      </c>
      <c r="I975">
        <v>86</v>
      </c>
      <c r="J975">
        <v>34</v>
      </c>
      <c r="K975">
        <v>105</v>
      </c>
      <c r="L975">
        <v>1</v>
      </c>
      <c r="M975" t="s">
        <v>179</v>
      </c>
      <c r="N975" t="s">
        <v>180</v>
      </c>
      <c r="O975" s="2">
        <v>231.4853751</v>
      </c>
      <c r="P975" s="15"/>
      <c r="Q975" s="15"/>
      <c r="R975" s="15"/>
      <c r="S975" t="s">
        <v>22</v>
      </c>
      <c r="T975">
        <v>13</v>
      </c>
      <c r="U975" s="2">
        <v>282.19169535999998</v>
      </c>
      <c r="V975" s="2">
        <v>6613.8678599999994</v>
      </c>
      <c r="W975" s="2">
        <v>7.9068244000000005</v>
      </c>
      <c r="X975" s="2">
        <v>2.4934384000000001</v>
      </c>
      <c r="Y975" s="2">
        <v>4.2782153599999999</v>
      </c>
      <c r="Z975" s="6">
        <f>Crate_BOMs[[#This Row],[glass weight (lb)]]+Crate_BOMs[[#This Row],[Crate Weight (lb)]]/COUNTIF(Crate_BOMs[crate no.],Crate_BOMs[[#This Row],[crate no.]])</f>
        <v>251.64192476857141</v>
      </c>
      <c r="AA975" s="6" t="str">
        <f>IF(LEFT(Crate_BOMs[[#This Row],[glass code]],4)&lt;&gt;"1116","",IFERROR(MID(Crate_BOMs[[#This Row],[no]],FIND("ECN",Crate_BOMs[[#This Row],[no]]),200),MID(Crate_BOMs[[#This Row],[no]],39,200)))</f>
        <v>2.08 GLZ02</v>
      </c>
      <c r="AB975" s="6" t="str">
        <f>SUBSTITUTE(IF(RIGHT(Crate_BOMs[[#This Row],[PO Sublot-GL]],6)="curved",RIGHT(Crate_BOMs[[#This Row],[PO Sublot-GL]],12),RIGHT(Crate_BOMs[[#This Row],[PO Sublot-GL]],5))," ","")</f>
        <v>GLZ02</v>
      </c>
      <c r="AC975" s="6" t="str">
        <f>SUBSTITUTE(LEFT(Crate_BOMs[[#This Row],[PO Sublot-GL]],LEN(Crate_BOMs[[#This Row],[PO Sublot-GL]])-LEN(Crate_BOMs[[#This Row],[Glass Type]]))," ","")</f>
        <v>2.08</v>
      </c>
      <c r="AD975" s="6" t="str">
        <f>LEFT(Crate_BOMs[[#This Row],[no]],FIND(" ",Crate_BOMs[[#This Row],[no]],5)-1)</f>
        <v>PO 40546</v>
      </c>
      <c r="AE975" s="6" cm="1">
        <f t="array" ref="AE975">COUNTA(_xlfn.UNIQUE(_xlfn._xlws.FILTER(Crate_BOMs[PO],Crate_BOMs[crate no.]=Crate_BOMs[[#This Row],[crate no.]])))</f>
        <v>1</v>
      </c>
      <c r="AF975" s="10" t="str">
        <f>IF(Crate_BOMs[[#This Row],['# POs in Crate]]=1,"",IF(VLOOKUP(Crate_BOMs[[#This Row],[crate no.]],Crates_[[crate no.]:[New Sublot]],3,FALSE)="","",VLOOKUP(Crate_BOMs[[#This Row],[crate no.]],Crates_[[crate no.]:[New Sublot]],3,FALSE)))</f>
        <v/>
      </c>
      <c r="AG975" s="6" t="str">
        <f>IF(VLOOKUP(Crate_BOMs[[#This Row],[crate no.]],Crates_[[crate no.]:[New Sublot]],3,FALSE)="",VLOOKUP(Crate_BOMs[[#This Row],[crate no.]],Crates_[[crate no.]:[New Sublot]],2,FALSE),VLOOKUP(Crate_BOMs[[#This Row],[crate no.]],Crates_[[crate no.]:[New Sublot]],3,FALSE))</f>
        <v>2.08</v>
      </c>
    </row>
    <row r="976" spans="1:33" x14ac:dyDescent="0.25">
      <c r="A976">
        <v>16</v>
      </c>
      <c r="B976">
        <v>300522210</v>
      </c>
      <c r="C976">
        <v>2394819</v>
      </c>
      <c r="D976">
        <v>1</v>
      </c>
      <c r="E976" t="s">
        <v>177</v>
      </c>
      <c r="F976" t="s">
        <v>247</v>
      </c>
      <c r="G976">
        <v>2181</v>
      </c>
      <c r="H976">
        <v>870</v>
      </c>
      <c r="I976">
        <v>86</v>
      </c>
      <c r="J976">
        <v>34</v>
      </c>
      <c r="K976">
        <v>105</v>
      </c>
      <c r="L976">
        <v>1</v>
      </c>
      <c r="M976" t="s">
        <v>179</v>
      </c>
      <c r="N976" t="s">
        <v>180</v>
      </c>
      <c r="O976" s="2">
        <v>231.4853751</v>
      </c>
      <c r="P976" s="15"/>
      <c r="Q976" s="15"/>
      <c r="R976" s="15"/>
      <c r="S976" t="s">
        <v>22</v>
      </c>
      <c r="T976">
        <v>13</v>
      </c>
      <c r="U976" s="2">
        <v>282.19169535999998</v>
      </c>
      <c r="V976" s="2">
        <v>6613.8678599999994</v>
      </c>
      <c r="W976" s="2">
        <v>7.9068244000000005</v>
      </c>
      <c r="X976" s="2">
        <v>2.4934384000000001</v>
      </c>
      <c r="Y976" s="2">
        <v>4.2782153599999999</v>
      </c>
      <c r="Z976" s="6">
        <f>Crate_BOMs[[#This Row],[glass weight (lb)]]+Crate_BOMs[[#This Row],[Crate Weight (lb)]]/COUNTIF(Crate_BOMs[crate no.],Crate_BOMs[[#This Row],[crate no.]])</f>
        <v>251.64192476857141</v>
      </c>
      <c r="AA976" s="6" t="str">
        <f>IF(LEFT(Crate_BOMs[[#This Row],[glass code]],4)&lt;&gt;"1116","",IFERROR(MID(Crate_BOMs[[#This Row],[no]],FIND("ECN",Crate_BOMs[[#This Row],[no]]),200),MID(Crate_BOMs[[#This Row],[no]],39,200)))</f>
        <v>2.08 GLZ02</v>
      </c>
      <c r="AB976" s="6" t="str">
        <f>SUBSTITUTE(IF(RIGHT(Crate_BOMs[[#This Row],[PO Sublot-GL]],6)="curved",RIGHT(Crate_BOMs[[#This Row],[PO Sublot-GL]],12),RIGHT(Crate_BOMs[[#This Row],[PO Sublot-GL]],5))," ","")</f>
        <v>GLZ02</v>
      </c>
      <c r="AC976" s="6" t="str">
        <f>SUBSTITUTE(LEFT(Crate_BOMs[[#This Row],[PO Sublot-GL]],LEN(Crate_BOMs[[#This Row],[PO Sublot-GL]])-LEN(Crate_BOMs[[#This Row],[Glass Type]]))," ","")</f>
        <v>2.08</v>
      </c>
      <c r="AD976" s="6" t="str">
        <f>LEFT(Crate_BOMs[[#This Row],[no]],FIND(" ",Crate_BOMs[[#This Row],[no]],5)-1)</f>
        <v>PO 40546</v>
      </c>
      <c r="AE976" s="6" cm="1">
        <f t="array" ref="AE976">COUNTA(_xlfn.UNIQUE(_xlfn._xlws.FILTER(Crate_BOMs[PO],Crate_BOMs[crate no.]=Crate_BOMs[[#This Row],[crate no.]])))</f>
        <v>1</v>
      </c>
      <c r="AF976" s="10" t="str">
        <f>IF(Crate_BOMs[[#This Row],['# POs in Crate]]=1,"",IF(VLOOKUP(Crate_BOMs[[#This Row],[crate no.]],Crates_[[crate no.]:[New Sublot]],3,FALSE)="","",VLOOKUP(Crate_BOMs[[#This Row],[crate no.]],Crates_[[crate no.]:[New Sublot]],3,FALSE)))</f>
        <v/>
      </c>
      <c r="AG976" s="6" t="str">
        <f>IF(VLOOKUP(Crate_BOMs[[#This Row],[crate no.]],Crates_[[crate no.]:[New Sublot]],3,FALSE)="",VLOOKUP(Crate_BOMs[[#This Row],[crate no.]],Crates_[[crate no.]:[New Sublot]],2,FALSE),VLOOKUP(Crate_BOMs[[#This Row],[crate no.]],Crates_[[crate no.]:[New Sublot]],3,FALSE))</f>
        <v>2.08</v>
      </c>
    </row>
    <row r="977" spans="1:33" x14ac:dyDescent="0.25">
      <c r="A977">
        <v>16</v>
      </c>
      <c r="B977">
        <v>300522210</v>
      </c>
      <c r="C977">
        <v>2394819</v>
      </c>
      <c r="D977">
        <v>1</v>
      </c>
      <c r="E977" t="s">
        <v>177</v>
      </c>
      <c r="F977" t="s">
        <v>247</v>
      </c>
      <c r="G977">
        <v>2181</v>
      </c>
      <c r="H977">
        <v>870</v>
      </c>
      <c r="I977">
        <v>86</v>
      </c>
      <c r="J977">
        <v>34</v>
      </c>
      <c r="K977">
        <v>105</v>
      </c>
      <c r="L977">
        <v>1</v>
      </c>
      <c r="M977" t="s">
        <v>179</v>
      </c>
      <c r="N977" t="s">
        <v>180</v>
      </c>
      <c r="O977" s="2">
        <v>231.4853751</v>
      </c>
      <c r="P977" s="15"/>
      <c r="Q977" s="15"/>
      <c r="R977" s="15"/>
      <c r="S977" t="s">
        <v>22</v>
      </c>
      <c r="T977">
        <v>13</v>
      </c>
      <c r="U977" s="2">
        <v>282.19169535999998</v>
      </c>
      <c r="V977" s="2">
        <v>6613.8678599999994</v>
      </c>
      <c r="W977" s="2">
        <v>7.9068244000000005</v>
      </c>
      <c r="X977" s="2">
        <v>2.4934384000000001</v>
      </c>
      <c r="Y977" s="2">
        <v>4.2782153599999999</v>
      </c>
      <c r="Z977" s="6">
        <f>Crate_BOMs[[#This Row],[glass weight (lb)]]+Crate_BOMs[[#This Row],[Crate Weight (lb)]]/COUNTIF(Crate_BOMs[crate no.],Crate_BOMs[[#This Row],[crate no.]])</f>
        <v>251.64192476857141</v>
      </c>
      <c r="AA977" s="6" t="str">
        <f>IF(LEFT(Crate_BOMs[[#This Row],[glass code]],4)&lt;&gt;"1116","",IFERROR(MID(Crate_BOMs[[#This Row],[no]],FIND("ECN",Crate_BOMs[[#This Row],[no]]),200),MID(Crate_BOMs[[#This Row],[no]],39,200)))</f>
        <v>2.08 GLZ02</v>
      </c>
      <c r="AB977" s="6" t="str">
        <f>SUBSTITUTE(IF(RIGHT(Crate_BOMs[[#This Row],[PO Sublot-GL]],6)="curved",RIGHT(Crate_BOMs[[#This Row],[PO Sublot-GL]],12),RIGHT(Crate_BOMs[[#This Row],[PO Sublot-GL]],5))," ","")</f>
        <v>GLZ02</v>
      </c>
      <c r="AC977" s="6" t="str">
        <f>SUBSTITUTE(LEFT(Crate_BOMs[[#This Row],[PO Sublot-GL]],LEN(Crate_BOMs[[#This Row],[PO Sublot-GL]])-LEN(Crate_BOMs[[#This Row],[Glass Type]]))," ","")</f>
        <v>2.08</v>
      </c>
      <c r="AD977" s="6" t="str">
        <f>LEFT(Crate_BOMs[[#This Row],[no]],FIND(" ",Crate_BOMs[[#This Row],[no]],5)-1)</f>
        <v>PO 40546</v>
      </c>
      <c r="AE977" s="6" cm="1">
        <f t="array" ref="AE977">COUNTA(_xlfn.UNIQUE(_xlfn._xlws.FILTER(Crate_BOMs[PO],Crate_BOMs[crate no.]=Crate_BOMs[[#This Row],[crate no.]])))</f>
        <v>1</v>
      </c>
      <c r="AF977" s="10" t="str">
        <f>IF(Crate_BOMs[[#This Row],['# POs in Crate]]=1,"",IF(VLOOKUP(Crate_BOMs[[#This Row],[crate no.]],Crates_[[crate no.]:[New Sublot]],3,FALSE)="","",VLOOKUP(Crate_BOMs[[#This Row],[crate no.]],Crates_[[crate no.]:[New Sublot]],3,FALSE)))</f>
        <v/>
      </c>
      <c r="AG977" s="6" t="str">
        <f>IF(VLOOKUP(Crate_BOMs[[#This Row],[crate no.]],Crates_[[crate no.]:[New Sublot]],3,FALSE)="",VLOOKUP(Crate_BOMs[[#This Row],[crate no.]],Crates_[[crate no.]:[New Sublot]],2,FALSE),VLOOKUP(Crate_BOMs[[#This Row],[crate no.]],Crates_[[crate no.]:[New Sublot]],3,FALSE))</f>
        <v>2.08</v>
      </c>
    </row>
    <row r="978" spans="1:33" x14ac:dyDescent="0.25">
      <c r="A978">
        <v>16</v>
      </c>
      <c r="B978">
        <v>300522210</v>
      </c>
      <c r="C978">
        <v>2394819</v>
      </c>
      <c r="D978">
        <v>1</v>
      </c>
      <c r="E978" t="s">
        <v>177</v>
      </c>
      <c r="F978" t="s">
        <v>247</v>
      </c>
      <c r="G978">
        <v>2181</v>
      </c>
      <c r="H978">
        <v>870</v>
      </c>
      <c r="I978">
        <v>86</v>
      </c>
      <c r="J978">
        <v>34</v>
      </c>
      <c r="K978">
        <v>105</v>
      </c>
      <c r="L978">
        <v>1</v>
      </c>
      <c r="M978" t="s">
        <v>179</v>
      </c>
      <c r="N978" t="s">
        <v>180</v>
      </c>
      <c r="O978" s="2">
        <v>231.4853751</v>
      </c>
      <c r="P978" s="15"/>
      <c r="Q978" s="15"/>
      <c r="R978" s="15"/>
      <c r="S978" t="s">
        <v>22</v>
      </c>
      <c r="T978">
        <v>13</v>
      </c>
      <c r="U978" s="2">
        <v>282.19169535999998</v>
      </c>
      <c r="V978" s="2">
        <v>6613.8678599999994</v>
      </c>
      <c r="W978" s="2">
        <v>7.9068244000000005</v>
      </c>
      <c r="X978" s="2">
        <v>2.4934384000000001</v>
      </c>
      <c r="Y978" s="2">
        <v>4.2782153599999999</v>
      </c>
      <c r="Z978" s="6">
        <f>Crate_BOMs[[#This Row],[glass weight (lb)]]+Crate_BOMs[[#This Row],[Crate Weight (lb)]]/COUNTIF(Crate_BOMs[crate no.],Crate_BOMs[[#This Row],[crate no.]])</f>
        <v>251.64192476857141</v>
      </c>
      <c r="AA978" s="6" t="str">
        <f>IF(LEFT(Crate_BOMs[[#This Row],[glass code]],4)&lt;&gt;"1116","",IFERROR(MID(Crate_BOMs[[#This Row],[no]],FIND("ECN",Crate_BOMs[[#This Row],[no]]),200),MID(Crate_BOMs[[#This Row],[no]],39,200)))</f>
        <v>2.08 GLZ02</v>
      </c>
      <c r="AB978" s="6" t="str">
        <f>SUBSTITUTE(IF(RIGHT(Crate_BOMs[[#This Row],[PO Sublot-GL]],6)="curved",RIGHT(Crate_BOMs[[#This Row],[PO Sublot-GL]],12),RIGHT(Crate_BOMs[[#This Row],[PO Sublot-GL]],5))," ","")</f>
        <v>GLZ02</v>
      </c>
      <c r="AC978" s="6" t="str">
        <f>SUBSTITUTE(LEFT(Crate_BOMs[[#This Row],[PO Sublot-GL]],LEN(Crate_BOMs[[#This Row],[PO Sublot-GL]])-LEN(Crate_BOMs[[#This Row],[Glass Type]]))," ","")</f>
        <v>2.08</v>
      </c>
      <c r="AD978" s="6" t="str">
        <f>LEFT(Crate_BOMs[[#This Row],[no]],FIND(" ",Crate_BOMs[[#This Row],[no]],5)-1)</f>
        <v>PO 40546</v>
      </c>
      <c r="AE978" s="6" cm="1">
        <f t="array" ref="AE978">COUNTA(_xlfn.UNIQUE(_xlfn._xlws.FILTER(Crate_BOMs[PO],Crate_BOMs[crate no.]=Crate_BOMs[[#This Row],[crate no.]])))</f>
        <v>1</v>
      </c>
      <c r="AF978" s="10" t="str">
        <f>IF(Crate_BOMs[[#This Row],['# POs in Crate]]=1,"",IF(VLOOKUP(Crate_BOMs[[#This Row],[crate no.]],Crates_[[crate no.]:[New Sublot]],3,FALSE)="","",VLOOKUP(Crate_BOMs[[#This Row],[crate no.]],Crates_[[crate no.]:[New Sublot]],3,FALSE)))</f>
        <v/>
      </c>
      <c r="AG978" s="6" t="str">
        <f>IF(VLOOKUP(Crate_BOMs[[#This Row],[crate no.]],Crates_[[crate no.]:[New Sublot]],3,FALSE)="",VLOOKUP(Crate_BOMs[[#This Row],[crate no.]],Crates_[[crate no.]:[New Sublot]],2,FALSE),VLOOKUP(Crate_BOMs[[#This Row],[crate no.]],Crates_[[crate no.]:[New Sublot]],3,FALSE))</f>
        <v>2.08</v>
      </c>
    </row>
    <row r="979" spans="1:33" x14ac:dyDescent="0.25">
      <c r="A979">
        <v>16</v>
      </c>
      <c r="B979">
        <v>300522210</v>
      </c>
      <c r="C979">
        <v>2394819</v>
      </c>
      <c r="D979">
        <v>1</v>
      </c>
      <c r="E979" t="s">
        <v>177</v>
      </c>
      <c r="F979" t="s">
        <v>247</v>
      </c>
      <c r="G979">
        <v>2181</v>
      </c>
      <c r="H979">
        <v>870</v>
      </c>
      <c r="I979">
        <v>86</v>
      </c>
      <c r="J979">
        <v>34</v>
      </c>
      <c r="K979">
        <v>105</v>
      </c>
      <c r="L979">
        <v>1</v>
      </c>
      <c r="M979" t="s">
        <v>179</v>
      </c>
      <c r="N979" t="s">
        <v>180</v>
      </c>
      <c r="O979" s="2">
        <v>231.4853751</v>
      </c>
      <c r="P979" s="15"/>
      <c r="Q979" s="15"/>
      <c r="R979" s="15"/>
      <c r="S979" t="s">
        <v>22</v>
      </c>
      <c r="T979">
        <v>13</v>
      </c>
      <c r="U979" s="2">
        <v>282.19169535999998</v>
      </c>
      <c r="V979" s="2">
        <v>6613.8678599999994</v>
      </c>
      <c r="W979" s="2">
        <v>7.9068244000000005</v>
      </c>
      <c r="X979" s="2">
        <v>2.4934384000000001</v>
      </c>
      <c r="Y979" s="2">
        <v>4.2782153599999999</v>
      </c>
      <c r="Z979" s="6">
        <f>Crate_BOMs[[#This Row],[glass weight (lb)]]+Crate_BOMs[[#This Row],[Crate Weight (lb)]]/COUNTIF(Crate_BOMs[crate no.],Crate_BOMs[[#This Row],[crate no.]])</f>
        <v>251.64192476857141</v>
      </c>
      <c r="AA979" s="6" t="str">
        <f>IF(LEFT(Crate_BOMs[[#This Row],[glass code]],4)&lt;&gt;"1116","",IFERROR(MID(Crate_BOMs[[#This Row],[no]],FIND("ECN",Crate_BOMs[[#This Row],[no]]),200),MID(Crate_BOMs[[#This Row],[no]],39,200)))</f>
        <v>2.08 GLZ02</v>
      </c>
      <c r="AB979" s="6" t="str">
        <f>SUBSTITUTE(IF(RIGHT(Crate_BOMs[[#This Row],[PO Sublot-GL]],6)="curved",RIGHT(Crate_BOMs[[#This Row],[PO Sublot-GL]],12),RIGHT(Crate_BOMs[[#This Row],[PO Sublot-GL]],5))," ","")</f>
        <v>GLZ02</v>
      </c>
      <c r="AC979" s="6" t="str">
        <f>SUBSTITUTE(LEFT(Crate_BOMs[[#This Row],[PO Sublot-GL]],LEN(Crate_BOMs[[#This Row],[PO Sublot-GL]])-LEN(Crate_BOMs[[#This Row],[Glass Type]]))," ","")</f>
        <v>2.08</v>
      </c>
      <c r="AD979" s="6" t="str">
        <f>LEFT(Crate_BOMs[[#This Row],[no]],FIND(" ",Crate_BOMs[[#This Row],[no]],5)-1)</f>
        <v>PO 40546</v>
      </c>
      <c r="AE979" s="6" cm="1">
        <f t="array" ref="AE979">COUNTA(_xlfn.UNIQUE(_xlfn._xlws.FILTER(Crate_BOMs[PO],Crate_BOMs[crate no.]=Crate_BOMs[[#This Row],[crate no.]])))</f>
        <v>1</v>
      </c>
      <c r="AF979" s="10" t="str">
        <f>IF(Crate_BOMs[[#This Row],['# POs in Crate]]=1,"",IF(VLOOKUP(Crate_BOMs[[#This Row],[crate no.]],Crates_[[crate no.]:[New Sublot]],3,FALSE)="","",VLOOKUP(Crate_BOMs[[#This Row],[crate no.]],Crates_[[crate no.]:[New Sublot]],3,FALSE)))</f>
        <v/>
      </c>
      <c r="AG979" s="6" t="str">
        <f>IF(VLOOKUP(Crate_BOMs[[#This Row],[crate no.]],Crates_[[crate no.]:[New Sublot]],3,FALSE)="",VLOOKUP(Crate_BOMs[[#This Row],[crate no.]],Crates_[[crate no.]:[New Sublot]],2,FALSE),VLOOKUP(Crate_BOMs[[#This Row],[crate no.]],Crates_[[crate no.]:[New Sublot]],3,FALSE))</f>
        <v>2.08</v>
      </c>
    </row>
    <row r="980" spans="1:33" x14ac:dyDescent="0.25">
      <c r="A980">
        <v>16</v>
      </c>
      <c r="B980">
        <v>300522210</v>
      </c>
      <c r="C980">
        <v>2394819</v>
      </c>
      <c r="D980">
        <v>1</v>
      </c>
      <c r="E980" t="s">
        <v>177</v>
      </c>
      <c r="F980" t="s">
        <v>247</v>
      </c>
      <c r="G980">
        <v>2181</v>
      </c>
      <c r="H980">
        <v>870</v>
      </c>
      <c r="I980">
        <v>86</v>
      </c>
      <c r="J980">
        <v>34</v>
      </c>
      <c r="K980">
        <v>105</v>
      </c>
      <c r="L980">
        <v>1</v>
      </c>
      <c r="M980" t="s">
        <v>179</v>
      </c>
      <c r="N980" t="s">
        <v>180</v>
      </c>
      <c r="O980" s="2">
        <v>231.4853751</v>
      </c>
      <c r="P980" s="15"/>
      <c r="Q980" s="15"/>
      <c r="R980" s="15"/>
      <c r="S980" t="s">
        <v>22</v>
      </c>
      <c r="T980">
        <v>13</v>
      </c>
      <c r="U980" s="2">
        <v>282.19169535999998</v>
      </c>
      <c r="V980" s="2">
        <v>6613.8678599999994</v>
      </c>
      <c r="W980" s="2">
        <v>7.9068244000000005</v>
      </c>
      <c r="X980" s="2">
        <v>2.4934384000000001</v>
      </c>
      <c r="Y980" s="2">
        <v>4.2782153599999999</v>
      </c>
      <c r="Z980" s="6">
        <f>Crate_BOMs[[#This Row],[glass weight (lb)]]+Crate_BOMs[[#This Row],[Crate Weight (lb)]]/COUNTIF(Crate_BOMs[crate no.],Crate_BOMs[[#This Row],[crate no.]])</f>
        <v>251.64192476857141</v>
      </c>
      <c r="AA980" s="6" t="str">
        <f>IF(LEFT(Crate_BOMs[[#This Row],[glass code]],4)&lt;&gt;"1116","",IFERROR(MID(Crate_BOMs[[#This Row],[no]],FIND("ECN",Crate_BOMs[[#This Row],[no]]),200),MID(Crate_BOMs[[#This Row],[no]],39,200)))</f>
        <v>2.08 GLZ02</v>
      </c>
      <c r="AB980" s="6" t="str">
        <f>SUBSTITUTE(IF(RIGHT(Crate_BOMs[[#This Row],[PO Sublot-GL]],6)="curved",RIGHT(Crate_BOMs[[#This Row],[PO Sublot-GL]],12),RIGHT(Crate_BOMs[[#This Row],[PO Sublot-GL]],5))," ","")</f>
        <v>GLZ02</v>
      </c>
      <c r="AC980" s="6" t="str">
        <f>SUBSTITUTE(LEFT(Crate_BOMs[[#This Row],[PO Sublot-GL]],LEN(Crate_BOMs[[#This Row],[PO Sublot-GL]])-LEN(Crate_BOMs[[#This Row],[Glass Type]]))," ","")</f>
        <v>2.08</v>
      </c>
      <c r="AD980" s="6" t="str">
        <f>LEFT(Crate_BOMs[[#This Row],[no]],FIND(" ",Crate_BOMs[[#This Row],[no]],5)-1)</f>
        <v>PO 40546</v>
      </c>
      <c r="AE980" s="6" cm="1">
        <f t="array" ref="AE980">COUNTA(_xlfn.UNIQUE(_xlfn._xlws.FILTER(Crate_BOMs[PO],Crate_BOMs[crate no.]=Crate_BOMs[[#This Row],[crate no.]])))</f>
        <v>1</v>
      </c>
      <c r="AF980" s="10" t="str">
        <f>IF(Crate_BOMs[[#This Row],['# POs in Crate]]=1,"",IF(VLOOKUP(Crate_BOMs[[#This Row],[crate no.]],Crates_[[crate no.]:[New Sublot]],3,FALSE)="","",VLOOKUP(Crate_BOMs[[#This Row],[crate no.]],Crates_[[crate no.]:[New Sublot]],3,FALSE)))</f>
        <v/>
      </c>
      <c r="AG980" s="6" t="str">
        <f>IF(VLOOKUP(Crate_BOMs[[#This Row],[crate no.]],Crates_[[crate no.]:[New Sublot]],3,FALSE)="",VLOOKUP(Crate_BOMs[[#This Row],[crate no.]],Crates_[[crate no.]:[New Sublot]],2,FALSE),VLOOKUP(Crate_BOMs[[#This Row],[crate no.]],Crates_[[crate no.]:[New Sublot]],3,FALSE))</f>
        <v>2.08</v>
      </c>
    </row>
    <row r="981" spans="1:33" x14ac:dyDescent="0.25">
      <c r="A981">
        <v>16</v>
      </c>
      <c r="B981">
        <v>300522217</v>
      </c>
      <c r="C981">
        <v>2394819</v>
      </c>
      <c r="D981">
        <v>1</v>
      </c>
      <c r="E981" t="s">
        <v>177</v>
      </c>
      <c r="F981" t="s">
        <v>247</v>
      </c>
      <c r="G981">
        <v>2181</v>
      </c>
      <c r="H981">
        <v>870</v>
      </c>
      <c r="I981">
        <v>86</v>
      </c>
      <c r="J981">
        <v>34</v>
      </c>
      <c r="K981">
        <v>105</v>
      </c>
      <c r="L981">
        <v>1</v>
      </c>
      <c r="M981" t="s">
        <v>179</v>
      </c>
      <c r="N981" t="s">
        <v>180</v>
      </c>
      <c r="O981" s="2">
        <v>231.4853751</v>
      </c>
      <c r="P981" s="15"/>
      <c r="Q981" s="15"/>
      <c r="R981" s="15"/>
      <c r="S981" t="s">
        <v>22</v>
      </c>
      <c r="T981">
        <v>13</v>
      </c>
      <c r="U981" s="2">
        <v>282.19169535999998</v>
      </c>
      <c r="V981" s="2">
        <v>6613.8678599999994</v>
      </c>
      <c r="W981" s="2">
        <v>7.9068244000000005</v>
      </c>
      <c r="X981" s="2">
        <v>2.4934384000000001</v>
      </c>
      <c r="Y981" s="2">
        <v>4.2782153599999999</v>
      </c>
      <c r="Z981" s="6">
        <f>Crate_BOMs[[#This Row],[glass weight (lb)]]+Crate_BOMs[[#This Row],[Crate Weight (lb)]]/COUNTIF(Crate_BOMs[crate no.],Crate_BOMs[[#This Row],[crate no.]])</f>
        <v>251.64192476857141</v>
      </c>
      <c r="AA981" s="6" t="str">
        <f>IF(LEFT(Crate_BOMs[[#This Row],[glass code]],4)&lt;&gt;"1116","",IFERROR(MID(Crate_BOMs[[#This Row],[no]],FIND("ECN",Crate_BOMs[[#This Row],[no]]),200),MID(Crate_BOMs[[#This Row],[no]],39,200)))</f>
        <v>2.08 GLZ02</v>
      </c>
      <c r="AB981" s="6" t="str">
        <f>SUBSTITUTE(IF(RIGHT(Crate_BOMs[[#This Row],[PO Sublot-GL]],6)="curved",RIGHT(Crate_BOMs[[#This Row],[PO Sublot-GL]],12),RIGHT(Crate_BOMs[[#This Row],[PO Sublot-GL]],5))," ","")</f>
        <v>GLZ02</v>
      </c>
      <c r="AC981" s="6" t="str">
        <f>SUBSTITUTE(LEFT(Crate_BOMs[[#This Row],[PO Sublot-GL]],LEN(Crate_BOMs[[#This Row],[PO Sublot-GL]])-LEN(Crate_BOMs[[#This Row],[Glass Type]]))," ","")</f>
        <v>2.08</v>
      </c>
      <c r="AD981" s="6" t="str">
        <f>LEFT(Crate_BOMs[[#This Row],[no]],FIND(" ",Crate_BOMs[[#This Row],[no]],5)-1)</f>
        <v>PO 40546</v>
      </c>
      <c r="AE981" s="6" cm="1">
        <f t="array" ref="AE981">COUNTA(_xlfn.UNIQUE(_xlfn._xlws.FILTER(Crate_BOMs[PO],Crate_BOMs[crate no.]=Crate_BOMs[[#This Row],[crate no.]])))</f>
        <v>1</v>
      </c>
      <c r="AF981" s="10" t="str">
        <f>IF(Crate_BOMs[[#This Row],['# POs in Crate]]=1,"",IF(VLOOKUP(Crate_BOMs[[#This Row],[crate no.]],Crates_[[crate no.]:[New Sublot]],3,FALSE)="","",VLOOKUP(Crate_BOMs[[#This Row],[crate no.]],Crates_[[crate no.]:[New Sublot]],3,FALSE)))</f>
        <v/>
      </c>
      <c r="AG981" s="6" t="str">
        <f>IF(VLOOKUP(Crate_BOMs[[#This Row],[crate no.]],Crates_[[crate no.]:[New Sublot]],3,FALSE)="",VLOOKUP(Crate_BOMs[[#This Row],[crate no.]],Crates_[[crate no.]:[New Sublot]],2,FALSE),VLOOKUP(Crate_BOMs[[#This Row],[crate no.]],Crates_[[crate no.]:[New Sublot]],3,FALSE))</f>
        <v>2.08</v>
      </c>
    </row>
    <row r="982" spans="1:33" x14ac:dyDescent="0.25">
      <c r="A982">
        <v>16</v>
      </c>
      <c r="B982">
        <v>300522217</v>
      </c>
      <c r="C982">
        <v>2394819</v>
      </c>
      <c r="D982">
        <v>1</v>
      </c>
      <c r="E982" t="s">
        <v>177</v>
      </c>
      <c r="F982" t="s">
        <v>247</v>
      </c>
      <c r="G982">
        <v>2181</v>
      </c>
      <c r="H982">
        <v>870</v>
      </c>
      <c r="I982">
        <v>86</v>
      </c>
      <c r="J982">
        <v>34</v>
      </c>
      <c r="K982">
        <v>105</v>
      </c>
      <c r="L982">
        <v>1</v>
      </c>
      <c r="M982" t="s">
        <v>179</v>
      </c>
      <c r="N982" t="s">
        <v>180</v>
      </c>
      <c r="O982" s="2">
        <v>231.4853751</v>
      </c>
      <c r="P982" s="15"/>
      <c r="Q982" s="15"/>
      <c r="R982" s="15"/>
      <c r="S982" t="s">
        <v>22</v>
      </c>
      <c r="T982">
        <v>13</v>
      </c>
      <c r="U982" s="2">
        <v>282.19169535999998</v>
      </c>
      <c r="V982" s="2">
        <v>6613.8678599999994</v>
      </c>
      <c r="W982" s="2">
        <v>7.9068244000000005</v>
      </c>
      <c r="X982" s="2">
        <v>2.4934384000000001</v>
      </c>
      <c r="Y982" s="2">
        <v>4.2782153599999999</v>
      </c>
      <c r="Z982" s="6">
        <f>Crate_BOMs[[#This Row],[glass weight (lb)]]+Crate_BOMs[[#This Row],[Crate Weight (lb)]]/COUNTIF(Crate_BOMs[crate no.],Crate_BOMs[[#This Row],[crate no.]])</f>
        <v>251.64192476857141</v>
      </c>
      <c r="AA982" s="6" t="str">
        <f>IF(LEFT(Crate_BOMs[[#This Row],[glass code]],4)&lt;&gt;"1116","",IFERROR(MID(Crate_BOMs[[#This Row],[no]],FIND("ECN",Crate_BOMs[[#This Row],[no]]),200),MID(Crate_BOMs[[#This Row],[no]],39,200)))</f>
        <v>2.08 GLZ02</v>
      </c>
      <c r="AB982" s="6" t="str">
        <f>SUBSTITUTE(IF(RIGHT(Crate_BOMs[[#This Row],[PO Sublot-GL]],6)="curved",RIGHT(Crate_BOMs[[#This Row],[PO Sublot-GL]],12),RIGHT(Crate_BOMs[[#This Row],[PO Sublot-GL]],5))," ","")</f>
        <v>GLZ02</v>
      </c>
      <c r="AC982" s="6" t="str">
        <f>SUBSTITUTE(LEFT(Crate_BOMs[[#This Row],[PO Sublot-GL]],LEN(Crate_BOMs[[#This Row],[PO Sublot-GL]])-LEN(Crate_BOMs[[#This Row],[Glass Type]]))," ","")</f>
        <v>2.08</v>
      </c>
      <c r="AD982" s="6" t="str">
        <f>LEFT(Crate_BOMs[[#This Row],[no]],FIND(" ",Crate_BOMs[[#This Row],[no]],5)-1)</f>
        <v>PO 40546</v>
      </c>
      <c r="AE982" s="6" cm="1">
        <f t="array" ref="AE982">COUNTA(_xlfn.UNIQUE(_xlfn._xlws.FILTER(Crate_BOMs[PO],Crate_BOMs[crate no.]=Crate_BOMs[[#This Row],[crate no.]])))</f>
        <v>1</v>
      </c>
      <c r="AF982" s="10" t="str">
        <f>IF(Crate_BOMs[[#This Row],['# POs in Crate]]=1,"",IF(VLOOKUP(Crate_BOMs[[#This Row],[crate no.]],Crates_[[crate no.]:[New Sublot]],3,FALSE)="","",VLOOKUP(Crate_BOMs[[#This Row],[crate no.]],Crates_[[crate no.]:[New Sublot]],3,FALSE)))</f>
        <v/>
      </c>
      <c r="AG982" s="6" t="str">
        <f>IF(VLOOKUP(Crate_BOMs[[#This Row],[crate no.]],Crates_[[crate no.]:[New Sublot]],3,FALSE)="",VLOOKUP(Crate_BOMs[[#This Row],[crate no.]],Crates_[[crate no.]:[New Sublot]],2,FALSE),VLOOKUP(Crate_BOMs[[#This Row],[crate no.]],Crates_[[crate no.]:[New Sublot]],3,FALSE))</f>
        <v>2.08</v>
      </c>
    </row>
    <row r="983" spans="1:33" x14ac:dyDescent="0.25">
      <c r="A983">
        <v>16</v>
      </c>
      <c r="B983">
        <v>300522217</v>
      </c>
      <c r="C983">
        <v>2394819</v>
      </c>
      <c r="D983">
        <v>1</v>
      </c>
      <c r="E983" t="s">
        <v>177</v>
      </c>
      <c r="F983" t="s">
        <v>247</v>
      </c>
      <c r="G983">
        <v>2181</v>
      </c>
      <c r="H983">
        <v>870</v>
      </c>
      <c r="I983">
        <v>86</v>
      </c>
      <c r="J983">
        <v>34</v>
      </c>
      <c r="K983">
        <v>105</v>
      </c>
      <c r="L983">
        <v>1</v>
      </c>
      <c r="M983" t="s">
        <v>179</v>
      </c>
      <c r="N983" t="s">
        <v>180</v>
      </c>
      <c r="O983" s="2">
        <v>231.4853751</v>
      </c>
      <c r="P983" s="15"/>
      <c r="Q983" s="15"/>
      <c r="R983" s="15"/>
      <c r="S983" t="s">
        <v>22</v>
      </c>
      <c r="T983">
        <v>13</v>
      </c>
      <c r="U983" s="2">
        <v>282.19169535999998</v>
      </c>
      <c r="V983" s="2">
        <v>6613.8678599999994</v>
      </c>
      <c r="W983" s="2">
        <v>7.9068244000000005</v>
      </c>
      <c r="X983" s="2">
        <v>2.4934384000000001</v>
      </c>
      <c r="Y983" s="2">
        <v>4.2782153599999999</v>
      </c>
      <c r="Z983" s="6">
        <f>Crate_BOMs[[#This Row],[glass weight (lb)]]+Crate_BOMs[[#This Row],[Crate Weight (lb)]]/COUNTIF(Crate_BOMs[crate no.],Crate_BOMs[[#This Row],[crate no.]])</f>
        <v>251.64192476857141</v>
      </c>
      <c r="AA983" s="6" t="str">
        <f>IF(LEFT(Crate_BOMs[[#This Row],[glass code]],4)&lt;&gt;"1116","",IFERROR(MID(Crate_BOMs[[#This Row],[no]],FIND("ECN",Crate_BOMs[[#This Row],[no]]),200),MID(Crate_BOMs[[#This Row],[no]],39,200)))</f>
        <v>2.08 GLZ02</v>
      </c>
      <c r="AB983" s="6" t="str">
        <f>SUBSTITUTE(IF(RIGHT(Crate_BOMs[[#This Row],[PO Sublot-GL]],6)="curved",RIGHT(Crate_BOMs[[#This Row],[PO Sublot-GL]],12),RIGHT(Crate_BOMs[[#This Row],[PO Sublot-GL]],5))," ","")</f>
        <v>GLZ02</v>
      </c>
      <c r="AC983" s="6" t="str">
        <f>SUBSTITUTE(LEFT(Crate_BOMs[[#This Row],[PO Sublot-GL]],LEN(Crate_BOMs[[#This Row],[PO Sublot-GL]])-LEN(Crate_BOMs[[#This Row],[Glass Type]]))," ","")</f>
        <v>2.08</v>
      </c>
      <c r="AD983" s="6" t="str">
        <f>LEFT(Crate_BOMs[[#This Row],[no]],FIND(" ",Crate_BOMs[[#This Row],[no]],5)-1)</f>
        <v>PO 40546</v>
      </c>
      <c r="AE983" s="6" cm="1">
        <f t="array" ref="AE983">COUNTA(_xlfn.UNIQUE(_xlfn._xlws.FILTER(Crate_BOMs[PO],Crate_BOMs[crate no.]=Crate_BOMs[[#This Row],[crate no.]])))</f>
        <v>1</v>
      </c>
      <c r="AF983" s="10" t="str">
        <f>IF(Crate_BOMs[[#This Row],['# POs in Crate]]=1,"",IF(VLOOKUP(Crate_BOMs[[#This Row],[crate no.]],Crates_[[crate no.]:[New Sublot]],3,FALSE)="","",VLOOKUP(Crate_BOMs[[#This Row],[crate no.]],Crates_[[crate no.]:[New Sublot]],3,FALSE)))</f>
        <v/>
      </c>
      <c r="AG983" s="6" t="str">
        <f>IF(VLOOKUP(Crate_BOMs[[#This Row],[crate no.]],Crates_[[crate no.]:[New Sublot]],3,FALSE)="",VLOOKUP(Crate_BOMs[[#This Row],[crate no.]],Crates_[[crate no.]:[New Sublot]],2,FALSE),VLOOKUP(Crate_BOMs[[#This Row],[crate no.]],Crates_[[crate no.]:[New Sublot]],3,FALSE))</f>
        <v>2.08</v>
      </c>
    </row>
    <row r="984" spans="1:33" x14ac:dyDescent="0.25">
      <c r="A984">
        <v>16</v>
      </c>
      <c r="B984">
        <v>300522217</v>
      </c>
      <c r="C984">
        <v>2394819</v>
      </c>
      <c r="D984">
        <v>1</v>
      </c>
      <c r="E984" t="s">
        <v>177</v>
      </c>
      <c r="F984" t="s">
        <v>247</v>
      </c>
      <c r="G984">
        <v>2181</v>
      </c>
      <c r="H984">
        <v>870</v>
      </c>
      <c r="I984">
        <v>86</v>
      </c>
      <c r="J984">
        <v>34</v>
      </c>
      <c r="K984">
        <v>105</v>
      </c>
      <c r="L984">
        <v>1</v>
      </c>
      <c r="M984" t="s">
        <v>179</v>
      </c>
      <c r="N984" t="s">
        <v>180</v>
      </c>
      <c r="O984" s="2">
        <v>231.4853751</v>
      </c>
      <c r="P984" s="15"/>
      <c r="Q984" s="15"/>
      <c r="R984" s="15"/>
      <c r="S984" t="s">
        <v>22</v>
      </c>
      <c r="T984">
        <v>13</v>
      </c>
      <c r="U984" s="2">
        <v>282.19169535999998</v>
      </c>
      <c r="V984" s="2">
        <v>6613.8678599999994</v>
      </c>
      <c r="W984" s="2">
        <v>7.9068244000000005</v>
      </c>
      <c r="X984" s="2">
        <v>2.4934384000000001</v>
      </c>
      <c r="Y984" s="2">
        <v>4.2782153599999999</v>
      </c>
      <c r="Z984" s="6">
        <f>Crate_BOMs[[#This Row],[glass weight (lb)]]+Crate_BOMs[[#This Row],[Crate Weight (lb)]]/COUNTIF(Crate_BOMs[crate no.],Crate_BOMs[[#This Row],[crate no.]])</f>
        <v>251.64192476857141</v>
      </c>
      <c r="AA984" s="6" t="str">
        <f>IF(LEFT(Crate_BOMs[[#This Row],[glass code]],4)&lt;&gt;"1116","",IFERROR(MID(Crate_BOMs[[#This Row],[no]],FIND("ECN",Crate_BOMs[[#This Row],[no]]),200),MID(Crate_BOMs[[#This Row],[no]],39,200)))</f>
        <v>2.08 GLZ02</v>
      </c>
      <c r="AB984" s="6" t="str">
        <f>SUBSTITUTE(IF(RIGHT(Crate_BOMs[[#This Row],[PO Sublot-GL]],6)="curved",RIGHT(Crate_BOMs[[#This Row],[PO Sublot-GL]],12),RIGHT(Crate_BOMs[[#This Row],[PO Sublot-GL]],5))," ","")</f>
        <v>GLZ02</v>
      </c>
      <c r="AC984" s="6" t="str">
        <f>SUBSTITUTE(LEFT(Crate_BOMs[[#This Row],[PO Sublot-GL]],LEN(Crate_BOMs[[#This Row],[PO Sublot-GL]])-LEN(Crate_BOMs[[#This Row],[Glass Type]]))," ","")</f>
        <v>2.08</v>
      </c>
      <c r="AD984" s="6" t="str">
        <f>LEFT(Crate_BOMs[[#This Row],[no]],FIND(" ",Crate_BOMs[[#This Row],[no]],5)-1)</f>
        <v>PO 40546</v>
      </c>
      <c r="AE984" s="6" cm="1">
        <f t="array" ref="AE984">COUNTA(_xlfn.UNIQUE(_xlfn._xlws.FILTER(Crate_BOMs[PO],Crate_BOMs[crate no.]=Crate_BOMs[[#This Row],[crate no.]])))</f>
        <v>1</v>
      </c>
      <c r="AF984" s="10" t="str">
        <f>IF(Crate_BOMs[[#This Row],['# POs in Crate]]=1,"",IF(VLOOKUP(Crate_BOMs[[#This Row],[crate no.]],Crates_[[crate no.]:[New Sublot]],3,FALSE)="","",VLOOKUP(Crate_BOMs[[#This Row],[crate no.]],Crates_[[crate no.]:[New Sublot]],3,FALSE)))</f>
        <v/>
      </c>
      <c r="AG984" s="6" t="str">
        <f>IF(VLOOKUP(Crate_BOMs[[#This Row],[crate no.]],Crates_[[crate no.]:[New Sublot]],3,FALSE)="",VLOOKUP(Crate_BOMs[[#This Row],[crate no.]],Crates_[[crate no.]:[New Sublot]],2,FALSE),VLOOKUP(Crate_BOMs[[#This Row],[crate no.]],Crates_[[crate no.]:[New Sublot]],3,FALSE))</f>
        <v>2.08</v>
      </c>
    </row>
    <row r="985" spans="1:33" x14ac:dyDescent="0.25">
      <c r="A985">
        <v>16</v>
      </c>
      <c r="B985">
        <v>300522217</v>
      </c>
      <c r="C985">
        <v>2394819</v>
      </c>
      <c r="D985">
        <v>1</v>
      </c>
      <c r="E985" t="s">
        <v>177</v>
      </c>
      <c r="F985" t="s">
        <v>247</v>
      </c>
      <c r="G985">
        <v>2181</v>
      </c>
      <c r="H985">
        <v>870</v>
      </c>
      <c r="I985">
        <v>86</v>
      </c>
      <c r="J985">
        <v>34</v>
      </c>
      <c r="K985">
        <v>105</v>
      </c>
      <c r="L985">
        <v>1</v>
      </c>
      <c r="M985" t="s">
        <v>179</v>
      </c>
      <c r="N985" t="s">
        <v>180</v>
      </c>
      <c r="O985" s="2">
        <v>231.4853751</v>
      </c>
      <c r="P985" s="15"/>
      <c r="Q985" s="15"/>
      <c r="R985" s="15"/>
      <c r="S985" t="s">
        <v>22</v>
      </c>
      <c r="T985">
        <v>13</v>
      </c>
      <c r="U985" s="2">
        <v>282.19169535999998</v>
      </c>
      <c r="V985" s="2">
        <v>6613.8678599999994</v>
      </c>
      <c r="W985" s="2">
        <v>7.9068244000000005</v>
      </c>
      <c r="X985" s="2">
        <v>2.4934384000000001</v>
      </c>
      <c r="Y985" s="2">
        <v>4.2782153599999999</v>
      </c>
      <c r="Z985" s="6">
        <f>Crate_BOMs[[#This Row],[glass weight (lb)]]+Crate_BOMs[[#This Row],[Crate Weight (lb)]]/COUNTIF(Crate_BOMs[crate no.],Crate_BOMs[[#This Row],[crate no.]])</f>
        <v>251.64192476857141</v>
      </c>
      <c r="AA985" s="6" t="str">
        <f>IF(LEFT(Crate_BOMs[[#This Row],[glass code]],4)&lt;&gt;"1116","",IFERROR(MID(Crate_BOMs[[#This Row],[no]],FIND("ECN",Crate_BOMs[[#This Row],[no]]),200),MID(Crate_BOMs[[#This Row],[no]],39,200)))</f>
        <v>2.08 GLZ02</v>
      </c>
      <c r="AB985" s="6" t="str">
        <f>SUBSTITUTE(IF(RIGHT(Crate_BOMs[[#This Row],[PO Sublot-GL]],6)="curved",RIGHT(Crate_BOMs[[#This Row],[PO Sublot-GL]],12),RIGHT(Crate_BOMs[[#This Row],[PO Sublot-GL]],5))," ","")</f>
        <v>GLZ02</v>
      </c>
      <c r="AC985" s="6" t="str">
        <f>SUBSTITUTE(LEFT(Crate_BOMs[[#This Row],[PO Sublot-GL]],LEN(Crate_BOMs[[#This Row],[PO Sublot-GL]])-LEN(Crate_BOMs[[#This Row],[Glass Type]]))," ","")</f>
        <v>2.08</v>
      </c>
      <c r="AD985" s="6" t="str">
        <f>LEFT(Crate_BOMs[[#This Row],[no]],FIND(" ",Crate_BOMs[[#This Row],[no]],5)-1)</f>
        <v>PO 40546</v>
      </c>
      <c r="AE985" s="6" cm="1">
        <f t="array" ref="AE985">COUNTA(_xlfn.UNIQUE(_xlfn._xlws.FILTER(Crate_BOMs[PO],Crate_BOMs[crate no.]=Crate_BOMs[[#This Row],[crate no.]])))</f>
        <v>1</v>
      </c>
      <c r="AF985" s="10" t="str">
        <f>IF(Crate_BOMs[[#This Row],['# POs in Crate]]=1,"",IF(VLOOKUP(Crate_BOMs[[#This Row],[crate no.]],Crates_[[crate no.]:[New Sublot]],3,FALSE)="","",VLOOKUP(Crate_BOMs[[#This Row],[crate no.]],Crates_[[crate no.]:[New Sublot]],3,FALSE)))</f>
        <v/>
      </c>
      <c r="AG985" s="6" t="str">
        <f>IF(VLOOKUP(Crate_BOMs[[#This Row],[crate no.]],Crates_[[crate no.]:[New Sublot]],3,FALSE)="",VLOOKUP(Crate_BOMs[[#This Row],[crate no.]],Crates_[[crate no.]:[New Sublot]],2,FALSE),VLOOKUP(Crate_BOMs[[#This Row],[crate no.]],Crates_[[crate no.]:[New Sublot]],3,FALSE))</f>
        <v>2.08</v>
      </c>
    </row>
    <row r="986" spans="1:33" x14ac:dyDescent="0.25">
      <c r="A986">
        <v>16</v>
      </c>
      <c r="B986">
        <v>300522217</v>
      </c>
      <c r="C986">
        <v>2394819</v>
      </c>
      <c r="D986">
        <v>1</v>
      </c>
      <c r="E986" t="s">
        <v>177</v>
      </c>
      <c r="F986" t="s">
        <v>247</v>
      </c>
      <c r="G986">
        <v>2181</v>
      </c>
      <c r="H986">
        <v>870</v>
      </c>
      <c r="I986">
        <v>86</v>
      </c>
      <c r="J986">
        <v>34</v>
      </c>
      <c r="K986">
        <v>105</v>
      </c>
      <c r="L986">
        <v>1</v>
      </c>
      <c r="M986" t="s">
        <v>179</v>
      </c>
      <c r="N986" t="s">
        <v>180</v>
      </c>
      <c r="O986" s="2">
        <v>231.4853751</v>
      </c>
      <c r="P986" s="15"/>
      <c r="Q986" s="15"/>
      <c r="R986" s="15"/>
      <c r="S986" t="s">
        <v>22</v>
      </c>
      <c r="T986">
        <v>13</v>
      </c>
      <c r="U986" s="2">
        <v>282.19169535999998</v>
      </c>
      <c r="V986" s="2">
        <v>6613.8678599999994</v>
      </c>
      <c r="W986" s="2">
        <v>7.9068244000000005</v>
      </c>
      <c r="X986" s="2">
        <v>2.4934384000000001</v>
      </c>
      <c r="Y986" s="2">
        <v>4.2782153599999999</v>
      </c>
      <c r="Z986" s="6">
        <f>Crate_BOMs[[#This Row],[glass weight (lb)]]+Crate_BOMs[[#This Row],[Crate Weight (lb)]]/COUNTIF(Crate_BOMs[crate no.],Crate_BOMs[[#This Row],[crate no.]])</f>
        <v>251.64192476857141</v>
      </c>
      <c r="AA986" s="6" t="str">
        <f>IF(LEFT(Crate_BOMs[[#This Row],[glass code]],4)&lt;&gt;"1116","",IFERROR(MID(Crate_BOMs[[#This Row],[no]],FIND("ECN",Crate_BOMs[[#This Row],[no]]),200),MID(Crate_BOMs[[#This Row],[no]],39,200)))</f>
        <v>2.08 GLZ02</v>
      </c>
      <c r="AB986" s="6" t="str">
        <f>SUBSTITUTE(IF(RIGHT(Crate_BOMs[[#This Row],[PO Sublot-GL]],6)="curved",RIGHT(Crate_BOMs[[#This Row],[PO Sublot-GL]],12),RIGHT(Crate_BOMs[[#This Row],[PO Sublot-GL]],5))," ","")</f>
        <v>GLZ02</v>
      </c>
      <c r="AC986" s="6" t="str">
        <f>SUBSTITUTE(LEFT(Crate_BOMs[[#This Row],[PO Sublot-GL]],LEN(Crate_BOMs[[#This Row],[PO Sublot-GL]])-LEN(Crate_BOMs[[#This Row],[Glass Type]]))," ","")</f>
        <v>2.08</v>
      </c>
      <c r="AD986" s="6" t="str">
        <f>LEFT(Crate_BOMs[[#This Row],[no]],FIND(" ",Crate_BOMs[[#This Row],[no]],5)-1)</f>
        <v>PO 40546</v>
      </c>
      <c r="AE986" s="6" cm="1">
        <f t="array" ref="AE986">COUNTA(_xlfn.UNIQUE(_xlfn._xlws.FILTER(Crate_BOMs[PO],Crate_BOMs[crate no.]=Crate_BOMs[[#This Row],[crate no.]])))</f>
        <v>1</v>
      </c>
      <c r="AF986" s="10" t="str">
        <f>IF(Crate_BOMs[[#This Row],['# POs in Crate]]=1,"",IF(VLOOKUP(Crate_BOMs[[#This Row],[crate no.]],Crates_[[crate no.]:[New Sublot]],3,FALSE)="","",VLOOKUP(Crate_BOMs[[#This Row],[crate no.]],Crates_[[crate no.]:[New Sublot]],3,FALSE)))</f>
        <v/>
      </c>
      <c r="AG986" s="6" t="str">
        <f>IF(VLOOKUP(Crate_BOMs[[#This Row],[crate no.]],Crates_[[crate no.]:[New Sublot]],3,FALSE)="",VLOOKUP(Crate_BOMs[[#This Row],[crate no.]],Crates_[[crate no.]:[New Sublot]],2,FALSE),VLOOKUP(Crate_BOMs[[#This Row],[crate no.]],Crates_[[crate no.]:[New Sublot]],3,FALSE))</f>
        <v>2.08</v>
      </c>
    </row>
    <row r="987" spans="1:33" x14ac:dyDescent="0.25">
      <c r="A987">
        <v>16</v>
      </c>
      <c r="B987">
        <v>300522217</v>
      </c>
      <c r="C987">
        <v>2394819</v>
      </c>
      <c r="D987">
        <v>1</v>
      </c>
      <c r="E987" t="s">
        <v>177</v>
      </c>
      <c r="F987" t="s">
        <v>247</v>
      </c>
      <c r="G987">
        <v>2181</v>
      </c>
      <c r="H987">
        <v>870</v>
      </c>
      <c r="I987">
        <v>86</v>
      </c>
      <c r="J987">
        <v>34</v>
      </c>
      <c r="K987">
        <v>105</v>
      </c>
      <c r="L987">
        <v>1</v>
      </c>
      <c r="M987" t="s">
        <v>179</v>
      </c>
      <c r="N987" t="s">
        <v>180</v>
      </c>
      <c r="O987" s="2">
        <v>231.4853751</v>
      </c>
      <c r="P987" s="15"/>
      <c r="Q987" s="15"/>
      <c r="R987" s="15"/>
      <c r="S987" t="s">
        <v>22</v>
      </c>
      <c r="T987">
        <v>13</v>
      </c>
      <c r="U987" s="2">
        <v>282.19169535999998</v>
      </c>
      <c r="V987" s="2">
        <v>6613.8678599999994</v>
      </c>
      <c r="W987" s="2">
        <v>7.9068244000000005</v>
      </c>
      <c r="X987" s="2">
        <v>2.4934384000000001</v>
      </c>
      <c r="Y987" s="2">
        <v>4.2782153599999999</v>
      </c>
      <c r="Z987" s="6">
        <f>Crate_BOMs[[#This Row],[glass weight (lb)]]+Crate_BOMs[[#This Row],[Crate Weight (lb)]]/COUNTIF(Crate_BOMs[crate no.],Crate_BOMs[[#This Row],[crate no.]])</f>
        <v>251.64192476857141</v>
      </c>
      <c r="AA987" s="6" t="str">
        <f>IF(LEFT(Crate_BOMs[[#This Row],[glass code]],4)&lt;&gt;"1116","",IFERROR(MID(Crate_BOMs[[#This Row],[no]],FIND("ECN",Crate_BOMs[[#This Row],[no]]),200),MID(Crate_BOMs[[#This Row],[no]],39,200)))</f>
        <v>2.08 GLZ02</v>
      </c>
      <c r="AB987" s="6" t="str">
        <f>SUBSTITUTE(IF(RIGHT(Crate_BOMs[[#This Row],[PO Sublot-GL]],6)="curved",RIGHT(Crate_BOMs[[#This Row],[PO Sublot-GL]],12),RIGHT(Crate_BOMs[[#This Row],[PO Sublot-GL]],5))," ","")</f>
        <v>GLZ02</v>
      </c>
      <c r="AC987" s="6" t="str">
        <f>SUBSTITUTE(LEFT(Crate_BOMs[[#This Row],[PO Sublot-GL]],LEN(Crate_BOMs[[#This Row],[PO Sublot-GL]])-LEN(Crate_BOMs[[#This Row],[Glass Type]]))," ","")</f>
        <v>2.08</v>
      </c>
      <c r="AD987" s="6" t="str">
        <f>LEFT(Crate_BOMs[[#This Row],[no]],FIND(" ",Crate_BOMs[[#This Row],[no]],5)-1)</f>
        <v>PO 40546</v>
      </c>
      <c r="AE987" s="6" cm="1">
        <f t="array" ref="AE987">COUNTA(_xlfn.UNIQUE(_xlfn._xlws.FILTER(Crate_BOMs[PO],Crate_BOMs[crate no.]=Crate_BOMs[[#This Row],[crate no.]])))</f>
        <v>1</v>
      </c>
      <c r="AF987" s="10" t="str">
        <f>IF(Crate_BOMs[[#This Row],['# POs in Crate]]=1,"",IF(VLOOKUP(Crate_BOMs[[#This Row],[crate no.]],Crates_[[crate no.]:[New Sublot]],3,FALSE)="","",VLOOKUP(Crate_BOMs[[#This Row],[crate no.]],Crates_[[crate no.]:[New Sublot]],3,FALSE)))</f>
        <v/>
      </c>
      <c r="AG987" s="6" t="str">
        <f>IF(VLOOKUP(Crate_BOMs[[#This Row],[crate no.]],Crates_[[crate no.]:[New Sublot]],3,FALSE)="",VLOOKUP(Crate_BOMs[[#This Row],[crate no.]],Crates_[[crate no.]:[New Sublot]],2,FALSE),VLOOKUP(Crate_BOMs[[#This Row],[crate no.]],Crates_[[crate no.]:[New Sublot]],3,FALSE))</f>
        <v>2.08</v>
      </c>
    </row>
    <row r="988" spans="1:33" x14ac:dyDescent="0.25">
      <c r="A988">
        <v>16</v>
      </c>
      <c r="B988">
        <v>300522217</v>
      </c>
      <c r="C988">
        <v>2394819</v>
      </c>
      <c r="D988">
        <v>1</v>
      </c>
      <c r="E988" t="s">
        <v>177</v>
      </c>
      <c r="F988" t="s">
        <v>247</v>
      </c>
      <c r="G988">
        <v>2181</v>
      </c>
      <c r="H988">
        <v>870</v>
      </c>
      <c r="I988">
        <v>86</v>
      </c>
      <c r="J988">
        <v>34</v>
      </c>
      <c r="K988">
        <v>105</v>
      </c>
      <c r="L988">
        <v>1</v>
      </c>
      <c r="M988" t="s">
        <v>179</v>
      </c>
      <c r="N988" t="s">
        <v>180</v>
      </c>
      <c r="O988" s="2">
        <v>231.4853751</v>
      </c>
      <c r="P988" s="15"/>
      <c r="Q988" s="15"/>
      <c r="R988" s="15"/>
      <c r="S988" t="s">
        <v>22</v>
      </c>
      <c r="T988">
        <v>13</v>
      </c>
      <c r="U988" s="2">
        <v>282.19169535999998</v>
      </c>
      <c r="V988" s="2">
        <v>6613.8678599999994</v>
      </c>
      <c r="W988" s="2">
        <v>7.9068244000000005</v>
      </c>
      <c r="X988" s="2">
        <v>2.4934384000000001</v>
      </c>
      <c r="Y988" s="2">
        <v>4.2782153599999999</v>
      </c>
      <c r="Z988" s="6">
        <f>Crate_BOMs[[#This Row],[glass weight (lb)]]+Crate_BOMs[[#This Row],[Crate Weight (lb)]]/COUNTIF(Crate_BOMs[crate no.],Crate_BOMs[[#This Row],[crate no.]])</f>
        <v>251.64192476857141</v>
      </c>
      <c r="AA988" s="6" t="str">
        <f>IF(LEFT(Crate_BOMs[[#This Row],[glass code]],4)&lt;&gt;"1116","",IFERROR(MID(Crate_BOMs[[#This Row],[no]],FIND("ECN",Crate_BOMs[[#This Row],[no]]),200),MID(Crate_BOMs[[#This Row],[no]],39,200)))</f>
        <v>2.08 GLZ02</v>
      </c>
      <c r="AB988" s="6" t="str">
        <f>SUBSTITUTE(IF(RIGHT(Crate_BOMs[[#This Row],[PO Sublot-GL]],6)="curved",RIGHT(Crate_BOMs[[#This Row],[PO Sublot-GL]],12),RIGHT(Crate_BOMs[[#This Row],[PO Sublot-GL]],5))," ","")</f>
        <v>GLZ02</v>
      </c>
      <c r="AC988" s="6" t="str">
        <f>SUBSTITUTE(LEFT(Crate_BOMs[[#This Row],[PO Sublot-GL]],LEN(Crate_BOMs[[#This Row],[PO Sublot-GL]])-LEN(Crate_BOMs[[#This Row],[Glass Type]]))," ","")</f>
        <v>2.08</v>
      </c>
      <c r="AD988" s="6" t="str">
        <f>LEFT(Crate_BOMs[[#This Row],[no]],FIND(" ",Crate_BOMs[[#This Row],[no]],5)-1)</f>
        <v>PO 40546</v>
      </c>
      <c r="AE988" s="6" cm="1">
        <f t="array" ref="AE988">COUNTA(_xlfn.UNIQUE(_xlfn._xlws.FILTER(Crate_BOMs[PO],Crate_BOMs[crate no.]=Crate_BOMs[[#This Row],[crate no.]])))</f>
        <v>1</v>
      </c>
      <c r="AF988" s="10" t="str">
        <f>IF(Crate_BOMs[[#This Row],['# POs in Crate]]=1,"",IF(VLOOKUP(Crate_BOMs[[#This Row],[crate no.]],Crates_[[crate no.]:[New Sublot]],3,FALSE)="","",VLOOKUP(Crate_BOMs[[#This Row],[crate no.]],Crates_[[crate no.]:[New Sublot]],3,FALSE)))</f>
        <v/>
      </c>
      <c r="AG988" s="6" t="str">
        <f>IF(VLOOKUP(Crate_BOMs[[#This Row],[crate no.]],Crates_[[crate no.]:[New Sublot]],3,FALSE)="",VLOOKUP(Crate_BOMs[[#This Row],[crate no.]],Crates_[[crate no.]:[New Sublot]],2,FALSE),VLOOKUP(Crate_BOMs[[#This Row],[crate no.]],Crates_[[crate no.]:[New Sublot]],3,FALSE))</f>
        <v>2.08</v>
      </c>
    </row>
    <row r="989" spans="1:33" x14ac:dyDescent="0.25">
      <c r="A989">
        <v>16</v>
      </c>
      <c r="B989">
        <v>300522217</v>
      </c>
      <c r="C989">
        <v>2394819</v>
      </c>
      <c r="D989">
        <v>1</v>
      </c>
      <c r="E989" t="s">
        <v>177</v>
      </c>
      <c r="F989" t="s">
        <v>247</v>
      </c>
      <c r="G989">
        <v>2181</v>
      </c>
      <c r="H989">
        <v>870</v>
      </c>
      <c r="I989">
        <v>86</v>
      </c>
      <c r="J989">
        <v>34</v>
      </c>
      <c r="K989">
        <v>105</v>
      </c>
      <c r="L989">
        <v>1</v>
      </c>
      <c r="M989" t="s">
        <v>179</v>
      </c>
      <c r="N989" t="s">
        <v>180</v>
      </c>
      <c r="O989" s="2">
        <v>231.4853751</v>
      </c>
      <c r="P989" s="15"/>
      <c r="Q989" s="15"/>
      <c r="R989" s="15"/>
      <c r="S989" t="s">
        <v>22</v>
      </c>
      <c r="T989">
        <v>13</v>
      </c>
      <c r="U989" s="2">
        <v>282.19169535999998</v>
      </c>
      <c r="V989" s="2">
        <v>6613.8678599999994</v>
      </c>
      <c r="W989" s="2">
        <v>7.9068244000000005</v>
      </c>
      <c r="X989" s="2">
        <v>2.4934384000000001</v>
      </c>
      <c r="Y989" s="2">
        <v>4.2782153599999999</v>
      </c>
      <c r="Z989" s="6">
        <f>Crate_BOMs[[#This Row],[glass weight (lb)]]+Crate_BOMs[[#This Row],[Crate Weight (lb)]]/COUNTIF(Crate_BOMs[crate no.],Crate_BOMs[[#This Row],[crate no.]])</f>
        <v>251.64192476857141</v>
      </c>
      <c r="AA989" s="6" t="str">
        <f>IF(LEFT(Crate_BOMs[[#This Row],[glass code]],4)&lt;&gt;"1116","",IFERROR(MID(Crate_BOMs[[#This Row],[no]],FIND("ECN",Crate_BOMs[[#This Row],[no]]),200),MID(Crate_BOMs[[#This Row],[no]],39,200)))</f>
        <v>2.08 GLZ02</v>
      </c>
      <c r="AB989" s="6" t="str">
        <f>SUBSTITUTE(IF(RIGHT(Crate_BOMs[[#This Row],[PO Sublot-GL]],6)="curved",RIGHT(Crate_BOMs[[#This Row],[PO Sublot-GL]],12),RIGHT(Crate_BOMs[[#This Row],[PO Sublot-GL]],5))," ","")</f>
        <v>GLZ02</v>
      </c>
      <c r="AC989" s="6" t="str">
        <f>SUBSTITUTE(LEFT(Crate_BOMs[[#This Row],[PO Sublot-GL]],LEN(Crate_BOMs[[#This Row],[PO Sublot-GL]])-LEN(Crate_BOMs[[#This Row],[Glass Type]]))," ","")</f>
        <v>2.08</v>
      </c>
      <c r="AD989" s="6" t="str">
        <f>LEFT(Crate_BOMs[[#This Row],[no]],FIND(" ",Crate_BOMs[[#This Row],[no]],5)-1)</f>
        <v>PO 40546</v>
      </c>
      <c r="AE989" s="6" cm="1">
        <f t="array" ref="AE989">COUNTA(_xlfn.UNIQUE(_xlfn._xlws.FILTER(Crate_BOMs[PO],Crate_BOMs[crate no.]=Crate_BOMs[[#This Row],[crate no.]])))</f>
        <v>1</v>
      </c>
      <c r="AF989" s="10" t="str">
        <f>IF(Crate_BOMs[[#This Row],['# POs in Crate]]=1,"",IF(VLOOKUP(Crate_BOMs[[#This Row],[crate no.]],Crates_[[crate no.]:[New Sublot]],3,FALSE)="","",VLOOKUP(Crate_BOMs[[#This Row],[crate no.]],Crates_[[crate no.]:[New Sublot]],3,FALSE)))</f>
        <v/>
      </c>
      <c r="AG989" s="6" t="str">
        <f>IF(VLOOKUP(Crate_BOMs[[#This Row],[crate no.]],Crates_[[crate no.]:[New Sublot]],3,FALSE)="",VLOOKUP(Crate_BOMs[[#This Row],[crate no.]],Crates_[[crate no.]:[New Sublot]],2,FALSE),VLOOKUP(Crate_BOMs[[#This Row],[crate no.]],Crates_[[crate no.]:[New Sublot]],3,FALSE))</f>
        <v>2.08</v>
      </c>
    </row>
    <row r="990" spans="1:33" x14ac:dyDescent="0.25">
      <c r="A990">
        <v>16</v>
      </c>
      <c r="B990">
        <v>300522217</v>
      </c>
      <c r="C990">
        <v>2394819</v>
      </c>
      <c r="D990">
        <v>1</v>
      </c>
      <c r="E990" t="s">
        <v>177</v>
      </c>
      <c r="F990" t="s">
        <v>247</v>
      </c>
      <c r="G990">
        <v>2181</v>
      </c>
      <c r="H990">
        <v>870</v>
      </c>
      <c r="I990">
        <v>86</v>
      </c>
      <c r="J990">
        <v>34</v>
      </c>
      <c r="K990">
        <v>105</v>
      </c>
      <c r="L990">
        <v>1</v>
      </c>
      <c r="M990" t="s">
        <v>179</v>
      </c>
      <c r="N990" t="s">
        <v>180</v>
      </c>
      <c r="O990" s="2">
        <v>231.4853751</v>
      </c>
      <c r="P990" s="15"/>
      <c r="Q990" s="15"/>
      <c r="R990" s="15"/>
      <c r="S990" t="s">
        <v>22</v>
      </c>
      <c r="T990">
        <v>13</v>
      </c>
      <c r="U990" s="2">
        <v>282.19169535999998</v>
      </c>
      <c r="V990" s="2">
        <v>6613.8678599999994</v>
      </c>
      <c r="W990" s="2">
        <v>7.9068244000000005</v>
      </c>
      <c r="X990" s="2">
        <v>2.4934384000000001</v>
      </c>
      <c r="Y990" s="2">
        <v>4.2782153599999999</v>
      </c>
      <c r="Z990" s="6">
        <f>Crate_BOMs[[#This Row],[glass weight (lb)]]+Crate_BOMs[[#This Row],[Crate Weight (lb)]]/COUNTIF(Crate_BOMs[crate no.],Crate_BOMs[[#This Row],[crate no.]])</f>
        <v>251.64192476857141</v>
      </c>
      <c r="AA990" s="6" t="str">
        <f>IF(LEFT(Crate_BOMs[[#This Row],[glass code]],4)&lt;&gt;"1116","",IFERROR(MID(Crate_BOMs[[#This Row],[no]],FIND("ECN",Crate_BOMs[[#This Row],[no]]),200),MID(Crate_BOMs[[#This Row],[no]],39,200)))</f>
        <v>2.08 GLZ02</v>
      </c>
      <c r="AB990" s="6" t="str">
        <f>SUBSTITUTE(IF(RIGHT(Crate_BOMs[[#This Row],[PO Sublot-GL]],6)="curved",RIGHT(Crate_BOMs[[#This Row],[PO Sublot-GL]],12),RIGHT(Crate_BOMs[[#This Row],[PO Sublot-GL]],5))," ","")</f>
        <v>GLZ02</v>
      </c>
      <c r="AC990" s="6" t="str">
        <f>SUBSTITUTE(LEFT(Crate_BOMs[[#This Row],[PO Sublot-GL]],LEN(Crate_BOMs[[#This Row],[PO Sublot-GL]])-LEN(Crate_BOMs[[#This Row],[Glass Type]]))," ","")</f>
        <v>2.08</v>
      </c>
      <c r="AD990" s="6" t="str">
        <f>LEFT(Crate_BOMs[[#This Row],[no]],FIND(" ",Crate_BOMs[[#This Row],[no]],5)-1)</f>
        <v>PO 40546</v>
      </c>
      <c r="AE990" s="6" cm="1">
        <f t="array" ref="AE990">COUNTA(_xlfn.UNIQUE(_xlfn._xlws.FILTER(Crate_BOMs[PO],Crate_BOMs[crate no.]=Crate_BOMs[[#This Row],[crate no.]])))</f>
        <v>1</v>
      </c>
      <c r="AF990" s="10" t="str">
        <f>IF(Crate_BOMs[[#This Row],['# POs in Crate]]=1,"",IF(VLOOKUP(Crate_BOMs[[#This Row],[crate no.]],Crates_[[crate no.]:[New Sublot]],3,FALSE)="","",VLOOKUP(Crate_BOMs[[#This Row],[crate no.]],Crates_[[crate no.]:[New Sublot]],3,FALSE)))</f>
        <v/>
      </c>
      <c r="AG990" s="6" t="str">
        <f>IF(VLOOKUP(Crate_BOMs[[#This Row],[crate no.]],Crates_[[crate no.]:[New Sublot]],3,FALSE)="",VLOOKUP(Crate_BOMs[[#This Row],[crate no.]],Crates_[[crate no.]:[New Sublot]],2,FALSE),VLOOKUP(Crate_BOMs[[#This Row],[crate no.]],Crates_[[crate no.]:[New Sublot]],3,FALSE))</f>
        <v>2.08</v>
      </c>
    </row>
    <row r="991" spans="1:33" x14ac:dyDescent="0.25">
      <c r="A991">
        <v>16</v>
      </c>
      <c r="B991">
        <v>300522217</v>
      </c>
      <c r="C991">
        <v>2394819</v>
      </c>
      <c r="D991">
        <v>1</v>
      </c>
      <c r="E991" t="s">
        <v>177</v>
      </c>
      <c r="F991" t="s">
        <v>247</v>
      </c>
      <c r="G991">
        <v>2181</v>
      </c>
      <c r="H991">
        <v>870</v>
      </c>
      <c r="I991">
        <v>86</v>
      </c>
      <c r="J991">
        <v>34</v>
      </c>
      <c r="K991">
        <v>105</v>
      </c>
      <c r="L991">
        <v>1</v>
      </c>
      <c r="M991" t="s">
        <v>179</v>
      </c>
      <c r="N991" t="s">
        <v>180</v>
      </c>
      <c r="O991" s="2">
        <v>231.4853751</v>
      </c>
      <c r="P991" s="15"/>
      <c r="Q991" s="15"/>
      <c r="R991" s="15"/>
      <c r="S991" t="s">
        <v>22</v>
      </c>
      <c r="T991">
        <v>13</v>
      </c>
      <c r="U991" s="2">
        <v>282.19169535999998</v>
      </c>
      <c r="V991" s="2">
        <v>6613.8678599999994</v>
      </c>
      <c r="W991" s="2">
        <v>7.9068244000000005</v>
      </c>
      <c r="X991" s="2">
        <v>2.4934384000000001</v>
      </c>
      <c r="Y991" s="2">
        <v>4.2782153599999999</v>
      </c>
      <c r="Z991" s="6">
        <f>Crate_BOMs[[#This Row],[glass weight (lb)]]+Crate_BOMs[[#This Row],[Crate Weight (lb)]]/COUNTIF(Crate_BOMs[crate no.],Crate_BOMs[[#This Row],[crate no.]])</f>
        <v>251.64192476857141</v>
      </c>
      <c r="AA991" s="6" t="str">
        <f>IF(LEFT(Crate_BOMs[[#This Row],[glass code]],4)&lt;&gt;"1116","",IFERROR(MID(Crate_BOMs[[#This Row],[no]],FIND("ECN",Crate_BOMs[[#This Row],[no]]),200),MID(Crate_BOMs[[#This Row],[no]],39,200)))</f>
        <v>2.08 GLZ02</v>
      </c>
      <c r="AB991" s="6" t="str">
        <f>SUBSTITUTE(IF(RIGHT(Crate_BOMs[[#This Row],[PO Sublot-GL]],6)="curved",RIGHT(Crate_BOMs[[#This Row],[PO Sublot-GL]],12),RIGHT(Crate_BOMs[[#This Row],[PO Sublot-GL]],5))," ","")</f>
        <v>GLZ02</v>
      </c>
      <c r="AC991" s="6" t="str">
        <f>SUBSTITUTE(LEFT(Crate_BOMs[[#This Row],[PO Sublot-GL]],LEN(Crate_BOMs[[#This Row],[PO Sublot-GL]])-LEN(Crate_BOMs[[#This Row],[Glass Type]]))," ","")</f>
        <v>2.08</v>
      </c>
      <c r="AD991" s="6" t="str">
        <f>LEFT(Crate_BOMs[[#This Row],[no]],FIND(" ",Crate_BOMs[[#This Row],[no]],5)-1)</f>
        <v>PO 40546</v>
      </c>
      <c r="AE991" s="6" cm="1">
        <f t="array" ref="AE991">COUNTA(_xlfn.UNIQUE(_xlfn._xlws.FILTER(Crate_BOMs[PO],Crate_BOMs[crate no.]=Crate_BOMs[[#This Row],[crate no.]])))</f>
        <v>1</v>
      </c>
      <c r="AF991" s="10" t="str">
        <f>IF(Crate_BOMs[[#This Row],['# POs in Crate]]=1,"",IF(VLOOKUP(Crate_BOMs[[#This Row],[crate no.]],Crates_[[crate no.]:[New Sublot]],3,FALSE)="","",VLOOKUP(Crate_BOMs[[#This Row],[crate no.]],Crates_[[crate no.]:[New Sublot]],3,FALSE)))</f>
        <v/>
      </c>
      <c r="AG991" s="6" t="str">
        <f>IF(VLOOKUP(Crate_BOMs[[#This Row],[crate no.]],Crates_[[crate no.]:[New Sublot]],3,FALSE)="",VLOOKUP(Crate_BOMs[[#This Row],[crate no.]],Crates_[[crate no.]:[New Sublot]],2,FALSE),VLOOKUP(Crate_BOMs[[#This Row],[crate no.]],Crates_[[crate no.]:[New Sublot]],3,FALSE))</f>
        <v>2.08</v>
      </c>
    </row>
    <row r="992" spans="1:33" x14ac:dyDescent="0.25">
      <c r="A992">
        <v>16</v>
      </c>
      <c r="B992">
        <v>300522217</v>
      </c>
      <c r="C992">
        <v>2394819</v>
      </c>
      <c r="D992">
        <v>1</v>
      </c>
      <c r="E992" t="s">
        <v>177</v>
      </c>
      <c r="F992" t="s">
        <v>247</v>
      </c>
      <c r="G992">
        <v>2181</v>
      </c>
      <c r="H992">
        <v>870</v>
      </c>
      <c r="I992">
        <v>86</v>
      </c>
      <c r="J992">
        <v>34</v>
      </c>
      <c r="K992">
        <v>105</v>
      </c>
      <c r="L992">
        <v>1</v>
      </c>
      <c r="M992" t="s">
        <v>179</v>
      </c>
      <c r="N992" t="s">
        <v>180</v>
      </c>
      <c r="O992" s="2">
        <v>231.4853751</v>
      </c>
      <c r="P992" s="15"/>
      <c r="Q992" s="15"/>
      <c r="R992" s="15"/>
      <c r="S992" t="s">
        <v>22</v>
      </c>
      <c r="T992">
        <v>13</v>
      </c>
      <c r="U992" s="2">
        <v>282.19169535999998</v>
      </c>
      <c r="V992" s="2">
        <v>6613.8678599999994</v>
      </c>
      <c r="W992" s="2">
        <v>7.9068244000000005</v>
      </c>
      <c r="X992" s="2">
        <v>2.4934384000000001</v>
      </c>
      <c r="Y992" s="2">
        <v>4.2782153599999999</v>
      </c>
      <c r="Z992" s="6">
        <f>Crate_BOMs[[#This Row],[glass weight (lb)]]+Crate_BOMs[[#This Row],[Crate Weight (lb)]]/COUNTIF(Crate_BOMs[crate no.],Crate_BOMs[[#This Row],[crate no.]])</f>
        <v>251.64192476857141</v>
      </c>
      <c r="AA992" s="6" t="str">
        <f>IF(LEFT(Crate_BOMs[[#This Row],[glass code]],4)&lt;&gt;"1116","",IFERROR(MID(Crate_BOMs[[#This Row],[no]],FIND("ECN",Crate_BOMs[[#This Row],[no]]),200),MID(Crate_BOMs[[#This Row],[no]],39,200)))</f>
        <v>2.08 GLZ02</v>
      </c>
      <c r="AB992" s="6" t="str">
        <f>SUBSTITUTE(IF(RIGHT(Crate_BOMs[[#This Row],[PO Sublot-GL]],6)="curved",RIGHT(Crate_BOMs[[#This Row],[PO Sublot-GL]],12),RIGHT(Crate_BOMs[[#This Row],[PO Sublot-GL]],5))," ","")</f>
        <v>GLZ02</v>
      </c>
      <c r="AC992" s="6" t="str">
        <f>SUBSTITUTE(LEFT(Crate_BOMs[[#This Row],[PO Sublot-GL]],LEN(Crate_BOMs[[#This Row],[PO Sublot-GL]])-LEN(Crate_BOMs[[#This Row],[Glass Type]]))," ","")</f>
        <v>2.08</v>
      </c>
      <c r="AD992" s="6" t="str">
        <f>LEFT(Crate_BOMs[[#This Row],[no]],FIND(" ",Crate_BOMs[[#This Row],[no]],5)-1)</f>
        <v>PO 40546</v>
      </c>
      <c r="AE992" s="6" cm="1">
        <f t="array" ref="AE992">COUNTA(_xlfn.UNIQUE(_xlfn._xlws.FILTER(Crate_BOMs[PO],Crate_BOMs[crate no.]=Crate_BOMs[[#This Row],[crate no.]])))</f>
        <v>1</v>
      </c>
      <c r="AF992" s="10" t="str">
        <f>IF(Crate_BOMs[[#This Row],['# POs in Crate]]=1,"",IF(VLOOKUP(Crate_BOMs[[#This Row],[crate no.]],Crates_[[crate no.]:[New Sublot]],3,FALSE)="","",VLOOKUP(Crate_BOMs[[#This Row],[crate no.]],Crates_[[crate no.]:[New Sublot]],3,FALSE)))</f>
        <v/>
      </c>
      <c r="AG992" s="6" t="str">
        <f>IF(VLOOKUP(Crate_BOMs[[#This Row],[crate no.]],Crates_[[crate no.]:[New Sublot]],3,FALSE)="",VLOOKUP(Crate_BOMs[[#This Row],[crate no.]],Crates_[[crate no.]:[New Sublot]],2,FALSE),VLOOKUP(Crate_BOMs[[#This Row],[crate no.]],Crates_[[crate no.]:[New Sublot]],3,FALSE))</f>
        <v>2.08</v>
      </c>
    </row>
    <row r="993" spans="1:33" x14ac:dyDescent="0.25">
      <c r="A993">
        <v>16</v>
      </c>
      <c r="B993">
        <v>300522217</v>
      </c>
      <c r="C993">
        <v>2394819</v>
      </c>
      <c r="D993">
        <v>1</v>
      </c>
      <c r="E993" t="s">
        <v>177</v>
      </c>
      <c r="F993" t="s">
        <v>247</v>
      </c>
      <c r="G993">
        <v>2181</v>
      </c>
      <c r="H993">
        <v>870</v>
      </c>
      <c r="I993">
        <v>86</v>
      </c>
      <c r="J993">
        <v>34</v>
      </c>
      <c r="K993">
        <v>105</v>
      </c>
      <c r="L993">
        <v>1</v>
      </c>
      <c r="M993" t="s">
        <v>179</v>
      </c>
      <c r="N993" t="s">
        <v>180</v>
      </c>
      <c r="O993" s="2">
        <v>231.4853751</v>
      </c>
      <c r="P993" s="15"/>
      <c r="Q993" s="15"/>
      <c r="R993" s="15"/>
      <c r="S993" t="s">
        <v>22</v>
      </c>
      <c r="T993">
        <v>13</v>
      </c>
      <c r="U993" s="2">
        <v>282.19169535999998</v>
      </c>
      <c r="V993" s="2">
        <v>6613.8678599999994</v>
      </c>
      <c r="W993" s="2">
        <v>7.9068244000000005</v>
      </c>
      <c r="X993" s="2">
        <v>2.4934384000000001</v>
      </c>
      <c r="Y993" s="2">
        <v>4.2782153599999999</v>
      </c>
      <c r="Z993" s="6">
        <f>Crate_BOMs[[#This Row],[glass weight (lb)]]+Crate_BOMs[[#This Row],[Crate Weight (lb)]]/COUNTIF(Crate_BOMs[crate no.],Crate_BOMs[[#This Row],[crate no.]])</f>
        <v>251.64192476857141</v>
      </c>
      <c r="AA993" s="6" t="str">
        <f>IF(LEFT(Crate_BOMs[[#This Row],[glass code]],4)&lt;&gt;"1116","",IFERROR(MID(Crate_BOMs[[#This Row],[no]],FIND("ECN",Crate_BOMs[[#This Row],[no]]),200),MID(Crate_BOMs[[#This Row],[no]],39,200)))</f>
        <v>2.08 GLZ02</v>
      </c>
      <c r="AB993" s="6" t="str">
        <f>SUBSTITUTE(IF(RIGHT(Crate_BOMs[[#This Row],[PO Sublot-GL]],6)="curved",RIGHT(Crate_BOMs[[#This Row],[PO Sublot-GL]],12),RIGHT(Crate_BOMs[[#This Row],[PO Sublot-GL]],5))," ","")</f>
        <v>GLZ02</v>
      </c>
      <c r="AC993" s="6" t="str">
        <f>SUBSTITUTE(LEFT(Crate_BOMs[[#This Row],[PO Sublot-GL]],LEN(Crate_BOMs[[#This Row],[PO Sublot-GL]])-LEN(Crate_BOMs[[#This Row],[Glass Type]]))," ","")</f>
        <v>2.08</v>
      </c>
      <c r="AD993" s="6" t="str">
        <f>LEFT(Crate_BOMs[[#This Row],[no]],FIND(" ",Crate_BOMs[[#This Row],[no]],5)-1)</f>
        <v>PO 40546</v>
      </c>
      <c r="AE993" s="6" cm="1">
        <f t="array" ref="AE993">COUNTA(_xlfn.UNIQUE(_xlfn._xlws.FILTER(Crate_BOMs[PO],Crate_BOMs[crate no.]=Crate_BOMs[[#This Row],[crate no.]])))</f>
        <v>1</v>
      </c>
      <c r="AF993" s="10" t="str">
        <f>IF(Crate_BOMs[[#This Row],['# POs in Crate]]=1,"",IF(VLOOKUP(Crate_BOMs[[#This Row],[crate no.]],Crates_[[crate no.]:[New Sublot]],3,FALSE)="","",VLOOKUP(Crate_BOMs[[#This Row],[crate no.]],Crates_[[crate no.]:[New Sublot]],3,FALSE)))</f>
        <v/>
      </c>
      <c r="AG993" s="6" t="str">
        <f>IF(VLOOKUP(Crate_BOMs[[#This Row],[crate no.]],Crates_[[crate no.]:[New Sublot]],3,FALSE)="",VLOOKUP(Crate_BOMs[[#This Row],[crate no.]],Crates_[[crate no.]:[New Sublot]],2,FALSE),VLOOKUP(Crate_BOMs[[#This Row],[crate no.]],Crates_[[crate no.]:[New Sublot]],3,FALSE))</f>
        <v>2.08</v>
      </c>
    </row>
    <row r="994" spans="1:33" x14ac:dyDescent="0.25">
      <c r="A994">
        <v>16</v>
      </c>
      <c r="B994">
        <v>300522217</v>
      </c>
      <c r="C994">
        <v>2394819</v>
      </c>
      <c r="D994">
        <v>1</v>
      </c>
      <c r="E994" t="s">
        <v>177</v>
      </c>
      <c r="F994" t="s">
        <v>247</v>
      </c>
      <c r="G994">
        <v>2181</v>
      </c>
      <c r="H994">
        <v>870</v>
      </c>
      <c r="I994">
        <v>86</v>
      </c>
      <c r="J994">
        <v>34</v>
      </c>
      <c r="K994">
        <v>105</v>
      </c>
      <c r="L994">
        <v>1</v>
      </c>
      <c r="M994" t="s">
        <v>179</v>
      </c>
      <c r="N994" t="s">
        <v>180</v>
      </c>
      <c r="O994" s="2">
        <v>231.4853751</v>
      </c>
      <c r="P994" s="15"/>
      <c r="Q994" s="15"/>
      <c r="R994" s="15"/>
      <c r="S994" t="s">
        <v>22</v>
      </c>
      <c r="T994">
        <v>13</v>
      </c>
      <c r="U994" s="2">
        <v>282.19169535999998</v>
      </c>
      <c r="V994" s="2">
        <v>6613.8678599999994</v>
      </c>
      <c r="W994" s="2">
        <v>7.9068244000000005</v>
      </c>
      <c r="X994" s="2">
        <v>2.4934384000000001</v>
      </c>
      <c r="Y994" s="2">
        <v>4.2782153599999999</v>
      </c>
      <c r="Z994" s="6">
        <f>Crate_BOMs[[#This Row],[glass weight (lb)]]+Crate_BOMs[[#This Row],[Crate Weight (lb)]]/COUNTIF(Crate_BOMs[crate no.],Crate_BOMs[[#This Row],[crate no.]])</f>
        <v>251.64192476857141</v>
      </c>
      <c r="AA994" s="6" t="str">
        <f>IF(LEFT(Crate_BOMs[[#This Row],[glass code]],4)&lt;&gt;"1116","",IFERROR(MID(Crate_BOMs[[#This Row],[no]],FIND("ECN",Crate_BOMs[[#This Row],[no]]),200),MID(Crate_BOMs[[#This Row],[no]],39,200)))</f>
        <v>2.08 GLZ02</v>
      </c>
      <c r="AB994" s="6" t="str">
        <f>SUBSTITUTE(IF(RIGHT(Crate_BOMs[[#This Row],[PO Sublot-GL]],6)="curved",RIGHT(Crate_BOMs[[#This Row],[PO Sublot-GL]],12),RIGHT(Crate_BOMs[[#This Row],[PO Sublot-GL]],5))," ","")</f>
        <v>GLZ02</v>
      </c>
      <c r="AC994" s="6" t="str">
        <f>SUBSTITUTE(LEFT(Crate_BOMs[[#This Row],[PO Sublot-GL]],LEN(Crate_BOMs[[#This Row],[PO Sublot-GL]])-LEN(Crate_BOMs[[#This Row],[Glass Type]]))," ","")</f>
        <v>2.08</v>
      </c>
      <c r="AD994" s="6" t="str">
        <f>LEFT(Crate_BOMs[[#This Row],[no]],FIND(" ",Crate_BOMs[[#This Row],[no]],5)-1)</f>
        <v>PO 40546</v>
      </c>
      <c r="AE994" s="6" cm="1">
        <f t="array" ref="AE994">COUNTA(_xlfn.UNIQUE(_xlfn._xlws.FILTER(Crate_BOMs[PO],Crate_BOMs[crate no.]=Crate_BOMs[[#This Row],[crate no.]])))</f>
        <v>1</v>
      </c>
      <c r="AF994" s="10" t="str">
        <f>IF(Crate_BOMs[[#This Row],['# POs in Crate]]=1,"",IF(VLOOKUP(Crate_BOMs[[#This Row],[crate no.]],Crates_[[crate no.]:[New Sublot]],3,FALSE)="","",VLOOKUP(Crate_BOMs[[#This Row],[crate no.]],Crates_[[crate no.]:[New Sublot]],3,FALSE)))</f>
        <v/>
      </c>
      <c r="AG994" s="6" t="str">
        <f>IF(VLOOKUP(Crate_BOMs[[#This Row],[crate no.]],Crates_[[crate no.]:[New Sublot]],3,FALSE)="",VLOOKUP(Crate_BOMs[[#This Row],[crate no.]],Crates_[[crate no.]:[New Sublot]],2,FALSE),VLOOKUP(Crate_BOMs[[#This Row],[crate no.]],Crates_[[crate no.]:[New Sublot]],3,FALSE))</f>
        <v>2.08</v>
      </c>
    </row>
    <row r="995" spans="1:33" x14ac:dyDescent="0.25">
      <c r="A995">
        <v>16</v>
      </c>
      <c r="B995">
        <v>300522634</v>
      </c>
      <c r="C995">
        <v>2394819</v>
      </c>
      <c r="D995">
        <v>2</v>
      </c>
      <c r="E995" t="s">
        <v>242</v>
      </c>
      <c r="F995" t="s">
        <v>247</v>
      </c>
      <c r="G995">
        <v>2118</v>
      </c>
      <c r="H995">
        <v>870</v>
      </c>
      <c r="I995">
        <v>83</v>
      </c>
      <c r="J995">
        <v>34</v>
      </c>
      <c r="K995">
        <v>101</v>
      </c>
      <c r="L995">
        <v>1</v>
      </c>
      <c r="M995" t="s">
        <v>179</v>
      </c>
      <c r="N995" t="s">
        <v>180</v>
      </c>
      <c r="O995" s="2">
        <v>222.66688461999999</v>
      </c>
      <c r="P995" s="15"/>
      <c r="Q995" s="15"/>
      <c r="R995" s="15"/>
      <c r="S995" t="s">
        <v>22</v>
      </c>
      <c r="T995">
        <v>13</v>
      </c>
      <c r="U995" s="2">
        <v>282.19169535999998</v>
      </c>
      <c r="V995" s="2">
        <v>6613.8678599999994</v>
      </c>
      <c r="W995" s="2">
        <v>7.9068244000000005</v>
      </c>
      <c r="X995" s="2">
        <v>2.4934384000000001</v>
      </c>
      <c r="Y995" s="2">
        <v>4.2782153599999999</v>
      </c>
      <c r="Z995" s="6">
        <f>Crate_BOMs[[#This Row],[glass weight (lb)]]+Crate_BOMs[[#This Row],[Crate Weight (lb)]]/COUNTIF(Crate_BOMs[crate no.],Crate_BOMs[[#This Row],[crate no.]])</f>
        <v>242.82343428857141</v>
      </c>
      <c r="AA995" s="6" t="str">
        <f>IF(LEFT(Crate_BOMs[[#This Row],[glass code]],4)&lt;&gt;"1116","",IFERROR(MID(Crate_BOMs[[#This Row],[no]],FIND("ECN",Crate_BOMs[[#This Row],[no]]),200),MID(Crate_BOMs[[#This Row],[no]],39,200)))</f>
        <v>2.08 GLZ02</v>
      </c>
      <c r="AB995" s="6" t="str">
        <f>SUBSTITUTE(IF(RIGHT(Crate_BOMs[[#This Row],[PO Sublot-GL]],6)="curved",RIGHT(Crate_BOMs[[#This Row],[PO Sublot-GL]],12),RIGHT(Crate_BOMs[[#This Row],[PO Sublot-GL]],5))," ","")</f>
        <v>GLZ02</v>
      </c>
      <c r="AC995" s="6" t="str">
        <f>SUBSTITUTE(LEFT(Crate_BOMs[[#This Row],[PO Sublot-GL]],LEN(Crate_BOMs[[#This Row],[PO Sublot-GL]])-LEN(Crate_BOMs[[#This Row],[Glass Type]]))," ","")</f>
        <v>2.08</v>
      </c>
      <c r="AD995" s="6" t="str">
        <f>LEFT(Crate_BOMs[[#This Row],[no]],FIND(" ",Crate_BOMs[[#This Row],[no]],5)-1)</f>
        <v>PO 40546</v>
      </c>
      <c r="AE995" s="6" cm="1">
        <f t="array" ref="AE995">COUNTA(_xlfn.UNIQUE(_xlfn._xlws.FILTER(Crate_BOMs[PO],Crate_BOMs[crate no.]=Crate_BOMs[[#This Row],[crate no.]])))</f>
        <v>1</v>
      </c>
      <c r="AF995" s="10" t="str">
        <f>IF(Crate_BOMs[[#This Row],['# POs in Crate]]=1,"",IF(VLOOKUP(Crate_BOMs[[#This Row],[crate no.]],Crates_[[crate no.]:[New Sublot]],3,FALSE)="","",VLOOKUP(Crate_BOMs[[#This Row],[crate no.]],Crates_[[crate no.]:[New Sublot]],3,FALSE)))</f>
        <v/>
      </c>
      <c r="AG995" s="6" t="str">
        <f>IF(VLOOKUP(Crate_BOMs[[#This Row],[crate no.]],Crates_[[crate no.]:[New Sublot]],3,FALSE)="",VLOOKUP(Crate_BOMs[[#This Row],[crate no.]],Crates_[[crate no.]:[New Sublot]],2,FALSE),VLOOKUP(Crate_BOMs[[#This Row],[crate no.]],Crates_[[crate no.]:[New Sublot]],3,FALSE))</f>
        <v>2.08</v>
      </c>
    </row>
    <row r="996" spans="1:33" x14ac:dyDescent="0.25">
      <c r="A996">
        <v>16</v>
      </c>
      <c r="B996">
        <v>300522634</v>
      </c>
      <c r="C996">
        <v>2394819</v>
      </c>
      <c r="D996">
        <v>2</v>
      </c>
      <c r="E996" t="s">
        <v>242</v>
      </c>
      <c r="F996" t="s">
        <v>247</v>
      </c>
      <c r="G996">
        <v>2118</v>
      </c>
      <c r="H996">
        <v>870</v>
      </c>
      <c r="I996">
        <v>83</v>
      </c>
      <c r="J996">
        <v>34</v>
      </c>
      <c r="K996">
        <v>101</v>
      </c>
      <c r="L996">
        <v>1</v>
      </c>
      <c r="M996" t="s">
        <v>179</v>
      </c>
      <c r="N996" t="s">
        <v>180</v>
      </c>
      <c r="O996" s="2">
        <v>222.66688461999999</v>
      </c>
      <c r="P996" s="15"/>
      <c r="Q996" s="15"/>
      <c r="R996" s="15"/>
      <c r="S996" t="s">
        <v>22</v>
      </c>
      <c r="T996">
        <v>13</v>
      </c>
      <c r="U996" s="2">
        <v>282.19169535999998</v>
      </c>
      <c r="V996" s="2">
        <v>6613.8678599999994</v>
      </c>
      <c r="W996" s="2">
        <v>7.9068244000000005</v>
      </c>
      <c r="X996" s="2">
        <v>2.4934384000000001</v>
      </c>
      <c r="Y996" s="2">
        <v>4.2782153599999999</v>
      </c>
      <c r="Z996" s="6">
        <f>Crate_BOMs[[#This Row],[glass weight (lb)]]+Crate_BOMs[[#This Row],[Crate Weight (lb)]]/COUNTIF(Crate_BOMs[crate no.],Crate_BOMs[[#This Row],[crate no.]])</f>
        <v>242.82343428857141</v>
      </c>
      <c r="AA996" s="6" t="str">
        <f>IF(LEFT(Crate_BOMs[[#This Row],[glass code]],4)&lt;&gt;"1116","",IFERROR(MID(Crate_BOMs[[#This Row],[no]],FIND("ECN",Crate_BOMs[[#This Row],[no]]),200),MID(Crate_BOMs[[#This Row],[no]],39,200)))</f>
        <v>2.08 GLZ02</v>
      </c>
      <c r="AB996" s="6" t="str">
        <f>SUBSTITUTE(IF(RIGHT(Crate_BOMs[[#This Row],[PO Sublot-GL]],6)="curved",RIGHT(Crate_BOMs[[#This Row],[PO Sublot-GL]],12),RIGHT(Crate_BOMs[[#This Row],[PO Sublot-GL]],5))," ","")</f>
        <v>GLZ02</v>
      </c>
      <c r="AC996" s="6" t="str">
        <f>SUBSTITUTE(LEFT(Crate_BOMs[[#This Row],[PO Sublot-GL]],LEN(Crate_BOMs[[#This Row],[PO Sublot-GL]])-LEN(Crate_BOMs[[#This Row],[Glass Type]]))," ","")</f>
        <v>2.08</v>
      </c>
      <c r="AD996" s="6" t="str">
        <f>LEFT(Crate_BOMs[[#This Row],[no]],FIND(" ",Crate_BOMs[[#This Row],[no]],5)-1)</f>
        <v>PO 40546</v>
      </c>
      <c r="AE996" s="6" cm="1">
        <f t="array" ref="AE996">COUNTA(_xlfn.UNIQUE(_xlfn._xlws.FILTER(Crate_BOMs[PO],Crate_BOMs[crate no.]=Crate_BOMs[[#This Row],[crate no.]])))</f>
        <v>1</v>
      </c>
      <c r="AF996" s="10" t="str">
        <f>IF(Crate_BOMs[[#This Row],['# POs in Crate]]=1,"",IF(VLOOKUP(Crate_BOMs[[#This Row],[crate no.]],Crates_[[crate no.]:[New Sublot]],3,FALSE)="","",VLOOKUP(Crate_BOMs[[#This Row],[crate no.]],Crates_[[crate no.]:[New Sublot]],3,FALSE)))</f>
        <v/>
      </c>
      <c r="AG996" s="6" t="str">
        <f>IF(VLOOKUP(Crate_BOMs[[#This Row],[crate no.]],Crates_[[crate no.]:[New Sublot]],3,FALSE)="",VLOOKUP(Crate_BOMs[[#This Row],[crate no.]],Crates_[[crate no.]:[New Sublot]],2,FALSE),VLOOKUP(Crate_BOMs[[#This Row],[crate no.]],Crates_[[crate no.]:[New Sublot]],3,FALSE))</f>
        <v>2.08</v>
      </c>
    </row>
    <row r="997" spans="1:33" x14ac:dyDescent="0.25">
      <c r="A997">
        <v>16</v>
      </c>
      <c r="B997">
        <v>300522634</v>
      </c>
      <c r="C997">
        <v>2394819</v>
      </c>
      <c r="D997">
        <v>2</v>
      </c>
      <c r="E997" t="s">
        <v>242</v>
      </c>
      <c r="F997" t="s">
        <v>247</v>
      </c>
      <c r="G997">
        <v>2118</v>
      </c>
      <c r="H997">
        <v>870</v>
      </c>
      <c r="I997">
        <v>83</v>
      </c>
      <c r="J997">
        <v>34</v>
      </c>
      <c r="K997">
        <v>101</v>
      </c>
      <c r="L997">
        <v>1</v>
      </c>
      <c r="M997" t="s">
        <v>179</v>
      </c>
      <c r="N997" t="s">
        <v>180</v>
      </c>
      <c r="O997" s="2">
        <v>222.66688461999999</v>
      </c>
      <c r="P997" s="15"/>
      <c r="Q997" s="15"/>
      <c r="R997" s="15"/>
      <c r="S997" t="s">
        <v>22</v>
      </c>
      <c r="T997">
        <v>13</v>
      </c>
      <c r="U997" s="2">
        <v>282.19169535999998</v>
      </c>
      <c r="V997" s="2">
        <v>6613.8678599999994</v>
      </c>
      <c r="W997" s="2">
        <v>7.9068244000000005</v>
      </c>
      <c r="X997" s="2">
        <v>2.4934384000000001</v>
      </c>
      <c r="Y997" s="2">
        <v>4.2782153599999999</v>
      </c>
      <c r="Z997" s="6">
        <f>Crate_BOMs[[#This Row],[glass weight (lb)]]+Crate_BOMs[[#This Row],[Crate Weight (lb)]]/COUNTIF(Crate_BOMs[crate no.],Crate_BOMs[[#This Row],[crate no.]])</f>
        <v>242.82343428857141</v>
      </c>
      <c r="AA997" s="6" t="str">
        <f>IF(LEFT(Crate_BOMs[[#This Row],[glass code]],4)&lt;&gt;"1116","",IFERROR(MID(Crate_BOMs[[#This Row],[no]],FIND("ECN",Crate_BOMs[[#This Row],[no]]),200),MID(Crate_BOMs[[#This Row],[no]],39,200)))</f>
        <v>2.08 GLZ02</v>
      </c>
      <c r="AB997" s="6" t="str">
        <f>SUBSTITUTE(IF(RIGHT(Crate_BOMs[[#This Row],[PO Sublot-GL]],6)="curved",RIGHT(Crate_BOMs[[#This Row],[PO Sublot-GL]],12),RIGHT(Crate_BOMs[[#This Row],[PO Sublot-GL]],5))," ","")</f>
        <v>GLZ02</v>
      </c>
      <c r="AC997" s="6" t="str">
        <f>SUBSTITUTE(LEFT(Crate_BOMs[[#This Row],[PO Sublot-GL]],LEN(Crate_BOMs[[#This Row],[PO Sublot-GL]])-LEN(Crate_BOMs[[#This Row],[Glass Type]]))," ","")</f>
        <v>2.08</v>
      </c>
      <c r="AD997" s="6" t="str">
        <f>LEFT(Crate_BOMs[[#This Row],[no]],FIND(" ",Crate_BOMs[[#This Row],[no]],5)-1)</f>
        <v>PO 40546</v>
      </c>
      <c r="AE997" s="6" cm="1">
        <f t="array" ref="AE997">COUNTA(_xlfn.UNIQUE(_xlfn._xlws.FILTER(Crate_BOMs[PO],Crate_BOMs[crate no.]=Crate_BOMs[[#This Row],[crate no.]])))</f>
        <v>1</v>
      </c>
      <c r="AF997" s="10" t="str">
        <f>IF(Crate_BOMs[[#This Row],['# POs in Crate]]=1,"",IF(VLOOKUP(Crate_BOMs[[#This Row],[crate no.]],Crates_[[crate no.]:[New Sublot]],3,FALSE)="","",VLOOKUP(Crate_BOMs[[#This Row],[crate no.]],Crates_[[crate no.]:[New Sublot]],3,FALSE)))</f>
        <v/>
      </c>
      <c r="AG997" s="6" t="str">
        <f>IF(VLOOKUP(Crate_BOMs[[#This Row],[crate no.]],Crates_[[crate no.]:[New Sublot]],3,FALSE)="",VLOOKUP(Crate_BOMs[[#This Row],[crate no.]],Crates_[[crate no.]:[New Sublot]],2,FALSE),VLOOKUP(Crate_BOMs[[#This Row],[crate no.]],Crates_[[crate no.]:[New Sublot]],3,FALSE))</f>
        <v>2.08</v>
      </c>
    </row>
    <row r="998" spans="1:33" x14ac:dyDescent="0.25">
      <c r="A998">
        <v>16</v>
      </c>
      <c r="B998">
        <v>300522634</v>
      </c>
      <c r="C998">
        <v>2394819</v>
      </c>
      <c r="D998">
        <v>2</v>
      </c>
      <c r="E998" t="s">
        <v>242</v>
      </c>
      <c r="F998" t="s">
        <v>247</v>
      </c>
      <c r="G998">
        <v>2118</v>
      </c>
      <c r="H998">
        <v>870</v>
      </c>
      <c r="I998">
        <v>83</v>
      </c>
      <c r="J998">
        <v>34</v>
      </c>
      <c r="K998">
        <v>101</v>
      </c>
      <c r="L998">
        <v>1</v>
      </c>
      <c r="M998" t="s">
        <v>179</v>
      </c>
      <c r="N998" t="s">
        <v>180</v>
      </c>
      <c r="O998" s="2">
        <v>222.66688461999999</v>
      </c>
      <c r="P998" s="15"/>
      <c r="Q998" s="15"/>
      <c r="R998" s="15"/>
      <c r="S998" t="s">
        <v>22</v>
      </c>
      <c r="T998">
        <v>13</v>
      </c>
      <c r="U998" s="2">
        <v>282.19169535999998</v>
      </c>
      <c r="V998" s="2">
        <v>6613.8678599999994</v>
      </c>
      <c r="W998" s="2">
        <v>7.9068244000000005</v>
      </c>
      <c r="X998" s="2">
        <v>2.4934384000000001</v>
      </c>
      <c r="Y998" s="2">
        <v>4.2782153599999999</v>
      </c>
      <c r="Z998" s="6">
        <f>Crate_BOMs[[#This Row],[glass weight (lb)]]+Crate_BOMs[[#This Row],[Crate Weight (lb)]]/COUNTIF(Crate_BOMs[crate no.],Crate_BOMs[[#This Row],[crate no.]])</f>
        <v>242.82343428857141</v>
      </c>
      <c r="AA998" s="6" t="str">
        <f>IF(LEFT(Crate_BOMs[[#This Row],[glass code]],4)&lt;&gt;"1116","",IFERROR(MID(Crate_BOMs[[#This Row],[no]],FIND("ECN",Crate_BOMs[[#This Row],[no]]),200),MID(Crate_BOMs[[#This Row],[no]],39,200)))</f>
        <v>2.08 GLZ02</v>
      </c>
      <c r="AB998" s="6" t="str">
        <f>SUBSTITUTE(IF(RIGHT(Crate_BOMs[[#This Row],[PO Sublot-GL]],6)="curved",RIGHT(Crate_BOMs[[#This Row],[PO Sublot-GL]],12),RIGHT(Crate_BOMs[[#This Row],[PO Sublot-GL]],5))," ","")</f>
        <v>GLZ02</v>
      </c>
      <c r="AC998" s="6" t="str">
        <f>SUBSTITUTE(LEFT(Crate_BOMs[[#This Row],[PO Sublot-GL]],LEN(Crate_BOMs[[#This Row],[PO Sublot-GL]])-LEN(Crate_BOMs[[#This Row],[Glass Type]]))," ","")</f>
        <v>2.08</v>
      </c>
      <c r="AD998" s="6" t="str">
        <f>LEFT(Crate_BOMs[[#This Row],[no]],FIND(" ",Crate_BOMs[[#This Row],[no]],5)-1)</f>
        <v>PO 40546</v>
      </c>
      <c r="AE998" s="6" cm="1">
        <f t="array" ref="AE998">COUNTA(_xlfn.UNIQUE(_xlfn._xlws.FILTER(Crate_BOMs[PO],Crate_BOMs[crate no.]=Crate_BOMs[[#This Row],[crate no.]])))</f>
        <v>1</v>
      </c>
      <c r="AF998" s="10" t="str">
        <f>IF(Crate_BOMs[[#This Row],['# POs in Crate]]=1,"",IF(VLOOKUP(Crate_BOMs[[#This Row],[crate no.]],Crates_[[crate no.]:[New Sublot]],3,FALSE)="","",VLOOKUP(Crate_BOMs[[#This Row],[crate no.]],Crates_[[crate no.]:[New Sublot]],3,FALSE)))</f>
        <v/>
      </c>
      <c r="AG998" s="6" t="str">
        <f>IF(VLOOKUP(Crate_BOMs[[#This Row],[crate no.]],Crates_[[crate no.]:[New Sublot]],3,FALSE)="",VLOOKUP(Crate_BOMs[[#This Row],[crate no.]],Crates_[[crate no.]:[New Sublot]],2,FALSE),VLOOKUP(Crate_BOMs[[#This Row],[crate no.]],Crates_[[crate no.]:[New Sublot]],3,FALSE))</f>
        <v>2.08</v>
      </c>
    </row>
    <row r="999" spans="1:33" x14ac:dyDescent="0.25">
      <c r="A999">
        <v>16</v>
      </c>
      <c r="B999">
        <v>300522634</v>
      </c>
      <c r="C999">
        <v>2394819</v>
      </c>
      <c r="D999">
        <v>2</v>
      </c>
      <c r="E999" t="s">
        <v>242</v>
      </c>
      <c r="F999" t="s">
        <v>247</v>
      </c>
      <c r="G999">
        <v>2118</v>
      </c>
      <c r="H999">
        <v>870</v>
      </c>
      <c r="I999">
        <v>83</v>
      </c>
      <c r="J999">
        <v>34</v>
      </c>
      <c r="K999">
        <v>101</v>
      </c>
      <c r="L999">
        <v>1</v>
      </c>
      <c r="M999" t="s">
        <v>179</v>
      </c>
      <c r="N999" t="s">
        <v>180</v>
      </c>
      <c r="O999" s="2">
        <v>222.66688461999999</v>
      </c>
      <c r="P999" s="15"/>
      <c r="Q999" s="15"/>
      <c r="R999" s="15"/>
      <c r="S999" t="s">
        <v>22</v>
      </c>
      <c r="T999">
        <v>13</v>
      </c>
      <c r="U999" s="2">
        <v>282.19169535999998</v>
      </c>
      <c r="V999" s="2">
        <v>6613.8678599999994</v>
      </c>
      <c r="W999" s="2">
        <v>7.9068244000000005</v>
      </c>
      <c r="X999" s="2">
        <v>2.4934384000000001</v>
      </c>
      <c r="Y999" s="2">
        <v>4.2782153599999999</v>
      </c>
      <c r="Z999" s="6">
        <f>Crate_BOMs[[#This Row],[glass weight (lb)]]+Crate_BOMs[[#This Row],[Crate Weight (lb)]]/COUNTIF(Crate_BOMs[crate no.],Crate_BOMs[[#This Row],[crate no.]])</f>
        <v>242.82343428857141</v>
      </c>
      <c r="AA999" s="6" t="str">
        <f>IF(LEFT(Crate_BOMs[[#This Row],[glass code]],4)&lt;&gt;"1116","",IFERROR(MID(Crate_BOMs[[#This Row],[no]],FIND("ECN",Crate_BOMs[[#This Row],[no]]),200),MID(Crate_BOMs[[#This Row],[no]],39,200)))</f>
        <v>2.08 GLZ02</v>
      </c>
      <c r="AB999" s="6" t="str">
        <f>SUBSTITUTE(IF(RIGHT(Crate_BOMs[[#This Row],[PO Sublot-GL]],6)="curved",RIGHT(Crate_BOMs[[#This Row],[PO Sublot-GL]],12),RIGHT(Crate_BOMs[[#This Row],[PO Sublot-GL]],5))," ","")</f>
        <v>GLZ02</v>
      </c>
      <c r="AC999" s="6" t="str">
        <f>SUBSTITUTE(LEFT(Crate_BOMs[[#This Row],[PO Sublot-GL]],LEN(Crate_BOMs[[#This Row],[PO Sublot-GL]])-LEN(Crate_BOMs[[#This Row],[Glass Type]]))," ","")</f>
        <v>2.08</v>
      </c>
      <c r="AD999" s="6" t="str">
        <f>LEFT(Crate_BOMs[[#This Row],[no]],FIND(" ",Crate_BOMs[[#This Row],[no]],5)-1)</f>
        <v>PO 40546</v>
      </c>
      <c r="AE999" s="6" cm="1">
        <f t="array" ref="AE999">COUNTA(_xlfn.UNIQUE(_xlfn._xlws.FILTER(Crate_BOMs[PO],Crate_BOMs[crate no.]=Crate_BOMs[[#This Row],[crate no.]])))</f>
        <v>1</v>
      </c>
      <c r="AF999" s="10" t="str">
        <f>IF(Crate_BOMs[[#This Row],['# POs in Crate]]=1,"",IF(VLOOKUP(Crate_BOMs[[#This Row],[crate no.]],Crates_[[crate no.]:[New Sublot]],3,FALSE)="","",VLOOKUP(Crate_BOMs[[#This Row],[crate no.]],Crates_[[crate no.]:[New Sublot]],3,FALSE)))</f>
        <v/>
      </c>
      <c r="AG999" s="6" t="str">
        <f>IF(VLOOKUP(Crate_BOMs[[#This Row],[crate no.]],Crates_[[crate no.]:[New Sublot]],3,FALSE)="",VLOOKUP(Crate_BOMs[[#This Row],[crate no.]],Crates_[[crate no.]:[New Sublot]],2,FALSE),VLOOKUP(Crate_BOMs[[#This Row],[crate no.]],Crates_[[crate no.]:[New Sublot]],3,FALSE))</f>
        <v>2.08</v>
      </c>
    </row>
    <row r="1000" spans="1:33" x14ac:dyDescent="0.25">
      <c r="A1000">
        <v>16</v>
      </c>
      <c r="B1000">
        <v>300522634</v>
      </c>
      <c r="C1000">
        <v>2394819</v>
      </c>
      <c r="D1000">
        <v>2</v>
      </c>
      <c r="E1000" t="s">
        <v>242</v>
      </c>
      <c r="F1000" t="s">
        <v>247</v>
      </c>
      <c r="G1000">
        <v>2118</v>
      </c>
      <c r="H1000">
        <v>870</v>
      </c>
      <c r="I1000">
        <v>83</v>
      </c>
      <c r="J1000">
        <v>34</v>
      </c>
      <c r="K1000">
        <v>101</v>
      </c>
      <c r="L1000">
        <v>1</v>
      </c>
      <c r="M1000" t="s">
        <v>179</v>
      </c>
      <c r="N1000" t="s">
        <v>180</v>
      </c>
      <c r="O1000" s="2">
        <v>222.66688461999999</v>
      </c>
      <c r="P1000" s="15"/>
      <c r="Q1000" s="15"/>
      <c r="R1000" s="15"/>
      <c r="S1000" t="s">
        <v>22</v>
      </c>
      <c r="T1000">
        <v>13</v>
      </c>
      <c r="U1000" s="2">
        <v>282.19169535999998</v>
      </c>
      <c r="V1000" s="2">
        <v>6613.8678599999994</v>
      </c>
      <c r="W1000" s="2">
        <v>7.9068244000000005</v>
      </c>
      <c r="X1000" s="2">
        <v>2.4934384000000001</v>
      </c>
      <c r="Y1000" s="2">
        <v>4.2782153599999999</v>
      </c>
      <c r="Z1000" s="6">
        <f>Crate_BOMs[[#This Row],[glass weight (lb)]]+Crate_BOMs[[#This Row],[Crate Weight (lb)]]/COUNTIF(Crate_BOMs[crate no.],Crate_BOMs[[#This Row],[crate no.]])</f>
        <v>242.82343428857141</v>
      </c>
      <c r="AA1000" s="6" t="str">
        <f>IF(LEFT(Crate_BOMs[[#This Row],[glass code]],4)&lt;&gt;"1116","",IFERROR(MID(Crate_BOMs[[#This Row],[no]],FIND("ECN",Crate_BOMs[[#This Row],[no]]),200),MID(Crate_BOMs[[#This Row],[no]],39,200)))</f>
        <v>2.08 GLZ02</v>
      </c>
      <c r="AB1000" s="6" t="str">
        <f>SUBSTITUTE(IF(RIGHT(Crate_BOMs[[#This Row],[PO Sublot-GL]],6)="curved",RIGHT(Crate_BOMs[[#This Row],[PO Sublot-GL]],12),RIGHT(Crate_BOMs[[#This Row],[PO Sublot-GL]],5))," ","")</f>
        <v>GLZ02</v>
      </c>
      <c r="AC1000" s="6" t="str">
        <f>SUBSTITUTE(LEFT(Crate_BOMs[[#This Row],[PO Sublot-GL]],LEN(Crate_BOMs[[#This Row],[PO Sublot-GL]])-LEN(Crate_BOMs[[#This Row],[Glass Type]]))," ","")</f>
        <v>2.08</v>
      </c>
      <c r="AD1000" s="6" t="str">
        <f>LEFT(Crate_BOMs[[#This Row],[no]],FIND(" ",Crate_BOMs[[#This Row],[no]],5)-1)</f>
        <v>PO 40546</v>
      </c>
      <c r="AE1000" s="6" cm="1">
        <f t="array" ref="AE1000">COUNTA(_xlfn.UNIQUE(_xlfn._xlws.FILTER(Crate_BOMs[PO],Crate_BOMs[crate no.]=Crate_BOMs[[#This Row],[crate no.]])))</f>
        <v>1</v>
      </c>
      <c r="AF1000" s="10" t="str">
        <f>IF(Crate_BOMs[[#This Row],['# POs in Crate]]=1,"",IF(VLOOKUP(Crate_BOMs[[#This Row],[crate no.]],Crates_[[crate no.]:[New Sublot]],3,FALSE)="","",VLOOKUP(Crate_BOMs[[#This Row],[crate no.]],Crates_[[crate no.]:[New Sublot]],3,FALSE)))</f>
        <v/>
      </c>
      <c r="AG1000" s="6" t="str">
        <f>IF(VLOOKUP(Crate_BOMs[[#This Row],[crate no.]],Crates_[[crate no.]:[New Sublot]],3,FALSE)="",VLOOKUP(Crate_BOMs[[#This Row],[crate no.]],Crates_[[crate no.]:[New Sublot]],2,FALSE),VLOOKUP(Crate_BOMs[[#This Row],[crate no.]],Crates_[[crate no.]:[New Sublot]],3,FALSE))</f>
        <v>2.08</v>
      </c>
    </row>
    <row r="1001" spans="1:33" x14ac:dyDescent="0.25">
      <c r="A1001">
        <v>16</v>
      </c>
      <c r="B1001">
        <v>300522634</v>
      </c>
      <c r="C1001">
        <v>2394819</v>
      </c>
      <c r="D1001">
        <v>2</v>
      </c>
      <c r="E1001" t="s">
        <v>242</v>
      </c>
      <c r="F1001" t="s">
        <v>247</v>
      </c>
      <c r="G1001">
        <v>2118</v>
      </c>
      <c r="H1001">
        <v>870</v>
      </c>
      <c r="I1001">
        <v>83</v>
      </c>
      <c r="J1001">
        <v>34</v>
      </c>
      <c r="K1001">
        <v>101</v>
      </c>
      <c r="L1001">
        <v>1</v>
      </c>
      <c r="M1001" t="s">
        <v>179</v>
      </c>
      <c r="N1001" t="s">
        <v>180</v>
      </c>
      <c r="O1001" s="2">
        <v>222.66688461999999</v>
      </c>
      <c r="P1001" s="15"/>
      <c r="Q1001" s="15"/>
      <c r="R1001" s="15"/>
      <c r="S1001" t="s">
        <v>22</v>
      </c>
      <c r="T1001">
        <v>13</v>
      </c>
      <c r="U1001" s="2">
        <v>282.19169535999998</v>
      </c>
      <c r="V1001" s="2">
        <v>6613.8678599999994</v>
      </c>
      <c r="W1001" s="2">
        <v>7.9068244000000005</v>
      </c>
      <c r="X1001" s="2">
        <v>2.4934384000000001</v>
      </c>
      <c r="Y1001" s="2">
        <v>4.2782153599999999</v>
      </c>
      <c r="Z1001" s="6">
        <f>Crate_BOMs[[#This Row],[glass weight (lb)]]+Crate_BOMs[[#This Row],[Crate Weight (lb)]]/COUNTIF(Crate_BOMs[crate no.],Crate_BOMs[[#This Row],[crate no.]])</f>
        <v>242.82343428857141</v>
      </c>
      <c r="AA1001" s="6" t="str">
        <f>IF(LEFT(Crate_BOMs[[#This Row],[glass code]],4)&lt;&gt;"1116","",IFERROR(MID(Crate_BOMs[[#This Row],[no]],FIND("ECN",Crate_BOMs[[#This Row],[no]]),200),MID(Crate_BOMs[[#This Row],[no]],39,200)))</f>
        <v>2.08 GLZ02</v>
      </c>
      <c r="AB1001" s="6" t="str">
        <f>SUBSTITUTE(IF(RIGHT(Crate_BOMs[[#This Row],[PO Sublot-GL]],6)="curved",RIGHT(Crate_BOMs[[#This Row],[PO Sublot-GL]],12),RIGHT(Crate_BOMs[[#This Row],[PO Sublot-GL]],5))," ","")</f>
        <v>GLZ02</v>
      </c>
      <c r="AC1001" s="6" t="str">
        <f>SUBSTITUTE(LEFT(Crate_BOMs[[#This Row],[PO Sublot-GL]],LEN(Crate_BOMs[[#This Row],[PO Sublot-GL]])-LEN(Crate_BOMs[[#This Row],[Glass Type]]))," ","")</f>
        <v>2.08</v>
      </c>
      <c r="AD1001" s="6" t="str">
        <f>LEFT(Crate_BOMs[[#This Row],[no]],FIND(" ",Crate_BOMs[[#This Row],[no]],5)-1)</f>
        <v>PO 40546</v>
      </c>
      <c r="AE1001" s="6" cm="1">
        <f t="array" ref="AE1001">COUNTA(_xlfn.UNIQUE(_xlfn._xlws.FILTER(Crate_BOMs[PO],Crate_BOMs[crate no.]=Crate_BOMs[[#This Row],[crate no.]])))</f>
        <v>1</v>
      </c>
      <c r="AF1001" s="10" t="str">
        <f>IF(Crate_BOMs[[#This Row],['# POs in Crate]]=1,"",IF(VLOOKUP(Crate_BOMs[[#This Row],[crate no.]],Crates_[[crate no.]:[New Sublot]],3,FALSE)="","",VLOOKUP(Crate_BOMs[[#This Row],[crate no.]],Crates_[[crate no.]:[New Sublot]],3,FALSE)))</f>
        <v/>
      </c>
      <c r="AG1001" s="6" t="str">
        <f>IF(VLOOKUP(Crate_BOMs[[#This Row],[crate no.]],Crates_[[crate no.]:[New Sublot]],3,FALSE)="",VLOOKUP(Crate_BOMs[[#This Row],[crate no.]],Crates_[[crate no.]:[New Sublot]],2,FALSE),VLOOKUP(Crate_BOMs[[#This Row],[crate no.]],Crates_[[crate no.]:[New Sublot]],3,FALSE))</f>
        <v>2.08</v>
      </c>
    </row>
    <row r="1002" spans="1:33" x14ac:dyDescent="0.25">
      <c r="A1002">
        <v>16</v>
      </c>
      <c r="B1002">
        <v>300522634</v>
      </c>
      <c r="C1002">
        <v>2394819</v>
      </c>
      <c r="D1002">
        <v>1</v>
      </c>
      <c r="E1002" t="s">
        <v>177</v>
      </c>
      <c r="F1002" t="s">
        <v>247</v>
      </c>
      <c r="G1002">
        <v>2181</v>
      </c>
      <c r="H1002">
        <v>870</v>
      </c>
      <c r="I1002">
        <v>86</v>
      </c>
      <c r="J1002">
        <v>34</v>
      </c>
      <c r="K1002">
        <v>105</v>
      </c>
      <c r="L1002">
        <v>1</v>
      </c>
      <c r="M1002" t="s">
        <v>179</v>
      </c>
      <c r="N1002" t="s">
        <v>180</v>
      </c>
      <c r="O1002" s="2">
        <v>231.4853751</v>
      </c>
      <c r="P1002" s="15"/>
      <c r="Q1002" s="15"/>
      <c r="R1002" s="15"/>
      <c r="S1002" t="s">
        <v>22</v>
      </c>
      <c r="T1002">
        <v>13</v>
      </c>
      <c r="U1002" s="2">
        <v>282.19169535999998</v>
      </c>
      <c r="V1002" s="2">
        <v>6613.8678599999994</v>
      </c>
      <c r="W1002" s="2">
        <v>7.9068244000000005</v>
      </c>
      <c r="X1002" s="2">
        <v>2.4934384000000001</v>
      </c>
      <c r="Y1002" s="2">
        <v>4.2782153599999999</v>
      </c>
      <c r="Z1002" s="6">
        <f>Crate_BOMs[[#This Row],[glass weight (lb)]]+Crate_BOMs[[#This Row],[Crate Weight (lb)]]/COUNTIF(Crate_BOMs[crate no.],Crate_BOMs[[#This Row],[crate no.]])</f>
        <v>251.64192476857141</v>
      </c>
      <c r="AA1002" s="6" t="str">
        <f>IF(LEFT(Crate_BOMs[[#This Row],[glass code]],4)&lt;&gt;"1116","",IFERROR(MID(Crate_BOMs[[#This Row],[no]],FIND("ECN",Crate_BOMs[[#This Row],[no]]),200),MID(Crate_BOMs[[#This Row],[no]],39,200)))</f>
        <v>2.08 GLZ02</v>
      </c>
      <c r="AB1002" s="6" t="str">
        <f>SUBSTITUTE(IF(RIGHT(Crate_BOMs[[#This Row],[PO Sublot-GL]],6)="curved",RIGHT(Crate_BOMs[[#This Row],[PO Sublot-GL]],12),RIGHT(Crate_BOMs[[#This Row],[PO Sublot-GL]],5))," ","")</f>
        <v>GLZ02</v>
      </c>
      <c r="AC1002" s="6" t="str">
        <f>SUBSTITUTE(LEFT(Crate_BOMs[[#This Row],[PO Sublot-GL]],LEN(Crate_BOMs[[#This Row],[PO Sublot-GL]])-LEN(Crate_BOMs[[#This Row],[Glass Type]]))," ","")</f>
        <v>2.08</v>
      </c>
      <c r="AD1002" s="6" t="str">
        <f>LEFT(Crate_BOMs[[#This Row],[no]],FIND(" ",Crate_BOMs[[#This Row],[no]],5)-1)</f>
        <v>PO 40546</v>
      </c>
      <c r="AE1002" s="6" cm="1">
        <f t="array" ref="AE1002">COUNTA(_xlfn.UNIQUE(_xlfn._xlws.FILTER(Crate_BOMs[PO],Crate_BOMs[crate no.]=Crate_BOMs[[#This Row],[crate no.]])))</f>
        <v>1</v>
      </c>
      <c r="AF1002" s="10" t="str">
        <f>IF(Crate_BOMs[[#This Row],['# POs in Crate]]=1,"",IF(VLOOKUP(Crate_BOMs[[#This Row],[crate no.]],Crates_[[crate no.]:[New Sublot]],3,FALSE)="","",VLOOKUP(Crate_BOMs[[#This Row],[crate no.]],Crates_[[crate no.]:[New Sublot]],3,FALSE)))</f>
        <v/>
      </c>
      <c r="AG1002" s="6" t="str">
        <f>IF(VLOOKUP(Crate_BOMs[[#This Row],[crate no.]],Crates_[[crate no.]:[New Sublot]],3,FALSE)="",VLOOKUP(Crate_BOMs[[#This Row],[crate no.]],Crates_[[crate no.]:[New Sublot]],2,FALSE),VLOOKUP(Crate_BOMs[[#This Row],[crate no.]],Crates_[[crate no.]:[New Sublot]],3,FALSE))</f>
        <v>2.08</v>
      </c>
    </row>
    <row r="1003" spans="1:33" x14ac:dyDescent="0.25">
      <c r="A1003">
        <v>16</v>
      </c>
      <c r="B1003">
        <v>300522634</v>
      </c>
      <c r="C1003">
        <v>2394819</v>
      </c>
      <c r="D1003">
        <v>2</v>
      </c>
      <c r="E1003" t="s">
        <v>242</v>
      </c>
      <c r="F1003" t="s">
        <v>247</v>
      </c>
      <c r="G1003">
        <v>2118</v>
      </c>
      <c r="H1003">
        <v>870</v>
      </c>
      <c r="I1003">
        <v>83</v>
      </c>
      <c r="J1003">
        <v>34</v>
      </c>
      <c r="K1003">
        <v>101</v>
      </c>
      <c r="L1003">
        <v>1</v>
      </c>
      <c r="M1003" t="s">
        <v>179</v>
      </c>
      <c r="N1003" t="s">
        <v>180</v>
      </c>
      <c r="O1003" s="2">
        <v>222.66688461999999</v>
      </c>
      <c r="P1003" s="15"/>
      <c r="Q1003" s="15"/>
      <c r="R1003" s="15"/>
      <c r="S1003" t="s">
        <v>22</v>
      </c>
      <c r="T1003">
        <v>13</v>
      </c>
      <c r="U1003" s="2">
        <v>282.19169535999998</v>
      </c>
      <c r="V1003" s="2">
        <v>6613.8678599999994</v>
      </c>
      <c r="W1003" s="2">
        <v>7.9068244000000005</v>
      </c>
      <c r="X1003" s="2">
        <v>2.4934384000000001</v>
      </c>
      <c r="Y1003" s="2">
        <v>4.2782153599999999</v>
      </c>
      <c r="Z1003" s="6">
        <f>Crate_BOMs[[#This Row],[glass weight (lb)]]+Crate_BOMs[[#This Row],[Crate Weight (lb)]]/COUNTIF(Crate_BOMs[crate no.],Crate_BOMs[[#This Row],[crate no.]])</f>
        <v>242.82343428857141</v>
      </c>
      <c r="AA1003" s="6" t="str">
        <f>IF(LEFT(Crate_BOMs[[#This Row],[glass code]],4)&lt;&gt;"1116","",IFERROR(MID(Crate_BOMs[[#This Row],[no]],FIND("ECN",Crate_BOMs[[#This Row],[no]]),200),MID(Crate_BOMs[[#This Row],[no]],39,200)))</f>
        <v>2.08 GLZ02</v>
      </c>
      <c r="AB1003" s="6" t="str">
        <f>SUBSTITUTE(IF(RIGHT(Crate_BOMs[[#This Row],[PO Sublot-GL]],6)="curved",RIGHT(Crate_BOMs[[#This Row],[PO Sublot-GL]],12),RIGHT(Crate_BOMs[[#This Row],[PO Sublot-GL]],5))," ","")</f>
        <v>GLZ02</v>
      </c>
      <c r="AC1003" s="6" t="str">
        <f>SUBSTITUTE(LEFT(Crate_BOMs[[#This Row],[PO Sublot-GL]],LEN(Crate_BOMs[[#This Row],[PO Sublot-GL]])-LEN(Crate_BOMs[[#This Row],[Glass Type]]))," ","")</f>
        <v>2.08</v>
      </c>
      <c r="AD1003" s="6" t="str">
        <f>LEFT(Crate_BOMs[[#This Row],[no]],FIND(" ",Crate_BOMs[[#This Row],[no]],5)-1)</f>
        <v>PO 40546</v>
      </c>
      <c r="AE1003" s="6" cm="1">
        <f t="array" ref="AE1003">COUNTA(_xlfn.UNIQUE(_xlfn._xlws.FILTER(Crate_BOMs[PO],Crate_BOMs[crate no.]=Crate_BOMs[[#This Row],[crate no.]])))</f>
        <v>1</v>
      </c>
      <c r="AF1003" s="10" t="str">
        <f>IF(Crate_BOMs[[#This Row],['# POs in Crate]]=1,"",IF(VLOOKUP(Crate_BOMs[[#This Row],[crate no.]],Crates_[[crate no.]:[New Sublot]],3,FALSE)="","",VLOOKUP(Crate_BOMs[[#This Row],[crate no.]],Crates_[[crate no.]:[New Sublot]],3,FALSE)))</f>
        <v/>
      </c>
      <c r="AG1003" s="6" t="str">
        <f>IF(VLOOKUP(Crate_BOMs[[#This Row],[crate no.]],Crates_[[crate no.]:[New Sublot]],3,FALSE)="",VLOOKUP(Crate_BOMs[[#This Row],[crate no.]],Crates_[[crate no.]:[New Sublot]],2,FALSE),VLOOKUP(Crate_BOMs[[#This Row],[crate no.]],Crates_[[crate no.]:[New Sublot]],3,FALSE))</f>
        <v>2.08</v>
      </c>
    </row>
    <row r="1004" spans="1:33" x14ac:dyDescent="0.25">
      <c r="A1004">
        <v>16</v>
      </c>
      <c r="B1004">
        <v>300522634</v>
      </c>
      <c r="C1004">
        <v>2394819</v>
      </c>
      <c r="D1004">
        <v>2</v>
      </c>
      <c r="E1004" t="s">
        <v>242</v>
      </c>
      <c r="F1004" t="s">
        <v>247</v>
      </c>
      <c r="G1004">
        <v>2118</v>
      </c>
      <c r="H1004">
        <v>870</v>
      </c>
      <c r="I1004">
        <v>83</v>
      </c>
      <c r="J1004">
        <v>34</v>
      </c>
      <c r="K1004">
        <v>101</v>
      </c>
      <c r="L1004">
        <v>1</v>
      </c>
      <c r="M1004" t="s">
        <v>179</v>
      </c>
      <c r="N1004" t="s">
        <v>180</v>
      </c>
      <c r="O1004" s="2">
        <v>222.66688461999999</v>
      </c>
      <c r="P1004" s="15"/>
      <c r="Q1004" s="15"/>
      <c r="R1004" s="15"/>
      <c r="S1004" t="s">
        <v>22</v>
      </c>
      <c r="T1004">
        <v>13</v>
      </c>
      <c r="U1004" s="2">
        <v>282.19169535999998</v>
      </c>
      <c r="V1004" s="2">
        <v>6613.8678599999994</v>
      </c>
      <c r="W1004" s="2">
        <v>7.9068244000000005</v>
      </c>
      <c r="X1004" s="2">
        <v>2.4934384000000001</v>
      </c>
      <c r="Y1004" s="2">
        <v>4.2782153599999999</v>
      </c>
      <c r="Z1004" s="6">
        <f>Crate_BOMs[[#This Row],[glass weight (lb)]]+Crate_BOMs[[#This Row],[Crate Weight (lb)]]/COUNTIF(Crate_BOMs[crate no.],Crate_BOMs[[#This Row],[crate no.]])</f>
        <v>242.82343428857141</v>
      </c>
      <c r="AA1004" s="6" t="str">
        <f>IF(LEFT(Crate_BOMs[[#This Row],[glass code]],4)&lt;&gt;"1116","",IFERROR(MID(Crate_BOMs[[#This Row],[no]],FIND("ECN",Crate_BOMs[[#This Row],[no]]),200),MID(Crate_BOMs[[#This Row],[no]],39,200)))</f>
        <v>2.08 GLZ02</v>
      </c>
      <c r="AB1004" s="6" t="str">
        <f>SUBSTITUTE(IF(RIGHT(Crate_BOMs[[#This Row],[PO Sublot-GL]],6)="curved",RIGHT(Crate_BOMs[[#This Row],[PO Sublot-GL]],12),RIGHT(Crate_BOMs[[#This Row],[PO Sublot-GL]],5))," ","")</f>
        <v>GLZ02</v>
      </c>
      <c r="AC1004" s="6" t="str">
        <f>SUBSTITUTE(LEFT(Crate_BOMs[[#This Row],[PO Sublot-GL]],LEN(Crate_BOMs[[#This Row],[PO Sublot-GL]])-LEN(Crate_BOMs[[#This Row],[Glass Type]]))," ","")</f>
        <v>2.08</v>
      </c>
      <c r="AD1004" s="6" t="str">
        <f>LEFT(Crate_BOMs[[#This Row],[no]],FIND(" ",Crate_BOMs[[#This Row],[no]],5)-1)</f>
        <v>PO 40546</v>
      </c>
      <c r="AE1004" s="6" cm="1">
        <f t="array" ref="AE1004">COUNTA(_xlfn.UNIQUE(_xlfn._xlws.FILTER(Crate_BOMs[PO],Crate_BOMs[crate no.]=Crate_BOMs[[#This Row],[crate no.]])))</f>
        <v>1</v>
      </c>
      <c r="AF1004" s="10" t="str">
        <f>IF(Crate_BOMs[[#This Row],['# POs in Crate]]=1,"",IF(VLOOKUP(Crate_BOMs[[#This Row],[crate no.]],Crates_[[crate no.]:[New Sublot]],3,FALSE)="","",VLOOKUP(Crate_BOMs[[#This Row],[crate no.]],Crates_[[crate no.]:[New Sublot]],3,FALSE)))</f>
        <v/>
      </c>
      <c r="AG1004" s="6" t="str">
        <f>IF(VLOOKUP(Crate_BOMs[[#This Row],[crate no.]],Crates_[[crate no.]:[New Sublot]],3,FALSE)="",VLOOKUP(Crate_BOMs[[#This Row],[crate no.]],Crates_[[crate no.]:[New Sublot]],2,FALSE),VLOOKUP(Crate_BOMs[[#This Row],[crate no.]],Crates_[[crate no.]:[New Sublot]],3,FALSE))</f>
        <v>2.08</v>
      </c>
    </row>
    <row r="1005" spans="1:33" x14ac:dyDescent="0.25">
      <c r="A1005">
        <v>16</v>
      </c>
      <c r="B1005">
        <v>300522634</v>
      </c>
      <c r="C1005">
        <v>2394819</v>
      </c>
      <c r="D1005">
        <v>2</v>
      </c>
      <c r="E1005" t="s">
        <v>242</v>
      </c>
      <c r="F1005" t="s">
        <v>247</v>
      </c>
      <c r="G1005">
        <v>2118</v>
      </c>
      <c r="H1005">
        <v>870</v>
      </c>
      <c r="I1005">
        <v>83</v>
      </c>
      <c r="J1005">
        <v>34</v>
      </c>
      <c r="K1005">
        <v>101</v>
      </c>
      <c r="L1005">
        <v>1</v>
      </c>
      <c r="M1005" t="s">
        <v>179</v>
      </c>
      <c r="N1005" t="s">
        <v>180</v>
      </c>
      <c r="O1005" s="2">
        <v>222.66688461999999</v>
      </c>
      <c r="P1005" s="15"/>
      <c r="Q1005" s="15"/>
      <c r="R1005" s="15"/>
      <c r="S1005" t="s">
        <v>22</v>
      </c>
      <c r="T1005">
        <v>13</v>
      </c>
      <c r="U1005" s="2">
        <v>282.19169535999998</v>
      </c>
      <c r="V1005" s="2">
        <v>6613.8678599999994</v>
      </c>
      <c r="W1005" s="2">
        <v>7.9068244000000005</v>
      </c>
      <c r="X1005" s="2">
        <v>2.4934384000000001</v>
      </c>
      <c r="Y1005" s="2">
        <v>4.2782153599999999</v>
      </c>
      <c r="Z1005" s="6">
        <f>Crate_BOMs[[#This Row],[glass weight (lb)]]+Crate_BOMs[[#This Row],[Crate Weight (lb)]]/COUNTIF(Crate_BOMs[crate no.],Crate_BOMs[[#This Row],[crate no.]])</f>
        <v>242.82343428857141</v>
      </c>
      <c r="AA1005" s="6" t="str">
        <f>IF(LEFT(Crate_BOMs[[#This Row],[glass code]],4)&lt;&gt;"1116","",IFERROR(MID(Crate_BOMs[[#This Row],[no]],FIND("ECN",Crate_BOMs[[#This Row],[no]]),200),MID(Crate_BOMs[[#This Row],[no]],39,200)))</f>
        <v>2.08 GLZ02</v>
      </c>
      <c r="AB1005" s="6" t="str">
        <f>SUBSTITUTE(IF(RIGHT(Crate_BOMs[[#This Row],[PO Sublot-GL]],6)="curved",RIGHT(Crate_BOMs[[#This Row],[PO Sublot-GL]],12),RIGHT(Crate_BOMs[[#This Row],[PO Sublot-GL]],5))," ","")</f>
        <v>GLZ02</v>
      </c>
      <c r="AC1005" s="6" t="str">
        <f>SUBSTITUTE(LEFT(Crate_BOMs[[#This Row],[PO Sublot-GL]],LEN(Crate_BOMs[[#This Row],[PO Sublot-GL]])-LEN(Crate_BOMs[[#This Row],[Glass Type]]))," ","")</f>
        <v>2.08</v>
      </c>
      <c r="AD1005" s="6" t="str">
        <f>LEFT(Crate_BOMs[[#This Row],[no]],FIND(" ",Crate_BOMs[[#This Row],[no]],5)-1)</f>
        <v>PO 40546</v>
      </c>
      <c r="AE1005" s="6" cm="1">
        <f t="array" ref="AE1005">COUNTA(_xlfn.UNIQUE(_xlfn._xlws.FILTER(Crate_BOMs[PO],Crate_BOMs[crate no.]=Crate_BOMs[[#This Row],[crate no.]])))</f>
        <v>1</v>
      </c>
      <c r="AF1005" s="10" t="str">
        <f>IF(Crate_BOMs[[#This Row],['# POs in Crate]]=1,"",IF(VLOOKUP(Crate_BOMs[[#This Row],[crate no.]],Crates_[[crate no.]:[New Sublot]],3,FALSE)="","",VLOOKUP(Crate_BOMs[[#This Row],[crate no.]],Crates_[[crate no.]:[New Sublot]],3,FALSE)))</f>
        <v/>
      </c>
      <c r="AG1005" s="6" t="str">
        <f>IF(VLOOKUP(Crate_BOMs[[#This Row],[crate no.]],Crates_[[crate no.]:[New Sublot]],3,FALSE)="",VLOOKUP(Crate_BOMs[[#This Row],[crate no.]],Crates_[[crate no.]:[New Sublot]],2,FALSE),VLOOKUP(Crate_BOMs[[#This Row],[crate no.]],Crates_[[crate no.]:[New Sublot]],3,FALSE))</f>
        <v>2.08</v>
      </c>
    </row>
    <row r="1006" spans="1:33" x14ac:dyDescent="0.25">
      <c r="A1006">
        <v>16</v>
      </c>
      <c r="B1006">
        <v>300522634</v>
      </c>
      <c r="C1006">
        <v>2394819</v>
      </c>
      <c r="D1006">
        <v>2</v>
      </c>
      <c r="E1006" t="s">
        <v>242</v>
      </c>
      <c r="F1006" t="s">
        <v>247</v>
      </c>
      <c r="G1006">
        <v>2118</v>
      </c>
      <c r="H1006">
        <v>870</v>
      </c>
      <c r="I1006">
        <v>83</v>
      </c>
      <c r="J1006">
        <v>34</v>
      </c>
      <c r="K1006">
        <v>101</v>
      </c>
      <c r="L1006">
        <v>1</v>
      </c>
      <c r="M1006" t="s">
        <v>179</v>
      </c>
      <c r="N1006" t="s">
        <v>180</v>
      </c>
      <c r="O1006" s="2">
        <v>222.66688461999999</v>
      </c>
      <c r="P1006" s="15"/>
      <c r="Q1006" s="15"/>
      <c r="R1006" s="15"/>
      <c r="S1006" t="s">
        <v>22</v>
      </c>
      <c r="T1006">
        <v>13</v>
      </c>
      <c r="U1006" s="2">
        <v>282.19169535999998</v>
      </c>
      <c r="V1006" s="2">
        <v>6613.8678599999994</v>
      </c>
      <c r="W1006" s="2">
        <v>7.9068244000000005</v>
      </c>
      <c r="X1006" s="2">
        <v>2.4934384000000001</v>
      </c>
      <c r="Y1006" s="2">
        <v>4.2782153599999999</v>
      </c>
      <c r="Z1006" s="6">
        <f>Crate_BOMs[[#This Row],[glass weight (lb)]]+Crate_BOMs[[#This Row],[Crate Weight (lb)]]/COUNTIF(Crate_BOMs[crate no.],Crate_BOMs[[#This Row],[crate no.]])</f>
        <v>242.82343428857141</v>
      </c>
      <c r="AA1006" s="6" t="str">
        <f>IF(LEFT(Crate_BOMs[[#This Row],[glass code]],4)&lt;&gt;"1116","",IFERROR(MID(Crate_BOMs[[#This Row],[no]],FIND("ECN",Crate_BOMs[[#This Row],[no]]),200),MID(Crate_BOMs[[#This Row],[no]],39,200)))</f>
        <v>2.08 GLZ02</v>
      </c>
      <c r="AB1006" s="6" t="str">
        <f>SUBSTITUTE(IF(RIGHT(Crate_BOMs[[#This Row],[PO Sublot-GL]],6)="curved",RIGHT(Crate_BOMs[[#This Row],[PO Sublot-GL]],12),RIGHT(Crate_BOMs[[#This Row],[PO Sublot-GL]],5))," ","")</f>
        <v>GLZ02</v>
      </c>
      <c r="AC1006" s="6" t="str">
        <f>SUBSTITUTE(LEFT(Crate_BOMs[[#This Row],[PO Sublot-GL]],LEN(Crate_BOMs[[#This Row],[PO Sublot-GL]])-LEN(Crate_BOMs[[#This Row],[Glass Type]]))," ","")</f>
        <v>2.08</v>
      </c>
      <c r="AD1006" s="6" t="str">
        <f>LEFT(Crate_BOMs[[#This Row],[no]],FIND(" ",Crate_BOMs[[#This Row],[no]],5)-1)</f>
        <v>PO 40546</v>
      </c>
      <c r="AE1006" s="6" cm="1">
        <f t="array" ref="AE1006">COUNTA(_xlfn.UNIQUE(_xlfn._xlws.FILTER(Crate_BOMs[PO],Crate_BOMs[crate no.]=Crate_BOMs[[#This Row],[crate no.]])))</f>
        <v>1</v>
      </c>
      <c r="AF1006" s="10" t="str">
        <f>IF(Crate_BOMs[[#This Row],['# POs in Crate]]=1,"",IF(VLOOKUP(Crate_BOMs[[#This Row],[crate no.]],Crates_[[crate no.]:[New Sublot]],3,FALSE)="","",VLOOKUP(Crate_BOMs[[#This Row],[crate no.]],Crates_[[crate no.]:[New Sublot]],3,FALSE)))</f>
        <v/>
      </c>
      <c r="AG1006" s="6" t="str">
        <f>IF(VLOOKUP(Crate_BOMs[[#This Row],[crate no.]],Crates_[[crate no.]:[New Sublot]],3,FALSE)="",VLOOKUP(Crate_BOMs[[#This Row],[crate no.]],Crates_[[crate no.]:[New Sublot]],2,FALSE),VLOOKUP(Crate_BOMs[[#This Row],[crate no.]],Crates_[[crate no.]:[New Sublot]],3,FALSE))</f>
        <v>2.08</v>
      </c>
    </row>
    <row r="1007" spans="1:33" x14ac:dyDescent="0.25">
      <c r="A1007">
        <v>16</v>
      </c>
      <c r="B1007">
        <v>300522634</v>
      </c>
      <c r="C1007">
        <v>2394819</v>
      </c>
      <c r="D1007">
        <v>2</v>
      </c>
      <c r="E1007" t="s">
        <v>242</v>
      </c>
      <c r="F1007" t="s">
        <v>247</v>
      </c>
      <c r="G1007">
        <v>2118</v>
      </c>
      <c r="H1007">
        <v>870</v>
      </c>
      <c r="I1007">
        <v>83</v>
      </c>
      <c r="J1007">
        <v>34</v>
      </c>
      <c r="K1007">
        <v>101</v>
      </c>
      <c r="L1007">
        <v>1</v>
      </c>
      <c r="M1007" t="s">
        <v>179</v>
      </c>
      <c r="N1007" t="s">
        <v>180</v>
      </c>
      <c r="O1007" s="2">
        <v>222.66688461999999</v>
      </c>
      <c r="P1007" s="15"/>
      <c r="Q1007" s="15"/>
      <c r="R1007" s="15"/>
      <c r="S1007" t="s">
        <v>22</v>
      </c>
      <c r="T1007">
        <v>13</v>
      </c>
      <c r="U1007" s="2">
        <v>282.19169535999998</v>
      </c>
      <c r="V1007" s="2">
        <v>6613.8678599999994</v>
      </c>
      <c r="W1007" s="2">
        <v>7.9068244000000005</v>
      </c>
      <c r="X1007" s="2">
        <v>2.4934384000000001</v>
      </c>
      <c r="Y1007" s="2">
        <v>4.2782153599999999</v>
      </c>
      <c r="Z1007" s="6">
        <f>Crate_BOMs[[#This Row],[glass weight (lb)]]+Crate_BOMs[[#This Row],[Crate Weight (lb)]]/COUNTIF(Crate_BOMs[crate no.],Crate_BOMs[[#This Row],[crate no.]])</f>
        <v>242.82343428857141</v>
      </c>
      <c r="AA1007" s="6" t="str">
        <f>IF(LEFT(Crate_BOMs[[#This Row],[glass code]],4)&lt;&gt;"1116","",IFERROR(MID(Crate_BOMs[[#This Row],[no]],FIND("ECN",Crate_BOMs[[#This Row],[no]]),200),MID(Crate_BOMs[[#This Row],[no]],39,200)))</f>
        <v>2.08 GLZ02</v>
      </c>
      <c r="AB1007" s="6" t="str">
        <f>SUBSTITUTE(IF(RIGHT(Crate_BOMs[[#This Row],[PO Sublot-GL]],6)="curved",RIGHT(Crate_BOMs[[#This Row],[PO Sublot-GL]],12),RIGHT(Crate_BOMs[[#This Row],[PO Sublot-GL]],5))," ","")</f>
        <v>GLZ02</v>
      </c>
      <c r="AC1007" s="6" t="str">
        <f>SUBSTITUTE(LEFT(Crate_BOMs[[#This Row],[PO Sublot-GL]],LEN(Crate_BOMs[[#This Row],[PO Sublot-GL]])-LEN(Crate_BOMs[[#This Row],[Glass Type]]))," ","")</f>
        <v>2.08</v>
      </c>
      <c r="AD1007" s="6" t="str">
        <f>LEFT(Crate_BOMs[[#This Row],[no]],FIND(" ",Crate_BOMs[[#This Row],[no]],5)-1)</f>
        <v>PO 40546</v>
      </c>
      <c r="AE1007" s="6" cm="1">
        <f t="array" ref="AE1007">COUNTA(_xlfn.UNIQUE(_xlfn._xlws.FILTER(Crate_BOMs[PO],Crate_BOMs[crate no.]=Crate_BOMs[[#This Row],[crate no.]])))</f>
        <v>1</v>
      </c>
      <c r="AF1007" s="10" t="str">
        <f>IF(Crate_BOMs[[#This Row],['# POs in Crate]]=1,"",IF(VLOOKUP(Crate_BOMs[[#This Row],[crate no.]],Crates_[[crate no.]:[New Sublot]],3,FALSE)="","",VLOOKUP(Crate_BOMs[[#This Row],[crate no.]],Crates_[[crate no.]:[New Sublot]],3,FALSE)))</f>
        <v/>
      </c>
      <c r="AG1007" s="6" t="str">
        <f>IF(VLOOKUP(Crate_BOMs[[#This Row],[crate no.]],Crates_[[crate no.]:[New Sublot]],3,FALSE)="",VLOOKUP(Crate_BOMs[[#This Row],[crate no.]],Crates_[[crate no.]:[New Sublot]],2,FALSE),VLOOKUP(Crate_BOMs[[#This Row],[crate no.]],Crates_[[crate no.]:[New Sublot]],3,FALSE))</f>
        <v>2.08</v>
      </c>
    </row>
    <row r="1008" spans="1:33" x14ac:dyDescent="0.25">
      <c r="A1008">
        <v>16</v>
      </c>
      <c r="B1008">
        <v>300522634</v>
      </c>
      <c r="C1008">
        <v>2394819</v>
      </c>
      <c r="D1008">
        <v>1</v>
      </c>
      <c r="E1008" t="s">
        <v>177</v>
      </c>
      <c r="F1008" t="s">
        <v>247</v>
      </c>
      <c r="G1008">
        <v>2181</v>
      </c>
      <c r="H1008">
        <v>870</v>
      </c>
      <c r="I1008">
        <v>86</v>
      </c>
      <c r="J1008">
        <v>34</v>
      </c>
      <c r="K1008">
        <v>105</v>
      </c>
      <c r="L1008">
        <v>1</v>
      </c>
      <c r="M1008" t="s">
        <v>179</v>
      </c>
      <c r="N1008" t="s">
        <v>180</v>
      </c>
      <c r="O1008" s="2">
        <v>231.4853751</v>
      </c>
      <c r="P1008" s="15"/>
      <c r="Q1008" s="15"/>
      <c r="R1008" s="15"/>
      <c r="S1008" t="s">
        <v>22</v>
      </c>
      <c r="T1008">
        <v>13</v>
      </c>
      <c r="U1008" s="2">
        <v>282.19169535999998</v>
      </c>
      <c r="V1008" s="2">
        <v>6613.8678599999994</v>
      </c>
      <c r="W1008" s="2">
        <v>7.9068244000000005</v>
      </c>
      <c r="X1008" s="2">
        <v>2.4934384000000001</v>
      </c>
      <c r="Y1008" s="2">
        <v>4.2782153599999999</v>
      </c>
      <c r="Z1008" s="6">
        <f>Crate_BOMs[[#This Row],[glass weight (lb)]]+Crate_BOMs[[#This Row],[Crate Weight (lb)]]/COUNTIF(Crate_BOMs[crate no.],Crate_BOMs[[#This Row],[crate no.]])</f>
        <v>251.64192476857141</v>
      </c>
      <c r="AA1008" s="6" t="str">
        <f>IF(LEFT(Crate_BOMs[[#This Row],[glass code]],4)&lt;&gt;"1116","",IFERROR(MID(Crate_BOMs[[#This Row],[no]],FIND("ECN",Crate_BOMs[[#This Row],[no]]),200),MID(Crate_BOMs[[#This Row],[no]],39,200)))</f>
        <v>2.08 GLZ02</v>
      </c>
      <c r="AB1008" s="6" t="str">
        <f>SUBSTITUTE(IF(RIGHT(Crate_BOMs[[#This Row],[PO Sublot-GL]],6)="curved",RIGHT(Crate_BOMs[[#This Row],[PO Sublot-GL]],12),RIGHT(Crate_BOMs[[#This Row],[PO Sublot-GL]],5))," ","")</f>
        <v>GLZ02</v>
      </c>
      <c r="AC1008" s="6" t="str">
        <f>SUBSTITUTE(LEFT(Crate_BOMs[[#This Row],[PO Sublot-GL]],LEN(Crate_BOMs[[#This Row],[PO Sublot-GL]])-LEN(Crate_BOMs[[#This Row],[Glass Type]]))," ","")</f>
        <v>2.08</v>
      </c>
      <c r="AD1008" s="6" t="str">
        <f>LEFT(Crate_BOMs[[#This Row],[no]],FIND(" ",Crate_BOMs[[#This Row],[no]],5)-1)</f>
        <v>PO 40546</v>
      </c>
      <c r="AE1008" s="6" cm="1">
        <f t="array" ref="AE1008">COUNTA(_xlfn.UNIQUE(_xlfn._xlws.FILTER(Crate_BOMs[PO],Crate_BOMs[crate no.]=Crate_BOMs[[#This Row],[crate no.]])))</f>
        <v>1</v>
      </c>
      <c r="AF1008" s="10" t="str">
        <f>IF(Crate_BOMs[[#This Row],['# POs in Crate]]=1,"",IF(VLOOKUP(Crate_BOMs[[#This Row],[crate no.]],Crates_[[crate no.]:[New Sublot]],3,FALSE)="","",VLOOKUP(Crate_BOMs[[#This Row],[crate no.]],Crates_[[crate no.]:[New Sublot]],3,FALSE)))</f>
        <v/>
      </c>
      <c r="AG1008" s="6" t="str">
        <f>IF(VLOOKUP(Crate_BOMs[[#This Row],[crate no.]],Crates_[[crate no.]:[New Sublot]],3,FALSE)="",VLOOKUP(Crate_BOMs[[#This Row],[crate no.]],Crates_[[crate no.]:[New Sublot]],2,FALSE),VLOOKUP(Crate_BOMs[[#This Row],[crate no.]],Crates_[[crate no.]:[New Sublot]],3,FALSE))</f>
        <v>2.08</v>
      </c>
    </row>
    <row r="1009" spans="1:33" x14ac:dyDescent="0.25">
      <c r="A1009">
        <v>16</v>
      </c>
      <c r="B1009">
        <v>300522072</v>
      </c>
      <c r="C1009">
        <v>2394814</v>
      </c>
      <c r="D1009">
        <v>1</v>
      </c>
      <c r="E1009" t="s">
        <v>231</v>
      </c>
      <c r="F1009" t="s">
        <v>243</v>
      </c>
      <c r="G1009">
        <v>2892</v>
      </c>
      <c r="H1009">
        <v>870</v>
      </c>
      <c r="I1009">
        <v>114</v>
      </c>
      <c r="J1009">
        <v>34</v>
      </c>
      <c r="K1009">
        <v>139</v>
      </c>
      <c r="L1009">
        <v>1</v>
      </c>
      <c r="M1009" t="s">
        <v>233</v>
      </c>
      <c r="N1009" t="s">
        <v>234</v>
      </c>
      <c r="O1009" s="2">
        <v>306.44254417999997</v>
      </c>
      <c r="P1009" s="15"/>
      <c r="Q1009" s="15"/>
      <c r="R1009" s="15"/>
      <c r="S1009" t="s">
        <v>22</v>
      </c>
      <c r="T1009">
        <v>10</v>
      </c>
      <c r="U1009" s="2">
        <v>352.73961919999999</v>
      </c>
      <c r="V1009" s="2">
        <v>6613.8678599999994</v>
      </c>
      <c r="W1009" s="2">
        <v>10.203412399999999</v>
      </c>
      <c r="X1009" s="2">
        <v>2.4934384000000001</v>
      </c>
      <c r="Y1009" s="2">
        <v>4.2782153599999999</v>
      </c>
      <c r="Z1009" s="6">
        <f>Crate_BOMs[[#This Row],[glass weight (lb)]]+Crate_BOMs[[#This Row],[Crate Weight (lb)]]/COUNTIF(Crate_BOMs[crate no.],Crate_BOMs[[#This Row],[crate no.]])</f>
        <v>329.95851879333333</v>
      </c>
      <c r="AA1009" s="6" t="str">
        <f>IF(LEFT(Crate_BOMs[[#This Row],[glass code]],4)&lt;&gt;"1116","",IFERROR(MID(Crate_BOMs[[#This Row],[no]],FIND("ECN",Crate_BOMs[[#This Row],[no]]),200),MID(Crate_BOMs[[#This Row],[no]],39,200)))</f>
        <v>2.06 GLT07</v>
      </c>
      <c r="AB1009" s="6" t="str">
        <f>SUBSTITUTE(IF(RIGHT(Crate_BOMs[[#This Row],[PO Sublot-GL]],6)="curved",RIGHT(Crate_BOMs[[#This Row],[PO Sublot-GL]],12),RIGHT(Crate_BOMs[[#This Row],[PO Sublot-GL]],5))," ","")</f>
        <v>GLT07</v>
      </c>
      <c r="AC1009" s="6" t="str">
        <f>SUBSTITUTE(LEFT(Crate_BOMs[[#This Row],[PO Sublot-GL]],LEN(Crate_BOMs[[#This Row],[PO Sublot-GL]])-LEN(Crate_BOMs[[#This Row],[Glass Type]]))," ","")</f>
        <v>2.06</v>
      </c>
      <c r="AD1009" s="6" t="str">
        <f>LEFT(Crate_BOMs[[#This Row],[no]],FIND(" ",Crate_BOMs[[#This Row],[no]],5)-1)</f>
        <v>PO 40544</v>
      </c>
      <c r="AE1009" s="6" cm="1">
        <f t="array" ref="AE1009">COUNTA(_xlfn.UNIQUE(_xlfn._xlws.FILTER(Crate_BOMs[PO],Crate_BOMs[crate no.]=Crate_BOMs[[#This Row],[crate no.]])))</f>
        <v>1</v>
      </c>
      <c r="AF1009" s="10" t="str">
        <f>IF(Crate_BOMs[[#This Row],['# POs in Crate]]=1,"",IF(VLOOKUP(Crate_BOMs[[#This Row],[crate no.]],Crates_[[crate no.]:[New Sublot]],3,FALSE)="","",VLOOKUP(Crate_BOMs[[#This Row],[crate no.]],Crates_[[crate no.]:[New Sublot]],3,FALSE)))</f>
        <v/>
      </c>
      <c r="AG1009" s="6" t="str">
        <f>IF(VLOOKUP(Crate_BOMs[[#This Row],[crate no.]],Crates_[[crate no.]:[New Sublot]],3,FALSE)="",VLOOKUP(Crate_BOMs[[#This Row],[crate no.]],Crates_[[crate no.]:[New Sublot]],2,FALSE),VLOOKUP(Crate_BOMs[[#This Row],[crate no.]],Crates_[[crate no.]:[New Sublot]],3,FALSE))</f>
        <v>2.06</v>
      </c>
    </row>
    <row r="1010" spans="1:33" x14ac:dyDescent="0.25">
      <c r="A1010">
        <v>16</v>
      </c>
      <c r="B1010">
        <v>300522072</v>
      </c>
      <c r="C1010">
        <v>2394814</v>
      </c>
      <c r="D1010">
        <v>1</v>
      </c>
      <c r="E1010" t="s">
        <v>231</v>
      </c>
      <c r="F1010" t="s">
        <v>243</v>
      </c>
      <c r="G1010">
        <v>2892</v>
      </c>
      <c r="H1010">
        <v>870</v>
      </c>
      <c r="I1010">
        <v>114</v>
      </c>
      <c r="J1010">
        <v>34</v>
      </c>
      <c r="K1010">
        <v>139</v>
      </c>
      <c r="L1010">
        <v>1</v>
      </c>
      <c r="M1010" t="s">
        <v>233</v>
      </c>
      <c r="N1010" t="s">
        <v>234</v>
      </c>
      <c r="O1010" s="2">
        <v>306.44254417999997</v>
      </c>
      <c r="P1010" s="15"/>
      <c r="Q1010" s="15"/>
      <c r="R1010" s="15"/>
      <c r="S1010" t="s">
        <v>22</v>
      </c>
      <c r="T1010">
        <v>10</v>
      </c>
      <c r="U1010" s="2">
        <v>352.73961919999999</v>
      </c>
      <c r="V1010" s="2">
        <v>6613.8678599999994</v>
      </c>
      <c r="W1010" s="2">
        <v>10.203412399999999</v>
      </c>
      <c r="X1010" s="2">
        <v>2.4934384000000001</v>
      </c>
      <c r="Y1010" s="2">
        <v>4.2782153599999999</v>
      </c>
      <c r="Z1010" s="6">
        <f>Crate_BOMs[[#This Row],[glass weight (lb)]]+Crate_BOMs[[#This Row],[Crate Weight (lb)]]/COUNTIF(Crate_BOMs[crate no.],Crate_BOMs[[#This Row],[crate no.]])</f>
        <v>329.95851879333333</v>
      </c>
      <c r="AA1010" s="6" t="str">
        <f>IF(LEFT(Crate_BOMs[[#This Row],[glass code]],4)&lt;&gt;"1116","",IFERROR(MID(Crate_BOMs[[#This Row],[no]],FIND("ECN",Crate_BOMs[[#This Row],[no]]),200),MID(Crate_BOMs[[#This Row],[no]],39,200)))</f>
        <v>2.06 GLT07</v>
      </c>
      <c r="AB1010" s="6" t="str">
        <f>SUBSTITUTE(IF(RIGHT(Crate_BOMs[[#This Row],[PO Sublot-GL]],6)="curved",RIGHT(Crate_BOMs[[#This Row],[PO Sublot-GL]],12),RIGHT(Crate_BOMs[[#This Row],[PO Sublot-GL]],5))," ","")</f>
        <v>GLT07</v>
      </c>
      <c r="AC1010" s="6" t="str">
        <f>SUBSTITUTE(LEFT(Crate_BOMs[[#This Row],[PO Sublot-GL]],LEN(Crate_BOMs[[#This Row],[PO Sublot-GL]])-LEN(Crate_BOMs[[#This Row],[Glass Type]]))," ","")</f>
        <v>2.06</v>
      </c>
      <c r="AD1010" s="6" t="str">
        <f>LEFT(Crate_BOMs[[#This Row],[no]],FIND(" ",Crate_BOMs[[#This Row],[no]],5)-1)</f>
        <v>PO 40544</v>
      </c>
      <c r="AE1010" s="6" cm="1">
        <f t="array" ref="AE1010">COUNTA(_xlfn.UNIQUE(_xlfn._xlws.FILTER(Crate_BOMs[PO],Crate_BOMs[crate no.]=Crate_BOMs[[#This Row],[crate no.]])))</f>
        <v>1</v>
      </c>
      <c r="AF1010" s="10" t="str">
        <f>IF(Crate_BOMs[[#This Row],['# POs in Crate]]=1,"",IF(VLOOKUP(Crate_BOMs[[#This Row],[crate no.]],Crates_[[crate no.]:[New Sublot]],3,FALSE)="","",VLOOKUP(Crate_BOMs[[#This Row],[crate no.]],Crates_[[crate no.]:[New Sublot]],3,FALSE)))</f>
        <v/>
      </c>
      <c r="AG1010" s="6" t="str">
        <f>IF(VLOOKUP(Crate_BOMs[[#This Row],[crate no.]],Crates_[[crate no.]:[New Sublot]],3,FALSE)="",VLOOKUP(Crate_BOMs[[#This Row],[crate no.]],Crates_[[crate no.]:[New Sublot]],2,FALSE),VLOOKUP(Crate_BOMs[[#This Row],[crate no.]],Crates_[[crate no.]:[New Sublot]],3,FALSE))</f>
        <v>2.06</v>
      </c>
    </row>
    <row r="1011" spans="1:33" x14ac:dyDescent="0.25">
      <c r="A1011">
        <v>16</v>
      </c>
      <c r="B1011">
        <v>300522072</v>
      </c>
      <c r="C1011">
        <v>2394814</v>
      </c>
      <c r="D1011">
        <v>1</v>
      </c>
      <c r="E1011" t="s">
        <v>231</v>
      </c>
      <c r="F1011" t="s">
        <v>243</v>
      </c>
      <c r="G1011">
        <v>2892</v>
      </c>
      <c r="H1011">
        <v>870</v>
      </c>
      <c r="I1011">
        <v>114</v>
      </c>
      <c r="J1011">
        <v>34</v>
      </c>
      <c r="K1011">
        <v>139</v>
      </c>
      <c r="L1011">
        <v>1</v>
      </c>
      <c r="M1011" t="s">
        <v>233</v>
      </c>
      <c r="N1011" t="s">
        <v>234</v>
      </c>
      <c r="O1011" s="2">
        <v>306.44254417999997</v>
      </c>
      <c r="P1011" s="15"/>
      <c r="Q1011" s="15"/>
      <c r="R1011" s="15"/>
      <c r="S1011" t="s">
        <v>22</v>
      </c>
      <c r="T1011">
        <v>10</v>
      </c>
      <c r="U1011" s="2">
        <v>352.73961919999999</v>
      </c>
      <c r="V1011" s="2">
        <v>6613.8678599999994</v>
      </c>
      <c r="W1011" s="2">
        <v>10.203412399999999</v>
      </c>
      <c r="X1011" s="2">
        <v>2.4934384000000001</v>
      </c>
      <c r="Y1011" s="2">
        <v>4.2782153599999999</v>
      </c>
      <c r="Z1011" s="6">
        <f>Crate_BOMs[[#This Row],[glass weight (lb)]]+Crate_BOMs[[#This Row],[Crate Weight (lb)]]/COUNTIF(Crate_BOMs[crate no.],Crate_BOMs[[#This Row],[crate no.]])</f>
        <v>329.95851879333333</v>
      </c>
      <c r="AA1011" s="6" t="str">
        <f>IF(LEFT(Crate_BOMs[[#This Row],[glass code]],4)&lt;&gt;"1116","",IFERROR(MID(Crate_BOMs[[#This Row],[no]],FIND("ECN",Crate_BOMs[[#This Row],[no]]),200),MID(Crate_BOMs[[#This Row],[no]],39,200)))</f>
        <v>2.06 GLT07</v>
      </c>
      <c r="AB1011" s="6" t="str">
        <f>SUBSTITUTE(IF(RIGHT(Crate_BOMs[[#This Row],[PO Sublot-GL]],6)="curved",RIGHT(Crate_BOMs[[#This Row],[PO Sublot-GL]],12),RIGHT(Crate_BOMs[[#This Row],[PO Sublot-GL]],5))," ","")</f>
        <v>GLT07</v>
      </c>
      <c r="AC1011" s="6" t="str">
        <f>SUBSTITUTE(LEFT(Crate_BOMs[[#This Row],[PO Sublot-GL]],LEN(Crate_BOMs[[#This Row],[PO Sublot-GL]])-LEN(Crate_BOMs[[#This Row],[Glass Type]]))," ","")</f>
        <v>2.06</v>
      </c>
      <c r="AD1011" s="6" t="str">
        <f>LEFT(Crate_BOMs[[#This Row],[no]],FIND(" ",Crate_BOMs[[#This Row],[no]],5)-1)</f>
        <v>PO 40544</v>
      </c>
      <c r="AE1011" s="6" cm="1">
        <f t="array" ref="AE1011">COUNTA(_xlfn.UNIQUE(_xlfn._xlws.FILTER(Crate_BOMs[PO],Crate_BOMs[crate no.]=Crate_BOMs[[#This Row],[crate no.]])))</f>
        <v>1</v>
      </c>
      <c r="AF1011" s="10" t="str">
        <f>IF(Crate_BOMs[[#This Row],['# POs in Crate]]=1,"",IF(VLOOKUP(Crate_BOMs[[#This Row],[crate no.]],Crates_[[crate no.]:[New Sublot]],3,FALSE)="","",VLOOKUP(Crate_BOMs[[#This Row],[crate no.]],Crates_[[crate no.]:[New Sublot]],3,FALSE)))</f>
        <v/>
      </c>
      <c r="AG1011" s="6" t="str">
        <f>IF(VLOOKUP(Crate_BOMs[[#This Row],[crate no.]],Crates_[[crate no.]:[New Sublot]],3,FALSE)="",VLOOKUP(Crate_BOMs[[#This Row],[crate no.]],Crates_[[crate no.]:[New Sublot]],2,FALSE),VLOOKUP(Crate_BOMs[[#This Row],[crate no.]],Crates_[[crate no.]:[New Sublot]],3,FALSE))</f>
        <v>2.06</v>
      </c>
    </row>
    <row r="1012" spans="1:33" x14ac:dyDescent="0.25">
      <c r="A1012">
        <v>16</v>
      </c>
      <c r="B1012">
        <v>300522072</v>
      </c>
      <c r="C1012">
        <v>2394814</v>
      </c>
      <c r="D1012">
        <v>1</v>
      </c>
      <c r="E1012" t="s">
        <v>231</v>
      </c>
      <c r="F1012" t="s">
        <v>243</v>
      </c>
      <c r="G1012">
        <v>2892</v>
      </c>
      <c r="H1012">
        <v>870</v>
      </c>
      <c r="I1012">
        <v>114</v>
      </c>
      <c r="J1012">
        <v>34</v>
      </c>
      <c r="K1012">
        <v>139</v>
      </c>
      <c r="L1012">
        <v>1</v>
      </c>
      <c r="M1012" t="s">
        <v>233</v>
      </c>
      <c r="N1012" t="s">
        <v>234</v>
      </c>
      <c r="O1012" s="2">
        <v>306.44254417999997</v>
      </c>
      <c r="P1012" s="15"/>
      <c r="Q1012" s="15"/>
      <c r="R1012" s="15"/>
      <c r="S1012" t="s">
        <v>22</v>
      </c>
      <c r="T1012">
        <v>10</v>
      </c>
      <c r="U1012" s="2">
        <v>352.73961919999999</v>
      </c>
      <c r="V1012" s="2">
        <v>6613.8678599999994</v>
      </c>
      <c r="W1012" s="2">
        <v>10.203412399999999</v>
      </c>
      <c r="X1012" s="2">
        <v>2.4934384000000001</v>
      </c>
      <c r="Y1012" s="2">
        <v>4.2782153599999999</v>
      </c>
      <c r="Z1012" s="6">
        <f>Crate_BOMs[[#This Row],[glass weight (lb)]]+Crate_BOMs[[#This Row],[Crate Weight (lb)]]/COUNTIF(Crate_BOMs[crate no.],Crate_BOMs[[#This Row],[crate no.]])</f>
        <v>329.95851879333333</v>
      </c>
      <c r="AA1012" s="6" t="str">
        <f>IF(LEFT(Crate_BOMs[[#This Row],[glass code]],4)&lt;&gt;"1116","",IFERROR(MID(Crate_BOMs[[#This Row],[no]],FIND("ECN",Crate_BOMs[[#This Row],[no]]),200),MID(Crate_BOMs[[#This Row],[no]],39,200)))</f>
        <v>2.06 GLT07</v>
      </c>
      <c r="AB1012" s="6" t="str">
        <f>SUBSTITUTE(IF(RIGHT(Crate_BOMs[[#This Row],[PO Sublot-GL]],6)="curved",RIGHT(Crate_BOMs[[#This Row],[PO Sublot-GL]],12),RIGHT(Crate_BOMs[[#This Row],[PO Sublot-GL]],5))," ","")</f>
        <v>GLT07</v>
      </c>
      <c r="AC1012" s="6" t="str">
        <f>SUBSTITUTE(LEFT(Crate_BOMs[[#This Row],[PO Sublot-GL]],LEN(Crate_BOMs[[#This Row],[PO Sublot-GL]])-LEN(Crate_BOMs[[#This Row],[Glass Type]]))," ","")</f>
        <v>2.06</v>
      </c>
      <c r="AD1012" s="6" t="str">
        <f>LEFT(Crate_BOMs[[#This Row],[no]],FIND(" ",Crate_BOMs[[#This Row],[no]],5)-1)</f>
        <v>PO 40544</v>
      </c>
      <c r="AE1012" s="6" cm="1">
        <f t="array" ref="AE1012">COUNTA(_xlfn.UNIQUE(_xlfn._xlws.FILTER(Crate_BOMs[PO],Crate_BOMs[crate no.]=Crate_BOMs[[#This Row],[crate no.]])))</f>
        <v>1</v>
      </c>
      <c r="AF1012" s="10" t="str">
        <f>IF(Crate_BOMs[[#This Row],['# POs in Crate]]=1,"",IF(VLOOKUP(Crate_BOMs[[#This Row],[crate no.]],Crates_[[crate no.]:[New Sublot]],3,FALSE)="","",VLOOKUP(Crate_BOMs[[#This Row],[crate no.]],Crates_[[crate no.]:[New Sublot]],3,FALSE)))</f>
        <v/>
      </c>
      <c r="AG1012" s="6" t="str">
        <f>IF(VLOOKUP(Crate_BOMs[[#This Row],[crate no.]],Crates_[[crate no.]:[New Sublot]],3,FALSE)="",VLOOKUP(Crate_BOMs[[#This Row],[crate no.]],Crates_[[crate no.]:[New Sublot]],2,FALSE),VLOOKUP(Crate_BOMs[[#This Row],[crate no.]],Crates_[[crate no.]:[New Sublot]],3,FALSE))</f>
        <v>2.06</v>
      </c>
    </row>
    <row r="1013" spans="1:33" x14ac:dyDescent="0.25">
      <c r="A1013">
        <v>16</v>
      </c>
      <c r="B1013">
        <v>300522072</v>
      </c>
      <c r="C1013">
        <v>2394814</v>
      </c>
      <c r="D1013">
        <v>1</v>
      </c>
      <c r="E1013" t="s">
        <v>231</v>
      </c>
      <c r="F1013" t="s">
        <v>243</v>
      </c>
      <c r="G1013">
        <v>2892</v>
      </c>
      <c r="H1013">
        <v>870</v>
      </c>
      <c r="I1013">
        <v>114</v>
      </c>
      <c r="J1013">
        <v>34</v>
      </c>
      <c r="K1013">
        <v>139</v>
      </c>
      <c r="L1013">
        <v>1</v>
      </c>
      <c r="M1013" t="s">
        <v>233</v>
      </c>
      <c r="N1013" t="s">
        <v>234</v>
      </c>
      <c r="O1013" s="2">
        <v>306.44254417999997</v>
      </c>
      <c r="P1013" s="15"/>
      <c r="Q1013" s="15"/>
      <c r="R1013" s="15"/>
      <c r="S1013" t="s">
        <v>22</v>
      </c>
      <c r="T1013">
        <v>10</v>
      </c>
      <c r="U1013" s="2">
        <v>352.73961919999999</v>
      </c>
      <c r="V1013" s="2">
        <v>6613.8678599999994</v>
      </c>
      <c r="W1013" s="2">
        <v>10.203412399999999</v>
      </c>
      <c r="X1013" s="2">
        <v>2.4934384000000001</v>
      </c>
      <c r="Y1013" s="2">
        <v>4.2782153599999999</v>
      </c>
      <c r="Z1013" s="6">
        <f>Crate_BOMs[[#This Row],[glass weight (lb)]]+Crate_BOMs[[#This Row],[Crate Weight (lb)]]/COUNTIF(Crate_BOMs[crate no.],Crate_BOMs[[#This Row],[crate no.]])</f>
        <v>329.95851879333333</v>
      </c>
      <c r="AA1013" s="6" t="str">
        <f>IF(LEFT(Crate_BOMs[[#This Row],[glass code]],4)&lt;&gt;"1116","",IFERROR(MID(Crate_BOMs[[#This Row],[no]],FIND("ECN",Crate_BOMs[[#This Row],[no]]),200),MID(Crate_BOMs[[#This Row],[no]],39,200)))</f>
        <v>2.06 GLT07</v>
      </c>
      <c r="AB1013" s="6" t="str">
        <f>SUBSTITUTE(IF(RIGHT(Crate_BOMs[[#This Row],[PO Sublot-GL]],6)="curved",RIGHT(Crate_BOMs[[#This Row],[PO Sublot-GL]],12),RIGHT(Crate_BOMs[[#This Row],[PO Sublot-GL]],5))," ","")</f>
        <v>GLT07</v>
      </c>
      <c r="AC1013" s="6" t="str">
        <f>SUBSTITUTE(LEFT(Crate_BOMs[[#This Row],[PO Sublot-GL]],LEN(Crate_BOMs[[#This Row],[PO Sublot-GL]])-LEN(Crate_BOMs[[#This Row],[Glass Type]]))," ","")</f>
        <v>2.06</v>
      </c>
      <c r="AD1013" s="6" t="str">
        <f>LEFT(Crate_BOMs[[#This Row],[no]],FIND(" ",Crate_BOMs[[#This Row],[no]],5)-1)</f>
        <v>PO 40544</v>
      </c>
      <c r="AE1013" s="6" cm="1">
        <f t="array" ref="AE1013">COUNTA(_xlfn.UNIQUE(_xlfn._xlws.FILTER(Crate_BOMs[PO],Crate_BOMs[crate no.]=Crate_BOMs[[#This Row],[crate no.]])))</f>
        <v>1</v>
      </c>
      <c r="AF1013" s="10" t="str">
        <f>IF(Crate_BOMs[[#This Row],['# POs in Crate]]=1,"",IF(VLOOKUP(Crate_BOMs[[#This Row],[crate no.]],Crates_[[crate no.]:[New Sublot]],3,FALSE)="","",VLOOKUP(Crate_BOMs[[#This Row],[crate no.]],Crates_[[crate no.]:[New Sublot]],3,FALSE)))</f>
        <v/>
      </c>
      <c r="AG1013" s="6" t="str">
        <f>IF(VLOOKUP(Crate_BOMs[[#This Row],[crate no.]],Crates_[[crate no.]:[New Sublot]],3,FALSE)="",VLOOKUP(Crate_BOMs[[#This Row],[crate no.]],Crates_[[crate no.]:[New Sublot]],2,FALSE),VLOOKUP(Crate_BOMs[[#This Row],[crate no.]],Crates_[[crate no.]:[New Sublot]],3,FALSE))</f>
        <v>2.06</v>
      </c>
    </row>
    <row r="1014" spans="1:33" x14ac:dyDescent="0.25">
      <c r="A1014">
        <v>16</v>
      </c>
      <c r="B1014">
        <v>300522072</v>
      </c>
      <c r="C1014">
        <v>2394814</v>
      </c>
      <c r="D1014">
        <v>1</v>
      </c>
      <c r="E1014" t="s">
        <v>231</v>
      </c>
      <c r="F1014" t="s">
        <v>243</v>
      </c>
      <c r="G1014">
        <v>2892</v>
      </c>
      <c r="H1014">
        <v>870</v>
      </c>
      <c r="I1014">
        <v>114</v>
      </c>
      <c r="J1014">
        <v>34</v>
      </c>
      <c r="K1014">
        <v>139</v>
      </c>
      <c r="L1014">
        <v>1</v>
      </c>
      <c r="M1014" t="s">
        <v>233</v>
      </c>
      <c r="N1014" t="s">
        <v>234</v>
      </c>
      <c r="O1014" s="2">
        <v>306.44254417999997</v>
      </c>
      <c r="P1014" s="15"/>
      <c r="Q1014" s="15"/>
      <c r="R1014" s="15"/>
      <c r="S1014" t="s">
        <v>22</v>
      </c>
      <c r="T1014">
        <v>10</v>
      </c>
      <c r="U1014" s="2">
        <v>352.73961919999999</v>
      </c>
      <c r="V1014" s="2">
        <v>6613.8678599999994</v>
      </c>
      <c r="W1014" s="2">
        <v>10.203412399999999</v>
      </c>
      <c r="X1014" s="2">
        <v>2.4934384000000001</v>
      </c>
      <c r="Y1014" s="2">
        <v>4.2782153599999999</v>
      </c>
      <c r="Z1014" s="6">
        <f>Crate_BOMs[[#This Row],[glass weight (lb)]]+Crate_BOMs[[#This Row],[Crate Weight (lb)]]/COUNTIF(Crate_BOMs[crate no.],Crate_BOMs[[#This Row],[crate no.]])</f>
        <v>329.95851879333333</v>
      </c>
      <c r="AA1014" s="6" t="str">
        <f>IF(LEFT(Crate_BOMs[[#This Row],[glass code]],4)&lt;&gt;"1116","",IFERROR(MID(Crate_BOMs[[#This Row],[no]],FIND("ECN",Crate_BOMs[[#This Row],[no]]),200),MID(Crate_BOMs[[#This Row],[no]],39,200)))</f>
        <v>2.06 GLT07</v>
      </c>
      <c r="AB1014" s="6" t="str">
        <f>SUBSTITUTE(IF(RIGHT(Crate_BOMs[[#This Row],[PO Sublot-GL]],6)="curved",RIGHT(Crate_BOMs[[#This Row],[PO Sublot-GL]],12),RIGHT(Crate_BOMs[[#This Row],[PO Sublot-GL]],5))," ","")</f>
        <v>GLT07</v>
      </c>
      <c r="AC1014" s="6" t="str">
        <f>SUBSTITUTE(LEFT(Crate_BOMs[[#This Row],[PO Sublot-GL]],LEN(Crate_BOMs[[#This Row],[PO Sublot-GL]])-LEN(Crate_BOMs[[#This Row],[Glass Type]]))," ","")</f>
        <v>2.06</v>
      </c>
      <c r="AD1014" s="6" t="str">
        <f>LEFT(Crate_BOMs[[#This Row],[no]],FIND(" ",Crate_BOMs[[#This Row],[no]],5)-1)</f>
        <v>PO 40544</v>
      </c>
      <c r="AE1014" s="6" cm="1">
        <f t="array" ref="AE1014">COUNTA(_xlfn.UNIQUE(_xlfn._xlws.FILTER(Crate_BOMs[PO],Crate_BOMs[crate no.]=Crate_BOMs[[#This Row],[crate no.]])))</f>
        <v>1</v>
      </c>
      <c r="AF1014" s="10" t="str">
        <f>IF(Crate_BOMs[[#This Row],['# POs in Crate]]=1,"",IF(VLOOKUP(Crate_BOMs[[#This Row],[crate no.]],Crates_[[crate no.]:[New Sublot]],3,FALSE)="","",VLOOKUP(Crate_BOMs[[#This Row],[crate no.]],Crates_[[crate no.]:[New Sublot]],3,FALSE)))</f>
        <v/>
      </c>
      <c r="AG1014" s="6" t="str">
        <f>IF(VLOOKUP(Crate_BOMs[[#This Row],[crate no.]],Crates_[[crate no.]:[New Sublot]],3,FALSE)="",VLOOKUP(Crate_BOMs[[#This Row],[crate no.]],Crates_[[crate no.]:[New Sublot]],2,FALSE),VLOOKUP(Crate_BOMs[[#This Row],[crate no.]],Crates_[[crate no.]:[New Sublot]],3,FALSE))</f>
        <v>2.06</v>
      </c>
    </row>
    <row r="1015" spans="1:33" x14ac:dyDescent="0.25">
      <c r="A1015">
        <v>16</v>
      </c>
      <c r="B1015">
        <v>300522072</v>
      </c>
      <c r="C1015">
        <v>2394814</v>
      </c>
      <c r="D1015">
        <v>1</v>
      </c>
      <c r="E1015" t="s">
        <v>231</v>
      </c>
      <c r="F1015" t="s">
        <v>243</v>
      </c>
      <c r="G1015">
        <v>2892</v>
      </c>
      <c r="H1015">
        <v>870</v>
      </c>
      <c r="I1015">
        <v>114</v>
      </c>
      <c r="J1015">
        <v>34</v>
      </c>
      <c r="K1015">
        <v>139</v>
      </c>
      <c r="L1015">
        <v>1</v>
      </c>
      <c r="M1015" t="s">
        <v>233</v>
      </c>
      <c r="N1015" t="s">
        <v>234</v>
      </c>
      <c r="O1015" s="2">
        <v>306.44254417999997</v>
      </c>
      <c r="P1015" s="15"/>
      <c r="Q1015" s="15"/>
      <c r="R1015" s="15"/>
      <c r="S1015" t="s">
        <v>22</v>
      </c>
      <c r="T1015">
        <v>10</v>
      </c>
      <c r="U1015" s="2">
        <v>352.73961919999999</v>
      </c>
      <c r="V1015" s="2">
        <v>6613.8678599999994</v>
      </c>
      <c r="W1015" s="2">
        <v>10.203412399999999</v>
      </c>
      <c r="X1015" s="2">
        <v>2.4934384000000001</v>
      </c>
      <c r="Y1015" s="2">
        <v>4.2782153599999999</v>
      </c>
      <c r="Z1015" s="6">
        <f>Crate_BOMs[[#This Row],[glass weight (lb)]]+Crate_BOMs[[#This Row],[Crate Weight (lb)]]/COUNTIF(Crate_BOMs[crate no.],Crate_BOMs[[#This Row],[crate no.]])</f>
        <v>329.95851879333333</v>
      </c>
      <c r="AA1015" s="6" t="str">
        <f>IF(LEFT(Crate_BOMs[[#This Row],[glass code]],4)&lt;&gt;"1116","",IFERROR(MID(Crate_BOMs[[#This Row],[no]],FIND("ECN",Crate_BOMs[[#This Row],[no]]),200),MID(Crate_BOMs[[#This Row],[no]],39,200)))</f>
        <v>2.06 GLT07</v>
      </c>
      <c r="AB1015" s="6" t="str">
        <f>SUBSTITUTE(IF(RIGHT(Crate_BOMs[[#This Row],[PO Sublot-GL]],6)="curved",RIGHT(Crate_BOMs[[#This Row],[PO Sublot-GL]],12),RIGHT(Crate_BOMs[[#This Row],[PO Sublot-GL]],5))," ","")</f>
        <v>GLT07</v>
      </c>
      <c r="AC1015" s="6" t="str">
        <f>SUBSTITUTE(LEFT(Crate_BOMs[[#This Row],[PO Sublot-GL]],LEN(Crate_BOMs[[#This Row],[PO Sublot-GL]])-LEN(Crate_BOMs[[#This Row],[Glass Type]]))," ","")</f>
        <v>2.06</v>
      </c>
      <c r="AD1015" s="6" t="str">
        <f>LEFT(Crate_BOMs[[#This Row],[no]],FIND(" ",Crate_BOMs[[#This Row],[no]],5)-1)</f>
        <v>PO 40544</v>
      </c>
      <c r="AE1015" s="6" cm="1">
        <f t="array" ref="AE1015">COUNTA(_xlfn.UNIQUE(_xlfn._xlws.FILTER(Crate_BOMs[PO],Crate_BOMs[crate no.]=Crate_BOMs[[#This Row],[crate no.]])))</f>
        <v>1</v>
      </c>
      <c r="AF1015" s="10" t="str">
        <f>IF(Crate_BOMs[[#This Row],['# POs in Crate]]=1,"",IF(VLOOKUP(Crate_BOMs[[#This Row],[crate no.]],Crates_[[crate no.]:[New Sublot]],3,FALSE)="","",VLOOKUP(Crate_BOMs[[#This Row],[crate no.]],Crates_[[crate no.]:[New Sublot]],3,FALSE)))</f>
        <v/>
      </c>
      <c r="AG1015" s="6" t="str">
        <f>IF(VLOOKUP(Crate_BOMs[[#This Row],[crate no.]],Crates_[[crate no.]:[New Sublot]],3,FALSE)="",VLOOKUP(Crate_BOMs[[#This Row],[crate no.]],Crates_[[crate no.]:[New Sublot]],2,FALSE),VLOOKUP(Crate_BOMs[[#This Row],[crate no.]],Crates_[[crate no.]:[New Sublot]],3,FALSE))</f>
        <v>2.06</v>
      </c>
    </row>
    <row r="1016" spans="1:33" x14ac:dyDescent="0.25">
      <c r="A1016">
        <v>16</v>
      </c>
      <c r="B1016">
        <v>300522072</v>
      </c>
      <c r="C1016">
        <v>2394814</v>
      </c>
      <c r="D1016">
        <v>1</v>
      </c>
      <c r="E1016" t="s">
        <v>231</v>
      </c>
      <c r="F1016" t="s">
        <v>243</v>
      </c>
      <c r="G1016">
        <v>2892</v>
      </c>
      <c r="H1016">
        <v>870</v>
      </c>
      <c r="I1016">
        <v>114</v>
      </c>
      <c r="J1016">
        <v>34</v>
      </c>
      <c r="K1016">
        <v>139</v>
      </c>
      <c r="L1016">
        <v>1</v>
      </c>
      <c r="M1016" t="s">
        <v>233</v>
      </c>
      <c r="N1016" t="s">
        <v>234</v>
      </c>
      <c r="O1016" s="2">
        <v>306.44254417999997</v>
      </c>
      <c r="P1016" s="15"/>
      <c r="Q1016" s="15"/>
      <c r="R1016" s="15"/>
      <c r="S1016" t="s">
        <v>22</v>
      </c>
      <c r="T1016">
        <v>10</v>
      </c>
      <c r="U1016" s="2">
        <v>352.73961919999999</v>
      </c>
      <c r="V1016" s="2">
        <v>6613.8678599999994</v>
      </c>
      <c r="W1016" s="2">
        <v>10.203412399999999</v>
      </c>
      <c r="X1016" s="2">
        <v>2.4934384000000001</v>
      </c>
      <c r="Y1016" s="2">
        <v>4.2782153599999999</v>
      </c>
      <c r="Z1016" s="6">
        <f>Crate_BOMs[[#This Row],[glass weight (lb)]]+Crate_BOMs[[#This Row],[Crate Weight (lb)]]/COUNTIF(Crate_BOMs[crate no.],Crate_BOMs[[#This Row],[crate no.]])</f>
        <v>329.95851879333333</v>
      </c>
      <c r="AA1016" s="6" t="str">
        <f>IF(LEFT(Crate_BOMs[[#This Row],[glass code]],4)&lt;&gt;"1116","",IFERROR(MID(Crate_BOMs[[#This Row],[no]],FIND("ECN",Crate_BOMs[[#This Row],[no]]),200),MID(Crate_BOMs[[#This Row],[no]],39,200)))</f>
        <v>2.06 GLT07</v>
      </c>
      <c r="AB1016" s="6" t="str">
        <f>SUBSTITUTE(IF(RIGHT(Crate_BOMs[[#This Row],[PO Sublot-GL]],6)="curved",RIGHT(Crate_BOMs[[#This Row],[PO Sublot-GL]],12),RIGHT(Crate_BOMs[[#This Row],[PO Sublot-GL]],5))," ","")</f>
        <v>GLT07</v>
      </c>
      <c r="AC1016" s="6" t="str">
        <f>SUBSTITUTE(LEFT(Crate_BOMs[[#This Row],[PO Sublot-GL]],LEN(Crate_BOMs[[#This Row],[PO Sublot-GL]])-LEN(Crate_BOMs[[#This Row],[Glass Type]]))," ","")</f>
        <v>2.06</v>
      </c>
      <c r="AD1016" s="6" t="str">
        <f>LEFT(Crate_BOMs[[#This Row],[no]],FIND(" ",Crate_BOMs[[#This Row],[no]],5)-1)</f>
        <v>PO 40544</v>
      </c>
      <c r="AE1016" s="6" cm="1">
        <f t="array" ref="AE1016">COUNTA(_xlfn.UNIQUE(_xlfn._xlws.FILTER(Crate_BOMs[PO],Crate_BOMs[crate no.]=Crate_BOMs[[#This Row],[crate no.]])))</f>
        <v>1</v>
      </c>
      <c r="AF1016" s="10" t="str">
        <f>IF(Crate_BOMs[[#This Row],['# POs in Crate]]=1,"",IF(VLOOKUP(Crate_BOMs[[#This Row],[crate no.]],Crates_[[crate no.]:[New Sublot]],3,FALSE)="","",VLOOKUP(Crate_BOMs[[#This Row],[crate no.]],Crates_[[crate no.]:[New Sublot]],3,FALSE)))</f>
        <v/>
      </c>
      <c r="AG1016" s="6" t="str">
        <f>IF(VLOOKUP(Crate_BOMs[[#This Row],[crate no.]],Crates_[[crate no.]:[New Sublot]],3,FALSE)="",VLOOKUP(Crate_BOMs[[#This Row],[crate no.]],Crates_[[crate no.]:[New Sublot]],2,FALSE),VLOOKUP(Crate_BOMs[[#This Row],[crate no.]],Crates_[[crate no.]:[New Sublot]],3,FALSE))</f>
        <v>2.06</v>
      </c>
    </row>
    <row r="1017" spans="1:33" x14ac:dyDescent="0.25">
      <c r="A1017">
        <v>16</v>
      </c>
      <c r="B1017">
        <v>300522072</v>
      </c>
      <c r="C1017">
        <v>2394814</v>
      </c>
      <c r="D1017">
        <v>1</v>
      </c>
      <c r="E1017" t="s">
        <v>231</v>
      </c>
      <c r="F1017" t="s">
        <v>243</v>
      </c>
      <c r="G1017">
        <v>2892</v>
      </c>
      <c r="H1017">
        <v>870</v>
      </c>
      <c r="I1017">
        <v>114</v>
      </c>
      <c r="J1017">
        <v>34</v>
      </c>
      <c r="K1017">
        <v>139</v>
      </c>
      <c r="L1017">
        <v>1</v>
      </c>
      <c r="M1017" t="s">
        <v>233</v>
      </c>
      <c r="N1017" t="s">
        <v>234</v>
      </c>
      <c r="O1017" s="2">
        <v>306.44254417999997</v>
      </c>
      <c r="P1017" s="15"/>
      <c r="Q1017" s="15"/>
      <c r="R1017" s="15"/>
      <c r="S1017" t="s">
        <v>22</v>
      </c>
      <c r="T1017">
        <v>10</v>
      </c>
      <c r="U1017" s="2">
        <v>352.73961919999999</v>
      </c>
      <c r="V1017" s="2">
        <v>6613.8678599999994</v>
      </c>
      <c r="W1017" s="2">
        <v>10.203412399999999</v>
      </c>
      <c r="X1017" s="2">
        <v>2.4934384000000001</v>
      </c>
      <c r="Y1017" s="2">
        <v>4.2782153599999999</v>
      </c>
      <c r="Z1017" s="6">
        <f>Crate_BOMs[[#This Row],[glass weight (lb)]]+Crate_BOMs[[#This Row],[Crate Weight (lb)]]/COUNTIF(Crate_BOMs[crate no.],Crate_BOMs[[#This Row],[crate no.]])</f>
        <v>329.95851879333333</v>
      </c>
      <c r="AA1017" s="6" t="str">
        <f>IF(LEFT(Crate_BOMs[[#This Row],[glass code]],4)&lt;&gt;"1116","",IFERROR(MID(Crate_BOMs[[#This Row],[no]],FIND("ECN",Crate_BOMs[[#This Row],[no]]),200),MID(Crate_BOMs[[#This Row],[no]],39,200)))</f>
        <v>2.06 GLT07</v>
      </c>
      <c r="AB1017" s="6" t="str">
        <f>SUBSTITUTE(IF(RIGHT(Crate_BOMs[[#This Row],[PO Sublot-GL]],6)="curved",RIGHT(Crate_BOMs[[#This Row],[PO Sublot-GL]],12),RIGHT(Crate_BOMs[[#This Row],[PO Sublot-GL]],5))," ","")</f>
        <v>GLT07</v>
      </c>
      <c r="AC1017" s="6" t="str">
        <f>SUBSTITUTE(LEFT(Crate_BOMs[[#This Row],[PO Sublot-GL]],LEN(Crate_BOMs[[#This Row],[PO Sublot-GL]])-LEN(Crate_BOMs[[#This Row],[Glass Type]]))," ","")</f>
        <v>2.06</v>
      </c>
      <c r="AD1017" s="6" t="str">
        <f>LEFT(Crate_BOMs[[#This Row],[no]],FIND(" ",Crate_BOMs[[#This Row],[no]],5)-1)</f>
        <v>PO 40544</v>
      </c>
      <c r="AE1017" s="6" cm="1">
        <f t="array" ref="AE1017">COUNTA(_xlfn.UNIQUE(_xlfn._xlws.FILTER(Crate_BOMs[PO],Crate_BOMs[crate no.]=Crate_BOMs[[#This Row],[crate no.]])))</f>
        <v>1</v>
      </c>
      <c r="AF1017" s="10" t="str">
        <f>IF(Crate_BOMs[[#This Row],['# POs in Crate]]=1,"",IF(VLOOKUP(Crate_BOMs[[#This Row],[crate no.]],Crates_[[crate no.]:[New Sublot]],3,FALSE)="","",VLOOKUP(Crate_BOMs[[#This Row],[crate no.]],Crates_[[crate no.]:[New Sublot]],3,FALSE)))</f>
        <v/>
      </c>
      <c r="AG1017" s="6" t="str">
        <f>IF(VLOOKUP(Crate_BOMs[[#This Row],[crate no.]],Crates_[[crate no.]:[New Sublot]],3,FALSE)="",VLOOKUP(Crate_BOMs[[#This Row],[crate no.]],Crates_[[crate no.]:[New Sublot]],2,FALSE),VLOOKUP(Crate_BOMs[[#This Row],[crate no.]],Crates_[[crate no.]:[New Sublot]],3,FALSE))</f>
        <v>2.06</v>
      </c>
    </row>
    <row r="1018" spans="1:33" x14ac:dyDescent="0.25">
      <c r="A1018">
        <v>16</v>
      </c>
      <c r="B1018">
        <v>300522072</v>
      </c>
      <c r="C1018">
        <v>2394814</v>
      </c>
      <c r="D1018">
        <v>1</v>
      </c>
      <c r="E1018" t="s">
        <v>231</v>
      </c>
      <c r="F1018" t="s">
        <v>243</v>
      </c>
      <c r="G1018">
        <v>2892</v>
      </c>
      <c r="H1018">
        <v>870</v>
      </c>
      <c r="I1018">
        <v>114</v>
      </c>
      <c r="J1018">
        <v>34</v>
      </c>
      <c r="K1018">
        <v>139</v>
      </c>
      <c r="L1018">
        <v>1</v>
      </c>
      <c r="M1018" t="s">
        <v>233</v>
      </c>
      <c r="N1018" t="s">
        <v>234</v>
      </c>
      <c r="O1018" s="2">
        <v>306.44254417999997</v>
      </c>
      <c r="P1018" s="15"/>
      <c r="Q1018" s="15"/>
      <c r="R1018" s="15"/>
      <c r="S1018" t="s">
        <v>22</v>
      </c>
      <c r="T1018">
        <v>10</v>
      </c>
      <c r="U1018" s="2">
        <v>352.73961919999999</v>
      </c>
      <c r="V1018" s="2">
        <v>6613.8678599999994</v>
      </c>
      <c r="W1018" s="2">
        <v>10.203412399999999</v>
      </c>
      <c r="X1018" s="2">
        <v>2.4934384000000001</v>
      </c>
      <c r="Y1018" s="2">
        <v>4.2782153599999999</v>
      </c>
      <c r="Z1018" s="6">
        <f>Crate_BOMs[[#This Row],[glass weight (lb)]]+Crate_BOMs[[#This Row],[Crate Weight (lb)]]/COUNTIF(Crate_BOMs[crate no.],Crate_BOMs[[#This Row],[crate no.]])</f>
        <v>329.95851879333333</v>
      </c>
      <c r="AA1018" s="6" t="str">
        <f>IF(LEFT(Crate_BOMs[[#This Row],[glass code]],4)&lt;&gt;"1116","",IFERROR(MID(Crate_BOMs[[#This Row],[no]],FIND("ECN",Crate_BOMs[[#This Row],[no]]),200),MID(Crate_BOMs[[#This Row],[no]],39,200)))</f>
        <v>2.06 GLT07</v>
      </c>
      <c r="AB1018" s="6" t="str">
        <f>SUBSTITUTE(IF(RIGHT(Crate_BOMs[[#This Row],[PO Sublot-GL]],6)="curved",RIGHT(Crate_BOMs[[#This Row],[PO Sublot-GL]],12),RIGHT(Crate_BOMs[[#This Row],[PO Sublot-GL]],5))," ","")</f>
        <v>GLT07</v>
      </c>
      <c r="AC1018" s="6" t="str">
        <f>SUBSTITUTE(LEFT(Crate_BOMs[[#This Row],[PO Sublot-GL]],LEN(Crate_BOMs[[#This Row],[PO Sublot-GL]])-LEN(Crate_BOMs[[#This Row],[Glass Type]]))," ","")</f>
        <v>2.06</v>
      </c>
      <c r="AD1018" s="6" t="str">
        <f>LEFT(Crate_BOMs[[#This Row],[no]],FIND(" ",Crate_BOMs[[#This Row],[no]],5)-1)</f>
        <v>PO 40544</v>
      </c>
      <c r="AE1018" s="6" cm="1">
        <f t="array" ref="AE1018">COUNTA(_xlfn.UNIQUE(_xlfn._xlws.FILTER(Crate_BOMs[PO],Crate_BOMs[crate no.]=Crate_BOMs[[#This Row],[crate no.]])))</f>
        <v>1</v>
      </c>
      <c r="AF1018" s="10" t="str">
        <f>IF(Crate_BOMs[[#This Row],['# POs in Crate]]=1,"",IF(VLOOKUP(Crate_BOMs[[#This Row],[crate no.]],Crates_[[crate no.]:[New Sublot]],3,FALSE)="","",VLOOKUP(Crate_BOMs[[#This Row],[crate no.]],Crates_[[crate no.]:[New Sublot]],3,FALSE)))</f>
        <v/>
      </c>
      <c r="AG1018" s="6" t="str">
        <f>IF(VLOOKUP(Crate_BOMs[[#This Row],[crate no.]],Crates_[[crate no.]:[New Sublot]],3,FALSE)="",VLOOKUP(Crate_BOMs[[#This Row],[crate no.]],Crates_[[crate no.]:[New Sublot]],2,FALSE),VLOOKUP(Crate_BOMs[[#This Row],[crate no.]],Crates_[[crate no.]:[New Sublot]],3,FALSE))</f>
        <v>2.06</v>
      </c>
    </row>
    <row r="1019" spans="1:33" x14ac:dyDescent="0.25">
      <c r="A1019">
        <v>16</v>
      </c>
      <c r="B1019">
        <v>300522072</v>
      </c>
      <c r="C1019">
        <v>2394814</v>
      </c>
      <c r="D1019">
        <v>1</v>
      </c>
      <c r="E1019" t="s">
        <v>231</v>
      </c>
      <c r="F1019" t="s">
        <v>243</v>
      </c>
      <c r="G1019">
        <v>2892</v>
      </c>
      <c r="H1019">
        <v>870</v>
      </c>
      <c r="I1019">
        <v>114</v>
      </c>
      <c r="J1019">
        <v>34</v>
      </c>
      <c r="K1019">
        <v>139</v>
      </c>
      <c r="L1019">
        <v>1</v>
      </c>
      <c r="M1019" t="s">
        <v>233</v>
      </c>
      <c r="N1019" t="s">
        <v>234</v>
      </c>
      <c r="O1019" s="2">
        <v>306.44254417999997</v>
      </c>
      <c r="P1019" s="15"/>
      <c r="Q1019" s="15"/>
      <c r="R1019" s="15"/>
      <c r="S1019" t="s">
        <v>22</v>
      </c>
      <c r="T1019">
        <v>10</v>
      </c>
      <c r="U1019" s="2">
        <v>352.73961919999999</v>
      </c>
      <c r="V1019" s="2">
        <v>6613.8678599999994</v>
      </c>
      <c r="W1019" s="2">
        <v>10.203412399999999</v>
      </c>
      <c r="X1019" s="2">
        <v>2.4934384000000001</v>
      </c>
      <c r="Y1019" s="2">
        <v>4.2782153599999999</v>
      </c>
      <c r="Z1019" s="6">
        <f>Crate_BOMs[[#This Row],[glass weight (lb)]]+Crate_BOMs[[#This Row],[Crate Weight (lb)]]/COUNTIF(Crate_BOMs[crate no.],Crate_BOMs[[#This Row],[crate no.]])</f>
        <v>329.95851879333333</v>
      </c>
      <c r="AA1019" s="6" t="str">
        <f>IF(LEFT(Crate_BOMs[[#This Row],[glass code]],4)&lt;&gt;"1116","",IFERROR(MID(Crate_BOMs[[#This Row],[no]],FIND("ECN",Crate_BOMs[[#This Row],[no]]),200),MID(Crate_BOMs[[#This Row],[no]],39,200)))</f>
        <v>2.06 GLT07</v>
      </c>
      <c r="AB1019" s="6" t="str">
        <f>SUBSTITUTE(IF(RIGHT(Crate_BOMs[[#This Row],[PO Sublot-GL]],6)="curved",RIGHT(Crate_BOMs[[#This Row],[PO Sublot-GL]],12),RIGHT(Crate_BOMs[[#This Row],[PO Sublot-GL]],5))," ","")</f>
        <v>GLT07</v>
      </c>
      <c r="AC1019" s="6" t="str">
        <f>SUBSTITUTE(LEFT(Crate_BOMs[[#This Row],[PO Sublot-GL]],LEN(Crate_BOMs[[#This Row],[PO Sublot-GL]])-LEN(Crate_BOMs[[#This Row],[Glass Type]]))," ","")</f>
        <v>2.06</v>
      </c>
      <c r="AD1019" s="6" t="str">
        <f>LEFT(Crate_BOMs[[#This Row],[no]],FIND(" ",Crate_BOMs[[#This Row],[no]],5)-1)</f>
        <v>PO 40544</v>
      </c>
      <c r="AE1019" s="6" cm="1">
        <f t="array" ref="AE1019">COUNTA(_xlfn.UNIQUE(_xlfn._xlws.FILTER(Crate_BOMs[PO],Crate_BOMs[crate no.]=Crate_BOMs[[#This Row],[crate no.]])))</f>
        <v>1</v>
      </c>
      <c r="AF1019" s="10" t="str">
        <f>IF(Crate_BOMs[[#This Row],['# POs in Crate]]=1,"",IF(VLOOKUP(Crate_BOMs[[#This Row],[crate no.]],Crates_[[crate no.]:[New Sublot]],3,FALSE)="","",VLOOKUP(Crate_BOMs[[#This Row],[crate no.]],Crates_[[crate no.]:[New Sublot]],3,FALSE)))</f>
        <v/>
      </c>
      <c r="AG1019" s="6" t="str">
        <f>IF(VLOOKUP(Crate_BOMs[[#This Row],[crate no.]],Crates_[[crate no.]:[New Sublot]],3,FALSE)="",VLOOKUP(Crate_BOMs[[#This Row],[crate no.]],Crates_[[crate no.]:[New Sublot]],2,FALSE),VLOOKUP(Crate_BOMs[[#This Row],[crate no.]],Crates_[[crate no.]:[New Sublot]],3,FALSE))</f>
        <v>2.06</v>
      </c>
    </row>
    <row r="1020" spans="1:33" x14ac:dyDescent="0.25">
      <c r="A1020">
        <v>16</v>
      </c>
      <c r="B1020">
        <v>300522072</v>
      </c>
      <c r="C1020">
        <v>2394814</v>
      </c>
      <c r="D1020">
        <v>1</v>
      </c>
      <c r="E1020" t="s">
        <v>231</v>
      </c>
      <c r="F1020" t="s">
        <v>243</v>
      </c>
      <c r="G1020">
        <v>2892</v>
      </c>
      <c r="H1020">
        <v>870</v>
      </c>
      <c r="I1020">
        <v>114</v>
      </c>
      <c r="J1020">
        <v>34</v>
      </c>
      <c r="K1020">
        <v>139</v>
      </c>
      <c r="L1020">
        <v>1</v>
      </c>
      <c r="M1020" t="s">
        <v>233</v>
      </c>
      <c r="N1020" t="s">
        <v>234</v>
      </c>
      <c r="O1020" s="2">
        <v>306.44254417999997</v>
      </c>
      <c r="P1020" s="15"/>
      <c r="Q1020" s="15"/>
      <c r="R1020" s="15"/>
      <c r="S1020" t="s">
        <v>22</v>
      </c>
      <c r="T1020">
        <v>10</v>
      </c>
      <c r="U1020" s="2">
        <v>352.73961919999999</v>
      </c>
      <c r="V1020" s="2">
        <v>6613.8678599999994</v>
      </c>
      <c r="W1020" s="2">
        <v>10.203412399999999</v>
      </c>
      <c r="X1020" s="2">
        <v>2.4934384000000001</v>
      </c>
      <c r="Y1020" s="2">
        <v>4.2782153599999999</v>
      </c>
      <c r="Z1020" s="6">
        <f>Crate_BOMs[[#This Row],[glass weight (lb)]]+Crate_BOMs[[#This Row],[Crate Weight (lb)]]/COUNTIF(Crate_BOMs[crate no.],Crate_BOMs[[#This Row],[crate no.]])</f>
        <v>329.95851879333333</v>
      </c>
      <c r="AA1020" s="6" t="str">
        <f>IF(LEFT(Crate_BOMs[[#This Row],[glass code]],4)&lt;&gt;"1116","",IFERROR(MID(Crate_BOMs[[#This Row],[no]],FIND("ECN",Crate_BOMs[[#This Row],[no]]),200),MID(Crate_BOMs[[#This Row],[no]],39,200)))</f>
        <v>2.06 GLT07</v>
      </c>
      <c r="AB1020" s="6" t="str">
        <f>SUBSTITUTE(IF(RIGHT(Crate_BOMs[[#This Row],[PO Sublot-GL]],6)="curved",RIGHT(Crate_BOMs[[#This Row],[PO Sublot-GL]],12),RIGHT(Crate_BOMs[[#This Row],[PO Sublot-GL]],5))," ","")</f>
        <v>GLT07</v>
      </c>
      <c r="AC1020" s="6" t="str">
        <f>SUBSTITUTE(LEFT(Crate_BOMs[[#This Row],[PO Sublot-GL]],LEN(Crate_BOMs[[#This Row],[PO Sublot-GL]])-LEN(Crate_BOMs[[#This Row],[Glass Type]]))," ","")</f>
        <v>2.06</v>
      </c>
      <c r="AD1020" s="6" t="str">
        <f>LEFT(Crate_BOMs[[#This Row],[no]],FIND(" ",Crate_BOMs[[#This Row],[no]],5)-1)</f>
        <v>PO 40544</v>
      </c>
      <c r="AE1020" s="6" cm="1">
        <f t="array" ref="AE1020">COUNTA(_xlfn.UNIQUE(_xlfn._xlws.FILTER(Crate_BOMs[PO],Crate_BOMs[crate no.]=Crate_BOMs[[#This Row],[crate no.]])))</f>
        <v>1</v>
      </c>
      <c r="AF1020" s="10" t="str">
        <f>IF(Crate_BOMs[[#This Row],['# POs in Crate]]=1,"",IF(VLOOKUP(Crate_BOMs[[#This Row],[crate no.]],Crates_[[crate no.]:[New Sublot]],3,FALSE)="","",VLOOKUP(Crate_BOMs[[#This Row],[crate no.]],Crates_[[crate no.]:[New Sublot]],3,FALSE)))</f>
        <v/>
      </c>
      <c r="AG1020" s="6" t="str">
        <f>IF(VLOOKUP(Crate_BOMs[[#This Row],[crate no.]],Crates_[[crate no.]:[New Sublot]],3,FALSE)="",VLOOKUP(Crate_BOMs[[#This Row],[crate no.]],Crates_[[crate no.]:[New Sublot]],2,FALSE),VLOOKUP(Crate_BOMs[[#This Row],[crate no.]],Crates_[[crate no.]:[New Sublot]],3,FALSE))</f>
        <v>2.06</v>
      </c>
    </row>
    <row r="1021" spans="1:33" x14ac:dyDescent="0.25">
      <c r="A1021">
        <v>16</v>
      </c>
      <c r="B1021">
        <v>300522072</v>
      </c>
      <c r="C1021">
        <v>2394814</v>
      </c>
      <c r="D1021">
        <v>1</v>
      </c>
      <c r="E1021" t="s">
        <v>231</v>
      </c>
      <c r="F1021" t="s">
        <v>243</v>
      </c>
      <c r="G1021">
        <v>2892</v>
      </c>
      <c r="H1021">
        <v>870</v>
      </c>
      <c r="I1021">
        <v>114</v>
      </c>
      <c r="J1021">
        <v>34</v>
      </c>
      <c r="K1021">
        <v>139</v>
      </c>
      <c r="L1021">
        <v>1</v>
      </c>
      <c r="M1021" t="s">
        <v>233</v>
      </c>
      <c r="N1021" t="s">
        <v>234</v>
      </c>
      <c r="O1021" s="2">
        <v>306.44254417999997</v>
      </c>
      <c r="P1021" s="15"/>
      <c r="Q1021" s="15"/>
      <c r="R1021" s="15"/>
      <c r="S1021" t="s">
        <v>22</v>
      </c>
      <c r="T1021">
        <v>10</v>
      </c>
      <c r="U1021" s="2">
        <v>352.73961919999999</v>
      </c>
      <c r="V1021" s="2">
        <v>6613.8678599999994</v>
      </c>
      <c r="W1021" s="2">
        <v>10.203412399999999</v>
      </c>
      <c r="X1021" s="2">
        <v>2.4934384000000001</v>
      </c>
      <c r="Y1021" s="2">
        <v>4.2782153599999999</v>
      </c>
      <c r="Z1021" s="6">
        <f>Crate_BOMs[[#This Row],[glass weight (lb)]]+Crate_BOMs[[#This Row],[Crate Weight (lb)]]/COUNTIF(Crate_BOMs[crate no.],Crate_BOMs[[#This Row],[crate no.]])</f>
        <v>329.95851879333333</v>
      </c>
      <c r="AA1021" s="6" t="str">
        <f>IF(LEFT(Crate_BOMs[[#This Row],[glass code]],4)&lt;&gt;"1116","",IFERROR(MID(Crate_BOMs[[#This Row],[no]],FIND("ECN",Crate_BOMs[[#This Row],[no]]),200),MID(Crate_BOMs[[#This Row],[no]],39,200)))</f>
        <v>2.06 GLT07</v>
      </c>
      <c r="AB1021" s="6" t="str">
        <f>SUBSTITUTE(IF(RIGHT(Crate_BOMs[[#This Row],[PO Sublot-GL]],6)="curved",RIGHT(Crate_BOMs[[#This Row],[PO Sublot-GL]],12),RIGHT(Crate_BOMs[[#This Row],[PO Sublot-GL]],5))," ","")</f>
        <v>GLT07</v>
      </c>
      <c r="AC1021" s="6" t="str">
        <f>SUBSTITUTE(LEFT(Crate_BOMs[[#This Row],[PO Sublot-GL]],LEN(Crate_BOMs[[#This Row],[PO Sublot-GL]])-LEN(Crate_BOMs[[#This Row],[Glass Type]]))," ","")</f>
        <v>2.06</v>
      </c>
      <c r="AD1021" s="6" t="str">
        <f>LEFT(Crate_BOMs[[#This Row],[no]],FIND(" ",Crate_BOMs[[#This Row],[no]],5)-1)</f>
        <v>PO 40544</v>
      </c>
      <c r="AE1021" s="6" cm="1">
        <f t="array" ref="AE1021">COUNTA(_xlfn.UNIQUE(_xlfn._xlws.FILTER(Crate_BOMs[PO],Crate_BOMs[crate no.]=Crate_BOMs[[#This Row],[crate no.]])))</f>
        <v>1</v>
      </c>
      <c r="AF1021" s="10" t="str">
        <f>IF(Crate_BOMs[[#This Row],['# POs in Crate]]=1,"",IF(VLOOKUP(Crate_BOMs[[#This Row],[crate no.]],Crates_[[crate no.]:[New Sublot]],3,FALSE)="","",VLOOKUP(Crate_BOMs[[#This Row],[crate no.]],Crates_[[crate no.]:[New Sublot]],3,FALSE)))</f>
        <v/>
      </c>
      <c r="AG1021" s="6" t="str">
        <f>IF(VLOOKUP(Crate_BOMs[[#This Row],[crate no.]],Crates_[[crate no.]:[New Sublot]],3,FALSE)="",VLOOKUP(Crate_BOMs[[#This Row],[crate no.]],Crates_[[crate no.]:[New Sublot]],2,FALSE),VLOOKUP(Crate_BOMs[[#This Row],[crate no.]],Crates_[[crate no.]:[New Sublot]],3,FALSE))</f>
        <v>2.06</v>
      </c>
    </row>
    <row r="1022" spans="1:33" x14ac:dyDescent="0.25">
      <c r="A1022">
        <v>16</v>
      </c>
      <c r="B1022">
        <v>300522072</v>
      </c>
      <c r="C1022">
        <v>2394814</v>
      </c>
      <c r="D1022">
        <v>1</v>
      </c>
      <c r="E1022" t="s">
        <v>231</v>
      </c>
      <c r="F1022" t="s">
        <v>243</v>
      </c>
      <c r="G1022">
        <v>2892</v>
      </c>
      <c r="H1022">
        <v>870</v>
      </c>
      <c r="I1022">
        <v>114</v>
      </c>
      <c r="J1022">
        <v>34</v>
      </c>
      <c r="K1022">
        <v>139</v>
      </c>
      <c r="L1022">
        <v>1</v>
      </c>
      <c r="M1022" t="s">
        <v>233</v>
      </c>
      <c r="N1022" t="s">
        <v>234</v>
      </c>
      <c r="O1022" s="2">
        <v>306.44254417999997</v>
      </c>
      <c r="P1022" s="15"/>
      <c r="Q1022" s="15"/>
      <c r="R1022" s="15"/>
      <c r="S1022" t="s">
        <v>22</v>
      </c>
      <c r="T1022">
        <v>10</v>
      </c>
      <c r="U1022" s="2">
        <v>352.73961919999999</v>
      </c>
      <c r="V1022" s="2">
        <v>6613.8678599999994</v>
      </c>
      <c r="W1022" s="2">
        <v>10.203412399999999</v>
      </c>
      <c r="X1022" s="2">
        <v>2.4934384000000001</v>
      </c>
      <c r="Y1022" s="2">
        <v>4.2782153599999999</v>
      </c>
      <c r="Z1022" s="6">
        <f>Crate_BOMs[[#This Row],[glass weight (lb)]]+Crate_BOMs[[#This Row],[Crate Weight (lb)]]/COUNTIF(Crate_BOMs[crate no.],Crate_BOMs[[#This Row],[crate no.]])</f>
        <v>329.95851879333333</v>
      </c>
      <c r="AA1022" s="6" t="str">
        <f>IF(LEFT(Crate_BOMs[[#This Row],[glass code]],4)&lt;&gt;"1116","",IFERROR(MID(Crate_BOMs[[#This Row],[no]],FIND("ECN",Crate_BOMs[[#This Row],[no]]),200),MID(Crate_BOMs[[#This Row],[no]],39,200)))</f>
        <v>2.06 GLT07</v>
      </c>
      <c r="AB1022" s="6" t="str">
        <f>SUBSTITUTE(IF(RIGHT(Crate_BOMs[[#This Row],[PO Sublot-GL]],6)="curved",RIGHT(Crate_BOMs[[#This Row],[PO Sublot-GL]],12),RIGHT(Crate_BOMs[[#This Row],[PO Sublot-GL]],5))," ","")</f>
        <v>GLT07</v>
      </c>
      <c r="AC1022" s="6" t="str">
        <f>SUBSTITUTE(LEFT(Crate_BOMs[[#This Row],[PO Sublot-GL]],LEN(Crate_BOMs[[#This Row],[PO Sublot-GL]])-LEN(Crate_BOMs[[#This Row],[Glass Type]]))," ","")</f>
        <v>2.06</v>
      </c>
      <c r="AD1022" s="6" t="str">
        <f>LEFT(Crate_BOMs[[#This Row],[no]],FIND(" ",Crate_BOMs[[#This Row],[no]],5)-1)</f>
        <v>PO 40544</v>
      </c>
      <c r="AE1022" s="6" cm="1">
        <f t="array" ref="AE1022">COUNTA(_xlfn.UNIQUE(_xlfn._xlws.FILTER(Crate_BOMs[PO],Crate_BOMs[crate no.]=Crate_BOMs[[#This Row],[crate no.]])))</f>
        <v>1</v>
      </c>
      <c r="AF1022" s="10" t="str">
        <f>IF(Crate_BOMs[[#This Row],['# POs in Crate]]=1,"",IF(VLOOKUP(Crate_BOMs[[#This Row],[crate no.]],Crates_[[crate no.]:[New Sublot]],3,FALSE)="","",VLOOKUP(Crate_BOMs[[#This Row],[crate no.]],Crates_[[crate no.]:[New Sublot]],3,FALSE)))</f>
        <v/>
      </c>
      <c r="AG1022" s="6" t="str">
        <f>IF(VLOOKUP(Crate_BOMs[[#This Row],[crate no.]],Crates_[[crate no.]:[New Sublot]],3,FALSE)="",VLOOKUP(Crate_BOMs[[#This Row],[crate no.]],Crates_[[crate no.]:[New Sublot]],2,FALSE),VLOOKUP(Crate_BOMs[[#This Row],[crate no.]],Crates_[[crate no.]:[New Sublot]],3,FALSE))</f>
        <v>2.06</v>
      </c>
    </row>
    <row r="1023" spans="1:33" x14ac:dyDescent="0.25">
      <c r="A1023">
        <v>16</v>
      </c>
      <c r="B1023">
        <v>300522072</v>
      </c>
      <c r="C1023">
        <v>2394814</v>
      </c>
      <c r="D1023">
        <v>1</v>
      </c>
      <c r="E1023" t="s">
        <v>231</v>
      </c>
      <c r="F1023" t="s">
        <v>243</v>
      </c>
      <c r="G1023">
        <v>2892</v>
      </c>
      <c r="H1023">
        <v>870</v>
      </c>
      <c r="I1023">
        <v>114</v>
      </c>
      <c r="J1023">
        <v>34</v>
      </c>
      <c r="K1023">
        <v>139</v>
      </c>
      <c r="L1023">
        <v>1</v>
      </c>
      <c r="M1023" t="s">
        <v>233</v>
      </c>
      <c r="N1023" t="s">
        <v>234</v>
      </c>
      <c r="O1023" s="2">
        <v>306.44254417999997</v>
      </c>
      <c r="P1023" s="15"/>
      <c r="Q1023" s="15"/>
      <c r="R1023" s="15"/>
      <c r="S1023" t="s">
        <v>22</v>
      </c>
      <c r="T1023">
        <v>10</v>
      </c>
      <c r="U1023" s="2">
        <v>352.73961919999999</v>
      </c>
      <c r="V1023" s="2">
        <v>6613.8678599999994</v>
      </c>
      <c r="W1023" s="2">
        <v>10.203412399999999</v>
      </c>
      <c r="X1023" s="2">
        <v>2.4934384000000001</v>
      </c>
      <c r="Y1023" s="2">
        <v>4.2782153599999999</v>
      </c>
      <c r="Z1023" s="6">
        <f>Crate_BOMs[[#This Row],[glass weight (lb)]]+Crate_BOMs[[#This Row],[Crate Weight (lb)]]/COUNTIF(Crate_BOMs[crate no.],Crate_BOMs[[#This Row],[crate no.]])</f>
        <v>329.95851879333333</v>
      </c>
      <c r="AA1023" s="6" t="str">
        <f>IF(LEFT(Crate_BOMs[[#This Row],[glass code]],4)&lt;&gt;"1116","",IFERROR(MID(Crate_BOMs[[#This Row],[no]],FIND("ECN",Crate_BOMs[[#This Row],[no]]),200),MID(Crate_BOMs[[#This Row],[no]],39,200)))</f>
        <v>2.06 GLT07</v>
      </c>
      <c r="AB1023" s="6" t="str">
        <f>SUBSTITUTE(IF(RIGHT(Crate_BOMs[[#This Row],[PO Sublot-GL]],6)="curved",RIGHT(Crate_BOMs[[#This Row],[PO Sublot-GL]],12),RIGHT(Crate_BOMs[[#This Row],[PO Sublot-GL]],5))," ","")</f>
        <v>GLT07</v>
      </c>
      <c r="AC1023" s="6" t="str">
        <f>SUBSTITUTE(LEFT(Crate_BOMs[[#This Row],[PO Sublot-GL]],LEN(Crate_BOMs[[#This Row],[PO Sublot-GL]])-LEN(Crate_BOMs[[#This Row],[Glass Type]]))," ","")</f>
        <v>2.06</v>
      </c>
      <c r="AD1023" s="6" t="str">
        <f>LEFT(Crate_BOMs[[#This Row],[no]],FIND(" ",Crate_BOMs[[#This Row],[no]],5)-1)</f>
        <v>PO 40544</v>
      </c>
      <c r="AE1023" s="6" cm="1">
        <f t="array" ref="AE1023">COUNTA(_xlfn.UNIQUE(_xlfn._xlws.FILTER(Crate_BOMs[PO],Crate_BOMs[crate no.]=Crate_BOMs[[#This Row],[crate no.]])))</f>
        <v>1</v>
      </c>
      <c r="AF1023" s="10" t="str">
        <f>IF(Crate_BOMs[[#This Row],['# POs in Crate]]=1,"",IF(VLOOKUP(Crate_BOMs[[#This Row],[crate no.]],Crates_[[crate no.]:[New Sublot]],3,FALSE)="","",VLOOKUP(Crate_BOMs[[#This Row],[crate no.]],Crates_[[crate no.]:[New Sublot]],3,FALSE)))</f>
        <v/>
      </c>
      <c r="AG1023" s="6" t="str">
        <f>IF(VLOOKUP(Crate_BOMs[[#This Row],[crate no.]],Crates_[[crate no.]:[New Sublot]],3,FALSE)="",VLOOKUP(Crate_BOMs[[#This Row],[crate no.]],Crates_[[crate no.]:[New Sublot]],2,FALSE),VLOOKUP(Crate_BOMs[[#This Row],[crate no.]],Crates_[[crate no.]:[New Sublot]],3,FALSE))</f>
        <v>2.06</v>
      </c>
    </row>
  </sheetData>
  <phoneticPr fontId="1"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E6C74-E98A-4E60-A1C6-8C571C4586A5}">
  <dimension ref="A1:AA50"/>
  <sheetViews>
    <sheetView topLeftCell="A25" workbookViewId="0">
      <selection activeCell="E43" sqref="E43"/>
    </sheetView>
  </sheetViews>
  <sheetFormatPr defaultRowHeight="15" x14ac:dyDescent="0.25"/>
  <cols>
    <col min="1" max="1" width="18" bestFit="1" customWidth="1"/>
    <col min="2" max="2" width="16.85546875" bestFit="1" customWidth="1"/>
    <col min="3" max="6" width="4.5703125" bestFit="1" customWidth="1"/>
    <col min="7" max="7" width="9.42578125" bestFit="1" customWidth="1"/>
    <col min="8" max="9" width="4.5703125" bestFit="1" customWidth="1"/>
    <col min="10" max="10" width="11.28515625" bestFit="1" customWidth="1"/>
    <col min="11" max="11" width="11.28515625" customWidth="1"/>
    <col min="12" max="12" width="27.85546875" bestFit="1" customWidth="1"/>
    <col min="13" max="13" width="16.85546875" bestFit="1" customWidth="1"/>
    <col min="14" max="19" width="5" bestFit="1" customWidth="1"/>
    <col min="20" max="20" width="11.28515625" bestFit="1" customWidth="1"/>
  </cols>
  <sheetData>
    <row r="1" spans="1:27" x14ac:dyDescent="0.25">
      <c r="L1" s="3" t="s">
        <v>206</v>
      </c>
      <c r="M1" t="s">
        <v>207</v>
      </c>
    </row>
    <row r="3" spans="1:27" x14ac:dyDescent="0.25">
      <c r="A3" s="3" t="s">
        <v>204</v>
      </c>
      <c r="B3" s="3" t="s">
        <v>202</v>
      </c>
      <c r="L3" s="3" t="s">
        <v>205</v>
      </c>
      <c r="M3" s="3" t="s">
        <v>202</v>
      </c>
    </row>
    <row r="4" spans="1:27" x14ac:dyDescent="0.25">
      <c r="A4" s="3" t="s">
        <v>203</v>
      </c>
      <c r="B4" t="s">
        <v>166</v>
      </c>
      <c r="C4" t="s">
        <v>154</v>
      </c>
      <c r="D4" t="s">
        <v>153</v>
      </c>
      <c r="E4" t="s">
        <v>198</v>
      </c>
      <c r="F4" t="s">
        <v>199</v>
      </c>
      <c r="G4" t="s">
        <v>164</v>
      </c>
      <c r="H4" t="s">
        <v>225</v>
      </c>
      <c r="I4" t="s">
        <v>252</v>
      </c>
      <c r="J4" t="s">
        <v>35</v>
      </c>
      <c r="L4" s="3" t="s">
        <v>203</v>
      </c>
      <c r="M4">
        <v>2.0099999999999998</v>
      </c>
      <c r="N4">
        <v>2.02</v>
      </c>
      <c r="O4">
        <v>2.0299999999999998</v>
      </c>
      <c r="P4">
        <v>2.06</v>
      </c>
      <c r="Q4">
        <v>2.0699999999999998</v>
      </c>
      <c r="R4">
        <v>2.0499999999999998</v>
      </c>
      <c r="S4">
        <v>2.09</v>
      </c>
      <c r="T4" t="s">
        <v>35</v>
      </c>
    </row>
    <row r="5" spans="1:27" x14ac:dyDescent="0.25">
      <c r="A5" s="4" t="s">
        <v>148</v>
      </c>
      <c r="C5">
        <v>25</v>
      </c>
      <c r="H5">
        <v>3</v>
      </c>
      <c r="J5">
        <v>28</v>
      </c>
      <c r="L5" s="4" t="s">
        <v>148</v>
      </c>
      <c r="N5">
        <v>28</v>
      </c>
      <c r="T5">
        <v>28</v>
      </c>
      <c r="V5" t="str">
        <f>IF((B5-M5)&lt;=0,"",B5-M5)</f>
        <v/>
      </c>
      <c r="W5" t="str">
        <f>IF((C5-N5)&lt;=0,"",C5-N5)</f>
        <v/>
      </c>
      <c r="X5" t="str">
        <f>IF((D5-O5)&lt;=0,"",D5-O5)</f>
        <v/>
      </c>
      <c r="Y5" t="str">
        <f>IF((E5-P5)&lt;=0,"",E5-P5)</f>
        <v/>
      </c>
      <c r="Z5" t="str">
        <f>IF((F5-Q5)&lt;=0,"",F5-Q5)</f>
        <v/>
      </c>
      <c r="AA5" t="str">
        <f>IF((G5-R5-S5)&lt;=0,"",G5-R5-S5)</f>
        <v/>
      </c>
    </row>
    <row r="6" spans="1:27" x14ac:dyDescent="0.25">
      <c r="A6" s="4" t="s">
        <v>73</v>
      </c>
      <c r="B6">
        <v>1</v>
      </c>
      <c r="J6">
        <v>1</v>
      </c>
      <c r="L6" s="4" t="s">
        <v>73</v>
      </c>
      <c r="M6">
        <v>1</v>
      </c>
      <c r="T6">
        <v>1</v>
      </c>
      <c r="V6" t="str">
        <f t="shared" ref="V6:V49" si="0">IF((B6-M6)&lt;=0,"",B6-M6)</f>
        <v/>
      </c>
      <c r="W6" t="str">
        <f t="shared" ref="W6:W49" si="1">IF((C6-N6)&lt;=0,"",C6-N6)</f>
        <v/>
      </c>
      <c r="X6" t="str">
        <f t="shared" ref="X6:X49" si="2">IF((D6-O6)&lt;=0,"",D6-O6)</f>
        <v/>
      </c>
      <c r="Y6" t="str">
        <f t="shared" ref="Y6:Y49" si="3">IF((E6-P6)&lt;=0,"",E6-P6)</f>
        <v/>
      </c>
      <c r="Z6" t="str">
        <f t="shared" ref="Z6:Z49" si="4">IF((F6-Q6)&lt;=0,"",F6-Q6)</f>
        <v/>
      </c>
      <c r="AA6" t="str">
        <f t="shared" ref="AA6:AA49" si="5">IF((G6-R6-S6)&lt;=0,"",G6-R6-S6)</f>
        <v/>
      </c>
    </row>
    <row r="7" spans="1:27" x14ac:dyDescent="0.25">
      <c r="A7" s="4" t="s">
        <v>174</v>
      </c>
      <c r="D7">
        <v>2</v>
      </c>
      <c r="J7">
        <v>2</v>
      </c>
      <c r="L7" s="4" t="s">
        <v>174</v>
      </c>
      <c r="N7">
        <v>2</v>
      </c>
      <c r="T7">
        <v>2</v>
      </c>
      <c r="V7" t="str">
        <f t="shared" si="0"/>
        <v/>
      </c>
      <c r="W7" t="str">
        <f t="shared" si="1"/>
        <v/>
      </c>
      <c r="X7">
        <f t="shared" si="2"/>
        <v>2</v>
      </c>
      <c r="Y7" t="str">
        <f t="shared" si="3"/>
        <v/>
      </c>
      <c r="Z7" t="str">
        <f t="shared" si="4"/>
        <v/>
      </c>
      <c r="AA7" t="str">
        <f t="shared" si="5"/>
        <v/>
      </c>
    </row>
    <row r="8" spans="1:27" x14ac:dyDescent="0.25">
      <c r="A8" s="4" t="s">
        <v>75</v>
      </c>
      <c r="B8">
        <v>9</v>
      </c>
      <c r="J8">
        <v>9</v>
      </c>
      <c r="L8" s="4" t="s">
        <v>75</v>
      </c>
      <c r="M8">
        <v>9</v>
      </c>
      <c r="T8">
        <v>9</v>
      </c>
      <c r="V8" t="str">
        <f t="shared" si="0"/>
        <v/>
      </c>
      <c r="W8" t="str">
        <f t="shared" si="1"/>
        <v/>
      </c>
      <c r="X8" t="str">
        <f t="shared" si="2"/>
        <v/>
      </c>
      <c r="Y8" t="str">
        <f t="shared" si="3"/>
        <v/>
      </c>
      <c r="Z8" t="str">
        <f t="shared" si="4"/>
        <v/>
      </c>
      <c r="AA8" t="str">
        <f t="shared" si="5"/>
        <v/>
      </c>
    </row>
    <row r="9" spans="1:27" x14ac:dyDescent="0.25">
      <c r="A9" s="4" t="s">
        <v>140</v>
      </c>
      <c r="G9">
        <v>1</v>
      </c>
      <c r="J9">
        <v>1</v>
      </c>
      <c r="L9" s="4" t="s">
        <v>140</v>
      </c>
      <c r="S9">
        <v>1</v>
      </c>
      <c r="T9">
        <v>1</v>
      </c>
      <c r="V9" t="str">
        <f t="shared" si="0"/>
        <v/>
      </c>
      <c r="W9" t="str">
        <f t="shared" si="1"/>
        <v/>
      </c>
      <c r="X9" t="str">
        <f t="shared" si="2"/>
        <v/>
      </c>
      <c r="Y9" t="str">
        <f t="shared" si="3"/>
        <v/>
      </c>
      <c r="Z9" t="str">
        <f t="shared" si="4"/>
        <v/>
      </c>
      <c r="AA9" t="str">
        <f t="shared" si="5"/>
        <v/>
      </c>
    </row>
    <row r="10" spans="1:27" x14ac:dyDescent="0.25">
      <c r="A10" s="4" t="s">
        <v>107</v>
      </c>
      <c r="G10">
        <v>1</v>
      </c>
      <c r="J10">
        <v>1</v>
      </c>
      <c r="L10" s="4" t="s">
        <v>107</v>
      </c>
      <c r="R10">
        <v>1</v>
      </c>
      <c r="T10">
        <v>1</v>
      </c>
      <c r="V10" t="str">
        <f t="shared" si="0"/>
        <v/>
      </c>
      <c r="W10" t="str">
        <f t="shared" si="1"/>
        <v/>
      </c>
      <c r="X10" t="str">
        <f t="shared" si="2"/>
        <v/>
      </c>
      <c r="Y10" t="str">
        <f t="shared" si="3"/>
        <v/>
      </c>
      <c r="Z10" t="str">
        <f t="shared" si="4"/>
        <v/>
      </c>
      <c r="AA10" t="str">
        <f t="shared" si="5"/>
        <v/>
      </c>
    </row>
    <row r="11" spans="1:27" x14ac:dyDescent="0.25">
      <c r="A11" s="4" t="s">
        <v>62</v>
      </c>
      <c r="G11">
        <v>2</v>
      </c>
      <c r="J11">
        <v>2</v>
      </c>
      <c r="L11" s="4" t="s">
        <v>62</v>
      </c>
      <c r="S11">
        <v>2</v>
      </c>
      <c r="T11">
        <v>2</v>
      </c>
      <c r="V11" t="str">
        <f t="shared" si="0"/>
        <v/>
      </c>
      <c r="W11" t="str">
        <f t="shared" si="1"/>
        <v/>
      </c>
      <c r="X11" t="str">
        <f t="shared" si="2"/>
        <v/>
      </c>
      <c r="Y11" t="str">
        <f t="shared" si="3"/>
        <v/>
      </c>
      <c r="Z11" t="str">
        <f t="shared" si="4"/>
        <v/>
      </c>
      <c r="AA11" t="str">
        <f t="shared" si="5"/>
        <v/>
      </c>
    </row>
    <row r="12" spans="1:27" x14ac:dyDescent="0.25">
      <c r="A12" s="4" t="s">
        <v>114</v>
      </c>
      <c r="G12">
        <v>18</v>
      </c>
      <c r="J12">
        <v>18</v>
      </c>
      <c r="L12" s="4" t="s">
        <v>114</v>
      </c>
      <c r="R12">
        <v>18</v>
      </c>
      <c r="T12">
        <v>18</v>
      </c>
      <c r="V12" t="str">
        <f t="shared" si="0"/>
        <v/>
      </c>
      <c r="W12" t="str">
        <f t="shared" si="1"/>
        <v/>
      </c>
      <c r="X12" t="str">
        <f t="shared" si="2"/>
        <v/>
      </c>
      <c r="Y12" t="str">
        <f t="shared" si="3"/>
        <v/>
      </c>
      <c r="Z12" t="str">
        <f t="shared" si="4"/>
        <v/>
      </c>
      <c r="AA12" t="str">
        <f t="shared" si="5"/>
        <v/>
      </c>
    </row>
    <row r="13" spans="1:27" x14ac:dyDescent="0.25">
      <c r="A13" s="4" t="s">
        <v>111</v>
      </c>
      <c r="B13">
        <v>13</v>
      </c>
      <c r="G13">
        <v>4</v>
      </c>
      <c r="J13">
        <v>17</v>
      </c>
      <c r="L13" s="4" t="s">
        <v>111</v>
      </c>
      <c r="M13">
        <v>13</v>
      </c>
      <c r="S13">
        <v>4</v>
      </c>
      <c r="T13">
        <v>17</v>
      </c>
      <c r="V13" t="str">
        <f t="shared" si="0"/>
        <v/>
      </c>
      <c r="W13" t="str">
        <f t="shared" si="1"/>
        <v/>
      </c>
      <c r="X13" t="str">
        <f t="shared" si="2"/>
        <v/>
      </c>
      <c r="Y13" t="str">
        <f t="shared" si="3"/>
        <v/>
      </c>
      <c r="Z13" t="str">
        <f t="shared" si="4"/>
        <v/>
      </c>
      <c r="AA13" t="str">
        <f t="shared" si="5"/>
        <v/>
      </c>
    </row>
    <row r="14" spans="1:27" x14ac:dyDescent="0.25">
      <c r="A14" s="4" t="s">
        <v>168</v>
      </c>
      <c r="G14">
        <v>1</v>
      </c>
      <c r="J14">
        <v>1</v>
      </c>
      <c r="L14" s="4" t="s">
        <v>168</v>
      </c>
      <c r="S14">
        <v>1</v>
      </c>
      <c r="T14">
        <v>1</v>
      </c>
      <c r="V14" t="str">
        <f t="shared" si="0"/>
        <v/>
      </c>
      <c r="W14" t="str">
        <f t="shared" si="1"/>
        <v/>
      </c>
      <c r="X14" t="str">
        <f t="shared" si="2"/>
        <v/>
      </c>
      <c r="Y14" t="str">
        <f t="shared" si="3"/>
        <v/>
      </c>
      <c r="Z14" t="str">
        <f t="shared" si="4"/>
        <v/>
      </c>
      <c r="AA14" t="str">
        <f t="shared" si="5"/>
        <v/>
      </c>
    </row>
    <row r="15" spans="1:27" x14ac:dyDescent="0.25">
      <c r="A15" s="4" t="s">
        <v>169</v>
      </c>
      <c r="G15">
        <v>1</v>
      </c>
      <c r="J15">
        <v>1</v>
      </c>
      <c r="L15" s="4" t="s">
        <v>169</v>
      </c>
      <c r="R15">
        <v>1</v>
      </c>
      <c r="T15">
        <v>1</v>
      </c>
      <c r="V15" t="str">
        <f t="shared" si="0"/>
        <v/>
      </c>
      <c r="W15" t="str">
        <f t="shared" si="1"/>
        <v/>
      </c>
      <c r="X15" t="str">
        <f t="shared" si="2"/>
        <v/>
      </c>
      <c r="Y15" t="str">
        <f t="shared" si="3"/>
        <v/>
      </c>
      <c r="Z15" t="str">
        <f t="shared" si="4"/>
        <v/>
      </c>
      <c r="AA15" t="str">
        <f t="shared" si="5"/>
        <v/>
      </c>
    </row>
    <row r="16" spans="1:27" x14ac:dyDescent="0.25">
      <c r="A16" s="4" t="s">
        <v>172</v>
      </c>
      <c r="G16">
        <v>15</v>
      </c>
      <c r="J16">
        <v>15</v>
      </c>
      <c r="L16" s="4" t="s">
        <v>172</v>
      </c>
      <c r="R16">
        <v>15</v>
      </c>
      <c r="T16">
        <v>15</v>
      </c>
      <c r="V16" t="str">
        <f t="shared" si="0"/>
        <v/>
      </c>
      <c r="W16" t="str">
        <f t="shared" si="1"/>
        <v/>
      </c>
      <c r="X16" t="str">
        <f t="shared" si="2"/>
        <v/>
      </c>
      <c r="Y16" t="str">
        <f t="shared" si="3"/>
        <v/>
      </c>
      <c r="Z16" t="str">
        <f t="shared" si="4"/>
        <v/>
      </c>
      <c r="AA16" t="str">
        <f t="shared" si="5"/>
        <v/>
      </c>
    </row>
    <row r="17" spans="1:27" x14ac:dyDescent="0.25">
      <c r="A17" s="4" t="s">
        <v>123</v>
      </c>
      <c r="G17">
        <v>1</v>
      </c>
      <c r="J17">
        <v>1</v>
      </c>
      <c r="L17" s="4" t="s">
        <v>123</v>
      </c>
      <c r="S17">
        <v>1</v>
      </c>
      <c r="T17">
        <v>1</v>
      </c>
      <c r="V17" t="str">
        <f t="shared" si="0"/>
        <v/>
      </c>
      <c r="W17" t="str">
        <f t="shared" si="1"/>
        <v/>
      </c>
      <c r="X17" t="str">
        <f t="shared" si="2"/>
        <v/>
      </c>
      <c r="Y17" t="str">
        <f t="shared" si="3"/>
        <v/>
      </c>
      <c r="Z17" t="str">
        <f t="shared" si="4"/>
        <v/>
      </c>
      <c r="AA17" t="str">
        <f t="shared" si="5"/>
        <v/>
      </c>
    </row>
    <row r="18" spans="1:27" x14ac:dyDescent="0.25">
      <c r="A18" s="4" t="s">
        <v>170</v>
      </c>
      <c r="G18">
        <v>2</v>
      </c>
      <c r="J18">
        <v>2</v>
      </c>
      <c r="L18" s="4" t="s">
        <v>170</v>
      </c>
      <c r="R18">
        <v>2</v>
      </c>
      <c r="T18">
        <v>2</v>
      </c>
      <c r="V18" t="str">
        <f t="shared" si="0"/>
        <v/>
      </c>
      <c r="W18" t="str">
        <f t="shared" si="1"/>
        <v/>
      </c>
      <c r="X18" t="str">
        <f t="shared" si="2"/>
        <v/>
      </c>
      <c r="Y18" t="str">
        <f t="shared" si="3"/>
        <v/>
      </c>
      <c r="Z18" t="str">
        <f t="shared" si="4"/>
        <v/>
      </c>
      <c r="AA18" t="str">
        <f t="shared" si="5"/>
        <v/>
      </c>
    </row>
    <row r="19" spans="1:27" x14ac:dyDescent="0.25">
      <c r="A19" s="4" t="s">
        <v>91</v>
      </c>
      <c r="G19">
        <v>20</v>
      </c>
      <c r="J19">
        <v>20</v>
      </c>
      <c r="L19" s="4" t="s">
        <v>91</v>
      </c>
      <c r="R19">
        <v>20</v>
      </c>
      <c r="T19">
        <v>20</v>
      </c>
      <c r="V19" t="str">
        <f t="shared" si="0"/>
        <v/>
      </c>
      <c r="W19" t="str">
        <f t="shared" si="1"/>
        <v/>
      </c>
      <c r="X19" t="str">
        <f t="shared" si="2"/>
        <v/>
      </c>
      <c r="Y19" t="str">
        <f t="shared" si="3"/>
        <v/>
      </c>
      <c r="Z19" t="str">
        <f t="shared" si="4"/>
        <v/>
      </c>
      <c r="AA19" t="str">
        <f t="shared" si="5"/>
        <v/>
      </c>
    </row>
    <row r="20" spans="1:27" x14ac:dyDescent="0.25">
      <c r="A20" s="4" t="s">
        <v>60</v>
      </c>
      <c r="G20">
        <v>21</v>
      </c>
      <c r="J20">
        <v>21</v>
      </c>
      <c r="L20" s="4" t="s">
        <v>60</v>
      </c>
      <c r="S20">
        <v>21</v>
      </c>
      <c r="T20">
        <v>21</v>
      </c>
      <c r="V20" t="str">
        <f t="shared" si="0"/>
        <v/>
      </c>
      <c r="W20" t="str">
        <f t="shared" si="1"/>
        <v/>
      </c>
      <c r="X20" t="str">
        <f t="shared" si="2"/>
        <v/>
      </c>
      <c r="Y20" t="str">
        <f t="shared" si="3"/>
        <v/>
      </c>
      <c r="Z20" t="str">
        <f t="shared" si="4"/>
        <v/>
      </c>
      <c r="AA20" t="str">
        <f t="shared" si="5"/>
        <v/>
      </c>
    </row>
    <row r="21" spans="1:27" x14ac:dyDescent="0.25">
      <c r="A21" s="4" t="s">
        <v>124</v>
      </c>
      <c r="G21">
        <v>1</v>
      </c>
      <c r="J21">
        <v>1</v>
      </c>
      <c r="L21" s="4" t="s">
        <v>124</v>
      </c>
      <c r="S21">
        <v>1</v>
      </c>
      <c r="T21">
        <v>1</v>
      </c>
      <c r="V21" t="str">
        <f t="shared" si="0"/>
        <v/>
      </c>
      <c r="W21" t="str">
        <f t="shared" si="1"/>
        <v/>
      </c>
      <c r="X21" t="str">
        <f t="shared" si="2"/>
        <v/>
      </c>
      <c r="Y21" t="str">
        <f t="shared" si="3"/>
        <v/>
      </c>
      <c r="Z21" t="str">
        <f t="shared" si="4"/>
        <v/>
      </c>
      <c r="AA21" t="str">
        <f t="shared" si="5"/>
        <v/>
      </c>
    </row>
    <row r="22" spans="1:27" x14ac:dyDescent="0.25">
      <c r="A22" s="4" t="s">
        <v>49</v>
      </c>
      <c r="B22">
        <v>14</v>
      </c>
      <c r="G22">
        <v>1</v>
      </c>
      <c r="J22">
        <v>15</v>
      </c>
      <c r="L22" s="4" t="s">
        <v>49</v>
      </c>
      <c r="M22">
        <v>14</v>
      </c>
      <c r="S22">
        <v>1</v>
      </c>
      <c r="T22">
        <v>15</v>
      </c>
      <c r="V22" t="str">
        <f t="shared" si="0"/>
        <v/>
      </c>
      <c r="W22" t="str">
        <f t="shared" si="1"/>
        <v/>
      </c>
      <c r="X22" t="str">
        <f t="shared" si="2"/>
        <v/>
      </c>
      <c r="Y22" t="str">
        <f t="shared" si="3"/>
        <v/>
      </c>
      <c r="Z22" t="str">
        <f t="shared" si="4"/>
        <v/>
      </c>
      <c r="AA22" t="str">
        <f t="shared" si="5"/>
        <v/>
      </c>
    </row>
    <row r="23" spans="1:27" x14ac:dyDescent="0.25">
      <c r="A23" s="4" t="s">
        <v>189</v>
      </c>
      <c r="B23">
        <v>1</v>
      </c>
      <c r="J23">
        <v>1</v>
      </c>
      <c r="L23" s="4" t="s">
        <v>189</v>
      </c>
      <c r="M23">
        <v>1</v>
      </c>
      <c r="T23">
        <v>1</v>
      </c>
      <c r="V23" t="str">
        <f t="shared" si="0"/>
        <v/>
      </c>
      <c r="W23" t="str">
        <f t="shared" si="1"/>
        <v/>
      </c>
      <c r="X23" t="str">
        <f t="shared" si="2"/>
        <v/>
      </c>
      <c r="Y23" t="str">
        <f t="shared" si="3"/>
        <v/>
      </c>
      <c r="Z23" t="str">
        <f t="shared" si="4"/>
        <v/>
      </c>
      <c r="AA23" t="str">
        <f t="shared" si="5"/>
        <v/>
      </c>
    </row>
    <row r="24" spans="1:27" x14ac:dyDescent="0.25">
      <c r="A24" s="4" t="s">
        <v>94</v>
      </c>
      <c r="G24">
        <v>14</v>
      </c>
      <c r="J24">
        <v>14</v>
      </c>
      <c r="L24" s="4" t="s">
        <v>94</v>
      </c>
      <c r="R24">
        <v>14</v>
      </c>
      <c r="T24">
        <v>14</v>
      </c>
      <c r="V24" t="str">
        <f t="shared" si="0"/>
        <v/>
      </c>
      <c r="W24" t="str">
        <f t="shared" si="1"/>
        <v/>
      </c>
      <c r="X24" t="str">
        <f t="shared" si="2"/>
        <v/>
      </c>
      <c r="Y24" t="str">
        <f t="shared" si="3"/>
        <v/>
      </c>
      <c r="Z24" t="str">
        <f t="shared" si="4"/>
        <v/>
      </c>
      <c r="AA24" t="str">
        <f t="shared" si="5"/>
        <v/>
      </c>
    </row>
    <row r="25" spans="1:27" x14ac:dyDescent="0.25">
      <c r="A25" s="4" t="s">
        <v>96</v>
      </c>
      <c r="G25">
        <v>1</v>
      </c>
      <c r="J25">
        <v>1</v>
      </c>
      <c r="L25" s="4" t="s">
        <v>96</v>
      </c>
      <c r="R25">
        <v>1</v>
      </c>
      <c r="T25">
        <v>1</v>
      </c>
      <c r="V25" t="str">
        <f t="shared" si="0"/>
        <v/>
      </c>
      <c r="W25" t="str">
        <f t="shared" si="1"/>
        <v/>
      </c>
      <c r="X25" t="str">
        <f t="shared" si="2"/>
        <v/>
      </c>
      <c r="Y25" t="str">
        <f t="shared" si="3"/>
        <v/>
      </c>
      <c r="Z25" t="str">
        <f t="shared" si="4"/>
        <v/>
      </c>
      <c r="AA25" t="str">
        <f t="shared" si="5"/>
        <v/>
      </c>
    </row>
    <row r="26" spans="1:27" x14ac:dyDescent="0.25">
      <c r="A26" s="4" t="s">
        <v>103</v>
      </c>
      <c r="G26">
        <v>3</v>
      </c>
      <c r="J26">
        <v>3</v>
      </c>
      <c r="L26" s="4" t="s">
        <v>103</v>
      </c>
      <c r="R26">
        <v>3</v>
      </c>
      <c r="T26">
        <v>3</v>
      </c>
      <c r="V26" t="str">
        <f t="shared" si="0"/>
        <v/>
      </c>
      <c r="W26" t="str">
        <f t="shared" si="1"/>
        <v/>
      </c>
      <c r="X26" t="str">
        <f t="shared" si="2"/>
        <v/>
      </c>
      <c r="Y26" t="str">
        <f t="shared" si="3"/>
        <v/>
      </c>
      <c r="Z26" t="str">
        <f t="shared" si="4"/>
        <v/>
      </c>
      <c r="AA26" t="str">
        <f t="shared" si="5"/>
        <v/>
      </c>
    </row>
    <row r="27" spans="1:27" x14ac:dyDescent="0.25">
      <c r="A27" s="4" t="s">
        <v>53</v>
      </c>
      <c r="C27">
        <v>12</v>
      </c>
      <c r="J27">
        <v>12</v>
      </c>
      <c r="L27" s="4" t="s">
        <v>53</v>
      </c>
      <c r="N27">
        <v>12</v>
      </c>
      <c r="T27">
        <v>12</v>
      </c>
      <c r="V27" t="str">
        <f t="shared" si="0"/>
        <v/>
      </c>
      <c r="W27" t="str">
        <f t="shared" si="1"/>
        <v/>
      </c>
      <c r="X27" t="str">
        <f t="shared" si="2"/>
        <v/>
      </c>
      <c r="Y27" t="str">
        <f t="shared" si="3"/>
        <v/>
      </c>
      <c r="Z27" t="str">
        <f t="shared" si="4"/>
        <v/>
      </c>
      <c r="AA27" t="str">
        <f t="shared" si="5"/>
        <v/>
      </c>
    </row>
    <row r="28" spans="1:27" x14ac:dyDescent="0.25">
      <c r="A28" s="4" t="s">
        <v>84</v>
      </c>
      <c r="B28">
        <v>1</v>
      </c>
      <c r="J28">
        <v>1</v>
      </c>
      <c r="L28" s="4" t="s">
        <v>84</v>
      </c>
      <c r="M28">
        <v>1</v>
      </c>
      <c r="T28">
        <v>1</v>
      </c>
      <c r="V28" t="str">
        <f t="shared" si="0"/>
        <v/>
      </c>
      <c r="W28" t="str">
        <f t="shared" si="1"/>
        <v/>
      </c>
      <c r="X28" t="str">
        <f t="shared" si="2"/>
        <v/>
      </c>
      <c r="Y28" t="str">
        <f t="shared" si="3"/>
        <v/>
      </c>
      <c r="Z28" t="str">
        <f t="shared" si="4"/>
        <v/>
      </c>
      <c r="AA28" t="str">
        <f t="shared" si="5"/>
        <v/>
      </c>
    </row>
    <row r="29" spans="1:27" x14ac:dyDescent="0.25">
      <c r="A29" s="4" t="s">
        <v>82</v>
      </c>
      <c r="B29">
        <v>4</v>
      </c>
      <c r="G29">
        <v>1</v>
      </c>
      <c r="J29">
        <v>5</v>
      </c>
      <c r="L29" s="4" t="s">
        <v>82</v>
      </c>
      <c r="M29">
        <v>4</v>
      </c>
      <c r="S29">
        <v>1</v>
      </c>
      <c r="T29">
        <v>5</v>
      </c>
      <c r="V29" t="str">
        <f t="shared" si="0"/>
        <v/>
      </c>
      <c r="W29" t="str">
        <f t="shared" si="1"/>
        <v/>
      </c>
      <c r="X29" t="str">
        <f t="shared" si="2"/>
        <v/>
      </c>
      <c r="Y29" t="str">
        <f t="shared" si="3"/>
        <v/>
      </c>
      <c r="Z29" t="str">
        <f t="shared" si="4"/>
        <v/>
      </c>
      <c r="AA29" t="str">
        <f t="shared" si="5"/>
        <v/>
      </c>
    </row>
    <row r="30" spans="1:27" x14ac:dyDescent="0.25">
      <c r="A30" s="4" t="s">
        <v>143</v>
      </c>
      <c r="G30">
        <v>1</v>
      </c>
      <c r="J30">
        <v>1</v>
      </c>
      <c r="L30" s="4" t="s">
        <v>143</v>
      </c>
      <c r="S30">
        <v>1</v>
      </c>
      <c r="T30">
        <v>1</v>
      </c>
      <c r="V30" t="str">
        <f t="shared" si="0"/>
        <v/>
      </c>
      <c r="W30" t="str">
        <f t="shared" si="1"/>
        <v/>
      </c>
      <c r="X30" t="str">
        <f t="shared" si="2"/>
        <v/>
      </c>
      <c r="Y30" t="str">
        <f t="shared" si="3"/>
        <v/>
      </c>
      <c r="Z30" t="str">
        <f t="shared" si="4"/>
        <v/>
      </c>
      <c r="AA30" t="str">
        <f t="shared" si="5"/>
        <v/>
      </c>
    </row>
    <row r="31" spans="1:27" x14ac:dyDescent="0.25">
      <c r="A31" s="4" t="s">
        <v>125</v>
      </c>
      <c r="C31">
        <v>12</v>
      </c>
      <c r="D31">
        <v>25</v>
      </c>
      <c r="H31">
        <v>30</v>
      </c>
      <c r="J31">
        <v>67</v>
      </c>
      <c r="L31" s="4" t="s">
        <v>125</v>
      </c>
      <c r="N31">
        <v>13</v>
      </c>
      <c r="O31">
        <v>28</v>
      </c>
      <c r="T31">
        <v>41</v>
      </c>
      <c r="V31" t="str">
        <f t="shared" si="0"/>
        <v/>
      </c>
      <c r="W31" t="str">
        <f t="shared" si="1"/>
        <v/>
      </c>
      <c r="X31" t="str">
        <f t="shared" si="2"/>
        <v/>
      </c>
      <c r="Y31" t="str">
        <f t="shared" si="3"/>
        <v/>
      </c>
      <c r="Z31" t="str">
        <f t="shared" si="4"/>
        <v/>
      </c>
      <c r="AA31" t="str">
        <f t="shared" si="5"/>
        <v/>
      </c>
    </row>
    <row r="32" spans="1:27" x14ac:dyDescent="0.25">
      <c r="A32" s="4" t="s">
        <v>85</v>
      </c>
      <c r="B32">
        <v>6</v>
      </c>
      <c r="J32">
        <v>6</v>
      </c>
      <c r="L32" s="4" t="s">
        <v>85</v>
      </c>
      <c r="M32">
        <v>6</v>
      </c>
      <c r="T32">
        <v>6</v>
      </c>
      <c r="V32" t="str">
        <f t="shared" si="0"/>
        <v/>
      </c>
      <c r="W32" t="str">
        <f t="shared" si="1"/>
        <v/>
      </c>
      <c r="X32" t="str">
        <f t="shared" si="2"/>
        <v/>
      </c>
      <c r="Y32" t="str">
        <f t="shared" si="3"/>
        <v/>
      </c>
      <c r="Z32" t="str">
        <f t="shared" si="4"/>
        <v/>
      </c>
      <c r="AA32" t="str">
        <f t="shared" si="5"/>
        <v/>
      </c>
    </row>
    <row r="33" spans="1:27" x14ac:dyDescent="0.25">
      <c r="A33" s="4" t="s">
        <v>99</v>
      </c>
      <c r="G33">
        <v>9</v>
      </c>
      <c r="J33">
        <v>9</v>
      </c>
      <c r="L33" s="4" t="s">
        <v>99</v>
      </c>
      <c r="S33">
        <v>9</v>
      </c>
      <c r="T33">
        <v>9</v>
      </c>
      <c r="V33" t="str">
        <f t="shared" si="0"/>
        <v/>
      </c>
      <c r="W33" t="str">
        <f t="shared" si="1"/>
        <v/>
      </c>
      <c r="X33" t="str">
        <f t="shared" si="2"/>
        <v/>
      </c>
      <c r="Y33" t="str">
        <f t="shared" si="3"/>
        <v/>
      </c>
      <c r="Z33" t="str">
        <f t="shared" si="4"/>
        <v/>
      </c>
      <c r="AA33" t="str">
        <f t="shared" si="5"/>
        <v/>
      </c>
    </row>
    <row r="34" spans="1:27" x14ac:dyDescent="0.25">
      <c r="A34" s="4" t="s">
        <v>87</v>
      </c>
      <c r="G34">
        <v>15</v>
      </c>
      <c r="J34">
        <v>15</v>
      </c>
      <c r="L34" s="4" t="s">
        <v>87</v>
      </c>
      <c r="R34">
        <v>15</v>
      </c>
      <c r="T34">
        <v>15</v>
      </c>
      <c r="V34" t="str">
        <f t="shared" si="0"/>
        <v/>
      </c>
      <c r="W34" t="str">
        <f t="shared" si="1"/>
        <v/>
      </c>
      <c r="X34" t="str">
        <f t="shared" si="2"/>
        <v/>
      </c>
      <c r="Y34" t="str">
        <f t="shared" si="3"/>
        <v/>
      </c>
      <c r="Z34" t="str">
        <f t="shared" si="4"/>
        <v/>
      </c>
      <c r="AA34" t="str">
        <f t="shared" si="5"/>
        <v/>
      </c>
    </row>
    <row r="35" spans="1:27" x14ac:dyDescent="0.25">
      <c r="A35" s="4" t="s">
        <v>57</v>
      </c>
      <c r="C35">
        <v>21</v>
      </c>
      <c r="D35">
        <v>40</v>
      </c>
      <c r="H35">
        <v>48</v>
      </c>
      <c r="J35">
        <v>109</v>
      </c>
      <c r="L35" s="4" t="s">
        <v>57</v>
      </c>
      <c r="N35">
        <v>22</v>
      </c>
      <c r="O35">
        <v>39</v>
      </c>
      <c r="S35">
        <v>2</v>
      </c>
      <c r="T35">
        <v>63</v>
      </c>
      <c r="V35" t="str">
        <f t="shared" si="0"/>
        <v/>
      </c>
      <c r="W35" t="str">
        <f t="shared" si="1"/>
        <v/>
      </c>
      <c r="X35">
        <f t="shared" si="2"/>
        <v>1</v>
      </c>
      <c r="Y35" t="str">
        <f t="shared" si="3"/>
        <v/>
      </c>
      <c r="Z35" t="str">
        <f t="shared" si="4"/>
        <v/>
      </c>
      <c r="AA35" t="str">
        <f t="shared" si="5"/>
        <v/>
      </c>
    </row>
    <row r="36" spans="1:27" x14ac:dyDescent="0.25">
      <c r="A36" s="4" t="s">
        <v>78</v>
      </c>
      <c r="B36">
        <v>7</v>
      </c>
      <c r="G36">
        <v>1</v>
      </c>
      <c r="J36">
        <v>8</v>
      </c>
      <c r="L36" s="4" t="s">
        <v>78</v>
      </c>
      <c r="M36">
        <v>8</v>
      </c>
      <c r="T36">
        <v>8</v>
      </c>
      <c r="V36" t="str">
        <f t="shared" si="0"/>
        <v/>
      </c>
      <c r="W36" t="str">
        <f t="shared" si="1"/>
        <v/>
      </c>
      <c r="X36" t="str">
        <f t="shared" si="2"/>
        <v/>
      </c>
      <c r="Y36" t="str">
        <f t="shared" si="3"/>
        <v/>
      </c>
      <c r="Z36" t="str">
        <f t="shared" si="4"/>
        <v/>
      </c>
      <c r="AA36">
        <f t="shared" si="5"/>
        <v>1</v>
      </c>
    </row>
    <row r="37" spans="1:27" x14ac:dyDescent="0.25">
      <c r="A37" s="4" t="s">
        <v>175</v>
      </c>
      <c r="D37">
        <v>2</v>
      </c>
      <c r="H37">
        <v>2</v>
      </c>
      <c r="J37">
        <v>4</v>
      </c>
      <c r="L37" s="4" t="s">
        <v>175</v>
      </c>
      <c r="O37">
        <v>2</v>
      </c>
      <c r="T37">
        <v>2</v>
      </c>
      <c r="V37" t="str">
        <f t="shared" si="0"/>
        <v/>
      </c>
      <c r="W37" t="str">
        <f t="shared" si="1"/>
        <v/>
      </c>
      <c r="X37" t="str">
        <f t="shared" si="2"/>
        <v/>
      </c>
      <c r="Y37" t="str">
        <f t="shared" si="3"/>
        <v/>
      </c>
      <c r="Z37" t="str">
        <f t="shared" si="4"/>
        <v/>
      </c>
      <c r="AA37" t="str">
        <f t="shared" si="5"/>
        <v/>
      </c>
    </row>
    <row r="38" spans="1:27" x14ac:dyDescent="0.25">
      <c r="A38" s="4" t="s">
        <v>122</v>
      </c>
      <c r="G38">
        <v>2</v>
      </c>
      <c r="J38">
        <v>2</v>
      </c>
      <c r="L38" s="4" t="s">
        <v>122</v>
      </c>
      <c r="S38">
        <v>2</v>
      </c>
      <c r="T38">
        <v>2</v>
      </c>
      <c r="V38" t="str">
        <f t="shared" si="0"/>
        <v/>
      </c>
      <c r="W38" t="str">
        <f t="shared" si="1"/>
        <v/>
      </c>
      <c r="X38" t="str">
        <f t="shared" si="2"/>
        <v/>
      </c>
      <c r="Y38" t="str">
        <f t="shared" si="3"/>
        <v/>
      </c>
      <c r="Z38" t="str">
        <f t="shared" si="4"/>
        <v/>
      </c>
      <c r="AA38" t="str">
        <f t="shared" si="5"/>
        <v/>
      </c>
    </row>
    <row r="39" spans="1:27" x14ac:dyDescent="0.25">
      <c r="A39" s="4" t="s">
        <v>185</v>
      </c>
      <c r="G39">
        <v>2</v>
      </c>
      <c r="J39">
        <v>2</v>
      </c>
      <c r="L39" s="4" t="s">
        <v>185</v>
      </c>
      <c r="R39">
        <v>2</v>
      </c>
      <c r="T39">
        <v>2</v>
      </c>
      <c r="V39" t="str">
        <f t="shared" si="0"/>
        <v/>
      </c>
      <c r="W39" t="str">
        <f t="shared" si="1"/>
        <v/>
      </c>
      <c r="X39" t="str">
        <f t="shared" si="2"/>
        <v/>
      </c>
      <c r="Y39" t="str">
        <f t="shared" si="3"/>
        <v/>
      </c>
      <c r="Z39" t="str">
        <f t="shared" si="4"/>
        <v/>
      </c>
      <c r="AA39" t="str">
        <f t="shared" si="5"/>
        <v/>
      </c>
    </row>
    <row r="40" spans="1:27" x14ac:dyDescent="0.25">
      <c r="A40" s="4" t="s">
        <v>110</v>
      </c>
      <c r="G40">
        <v>9</v>
      </c>
      <c r="J40">
        <v>9</v>
      </c>
      <c r="L40" s="4" t="s">
        <v>110</v>
      </c>
      <c r="S40">
        <v>9</v>
      </c>
      <c r="T40">
        <v>9</v>
      </c>
      <c r="V40" t="str">
        <f t="shared" si="0"/>
        <v/>
      </c>
      <c r="W40" t="str">
        <f t="shared" si="1"/>
        <v/>
      </c>
      <c r="X40" t="str">
        <f t="shared" si="2"/>
        <v/>
      </c>
      <c r="Y40" t="str">
        <f t="shared" si="3"/>
        <v/>
      </c>
      <c r="Z40" t="str">
        <f t="shared" si="4"/>
        <v/>
      </c>
      <c r="AA40" t="str">
        <f t="shared" si="5"/>
        <v/>
      </c>
    </row>
    <row r="41" spans="1:27" x14ac:dyDescent="0.25">
      <c r="A41" s="4" t="s">
        <v>64</v>
      </c>
      <c r="C41">
        <v>79</v>
      </c>
      <c r="D41">
        <v>62</v>
      </c>
      <c r="G41">
        <v>11</v>
      </c>
      <c r="H41">
        <v>35</v>
      </c>
      <c r="J41">
        <v>187</v>
      </c>
      <c r="L41" s="4" t="s">
        <v>64</v>
      </c>
      <c r="N41">
        <v>75</v>
      </c>
      <c r="O41">
        <v>67</v>
      </c>
      <c r="S41">
        <v>12</v>
      </c>
      <c r="T41">
        <v>154</v>
      </c>
      <c r="V41" t="str">
        <f t="shared" si="0"/>
        <v/>
      </c>
      <c r="W41">
        <f t="shared" si="1"/>
        <v>4</v>
      </c>
      <c r="X41" t="str">
        <f t="shared" si="2"/>
        <v/>
      </c>
      <c r="Y41" t="str">
        <f t="shared" si="3"/>
        <v/>
      </c>
      <c r="Z41" t="str">
        <f t="shared" si="4"/>
        <v/>
      </c>
      <c r="AA41" t="str">
        <f t="shared" si="5"/>
        <v/>
      </c>
    </row>
    <row r="42" spans="1:27" x14ac:dyDescent="0.25">
      <c r="A42" s="4" t="s">
        <v>177</v>
      </c>
      <c r="E42">
        <v>71</v>
      </c>
      <c r="F42">
        <v>58</v>
      </c>
      <c r="I42">
        <v>44</v>
      </c>
      <c r="J42">
        <v>173</v>
      </c>
      <c r="L42" s="4" t="s">
        <v>177</v>
      </c>
      <c r="P42">
        <v>78</v>
      </c>
      <c r="Q42">
        <v>78</v>
      </c>
      <c r="T42">
        <v>156</v>
      </c>
      <c r="V42" t="str">
        <f t="shared" si="0"/>
        <v/>
      </c>
      <c r="W42" t="str">
        <f t="shared" si="1"/>
        <v/>
      </c>
      <c r="X42" t="str">
        <f t="shared" si="2"/>
        <v/>
      </c>
      <c r="Y42" t="str">
        <f t="shared" si="3"/>
        <v/>
      </c>
      <c r="Z42" t="str">
        <f t="shared" si="4"/>
        <v/>
      </c>
      <c r="AA42" t="str">
        <f t="shared" si="5"/>
        <v/>
      </c>
    </row>
    <row r="43" spans="1:27" x14ac:dyDescent="0.25">
      <c r="A43" s="4" t="s">
        <v>67</v>
      </c>
      <c r="G43">
        <v>2</v>
      </c>
      <c r="H43">
        <v>22</v>
      </c>
      <c r="J43">
        <v>24</v>
      </c>
      <c r="L43" s="4" t="s">
        <v>67</v>
      </c>
      <c r="S43">
        <v>2</v>
      </c>
      <c r="T43">
        <v>2</v>
      </c>
      <c r="V43" t="str">
        <f t="shared" si="0"/>
        <v/>
      </c>
      <c r="W43" t="str">
        <f t="shared" si="1"/>
        <v/>
      </c>
      <c r="X43" t="str">
        <f t="shared" si="2"/>
        <v/>
      </c>
      <c r="Y43" t="str">
        <f t="shared" si="3"/>
        <v/>
      </c>
      <c r="Z43" t="str">
        <f t="shared" si="4"/>
        <v/>
      </c>
      <c r="AA43" t="str">
        <f t="shared" si="5"/>
        <v/>
      </c>
    </row>
    <row r="44" spans="1:27" x14ac:dyDescent="0.25">
      <c r="A44" s="4" t="s">
        <v>97</v>
      </c>
      <c r="G44">
        <v>14</v>
      </c>
      <c r="J44">
        <v>14</v>
      </c>
      <c r="L44" s="4" t="s">
        <v>97</v>
      </c>
      <c r="R44">
        <v>14</v>
      </c>
      <c r="T44">
        <v>14</v>
      </c>
      <c r="V44" t="str">
        <f t="shared" si="0"/>
        <v/>
      </c>
      <c r="W44" t="str">
        <f t="shared" si="1"/>
        <v/>
      </c>
      <c r="X44" t="str">
        <f t="shared" si="2"/>
        <v/>
      </c>
      <c r="Y44" t="str">
        <f t="shared" si="3"/>
        <v/>
      </c>
      <c r="Z44" t="str">
        <f t="shared" si="4"/>
        <v/>
      </c>
      <c r="AA44" t="str">
        <f t="shared" si="5"/>
        <v/>
      </c>
    </row>
    <row r="45" spans="1:27" x14ac:dyDescent="0.25">
      <c r="A45" s="4" t="s">
        <v>76</v>
      </c>
      <c r="B45">
        <v>14</v>
      </c>
      <c r="G45">
        <v>1</v>
      </c>
      <c r="J45">
        <v>15</v>
      </c>
      <c r="L45" s="4" t="s">
        <v>76</v>
      </c>
      <c r="M45">
        <v>14</v>
      </c>
      <c r="S45">
        <v>1</v>
      </c>
      <c r="T45">
        <v>15</v>
      </c>
      <c r="V45" t="str">
        <f t="shared" si="0"/>
        <v/>
      </c>
      <c r="W45" t="str">
        <f t="shared" si="1"/>
        <v/>
      </c>
      <c r="X45" t="str">
        <f t="shared" si="2"/>
        <v/>
      </c>
      <c r="Y45" t="str">
        <f t="shared" si="3"/>
        <v/>
      </c>
      <c r="Z45" t="str">
        <f t="shared" si="4"/>
        <v/>
      </c>
      <c r="AA45" t="str">
        <f t="shared" si="5"/>
        <v/>
      </c>
    </row>
    <row r="46" spans="1:27" x14ac:dyDescent="0.25">
      <c r="A46" s="4" t="s">
        <v>171</v>
      </c>
      <c r="D46">
        <v>2</v>
      </c>
      <c r="G46">
        <v>2</v>
      </c>
      <c r="J46">
        <v>4</v>
      </c>
      <c r="L46" s="4" t="s">
        <v>171</v>
      </c>
      <c r="N46">
        <v>2</v>
      </c>
      <c r="O46">
        <v>2</v>
      </c>
      <c r="T46">
        <v>4</v>
      </c>
      <c r="V46" t="str">
        <f t="shared" si="0"/>
        <v/>
      </c>
      <c r="W46" t="str">
        <f t="shared" si="1"/>
        <v/>
      </c>
      <c r="X46" t="str">
        <f t="shared" si="2"/>
        <v/>
      </c>
      <c r="Y46" t="str">
        <f t="shared" si="3"/>
        <v/>
      </c>
      <c r="Z46" t="str">
        <f t="shared" si="4"/>
        <v/>
      </c>
      <c r="AA46">
        <f t="shared" si="5"/>
        <v>2</v>
      </c>
    </row>
    <row r="47" spans="1:27" x14ac:dyDescent="0.25">
      <c r="A47" s="4" t="s">
        <v>98</v>
      </c>
      <c r="G47">
        <v>1</v>
      </c>
      <c r="J47">
        <v>1</v>
      </c>
      <c r="L47" s="4" t="s">
        <v>98</v>
      </c>
      <c r="R47">
        <v>1</v>
      </c>
      <c r="T47">
        <v>1</v>
      </c>
      <c r="V47" t="str">
        <f t="shared" si="0"/>
        <v/>
      </c>
      <c r="W47" t="str">
        <f t="shared" si="1"/>
        <v/>
      </c>
      <c r="X47" t="str">
        <f t="shared" si="2"/>
        <v/>
      </c>
      <c r="Y47" t="str">
        <f t="shared" si="3"/>
        <v/>
      </c>
      <c r="Z47" t="str">
        <f t="shared" si="4"/>
        <v/>
      </c>
      <c r="AA47" t="str">
        <f t="shared" si="5"/>
        <v/>
      </c>
    </row>
    <row r="48" spans="1:27" x14ac:dyDescent="0.25">
      <c r="A48" s="4" t="s">
        <v>104</v>
      </c>
      <c r="G48">
        <v>2</v>
      </c>
      <c r="J48">
        <v>2</v>
      </c>
      <c r="L48" s="4" t="s">
        <v>104</v>
      </c>
      <c r="R48">
        <v>2</v>
      </c>
      <c r="T48">
        <v>2</v>
      </c>
      <c r="V48" t="str">
        <f t="shared" si="0"/>
        <v/>
      </c>
      <c r="W48" t="str">
        <f t="shared" si="1"/>
        <v/>
      </c>
      <c r="X48" t="str">
        <f t="shared" si="2"/>
        <v/>
      </c>
      <c r="Y48" t="str">
        <f t="shared" si="3"/>
        <v/>
      </c>
      <c r="Z48" t="str">
        <f t="shared" si="4"/>
        <v/>
      </c>
      <c r="AA48" t="str">
        <f t="shared" si="5"/>
        <v/>
      </c>
    </row>
    <row r="49" spans="1:27" x14ac:dyDescent="0.25">
      <c r="A49" s="4" t="s">
        <v>106</v>
      </c>
      <c r="G49">
        <v>1</v>
      </c>
      <c r="J49">
        <v>1</v>
      </c>
      <c r="L49" s="4" t="s">
        <v>106</v>
      </c>
      <c r="S49">
        <v>1</v>
      </c>
      <c r="T49">
        <v>1</v>
      </c>
      <c r="V49" t="str">
        <f t="shared" si="0"/>
        <v/>
      </c>
      <c r="W49" t="str">
        <f t="shared" si="1"/>
        <v/>
      </c>
      <c r="X49" t="str">
        <f t="shared" si="2"/>
        <v/>
      </c>
      <c r="Y49" t="str">
        <f t="shared" si="3"/>
        <v/>
      </c>
      <c r="Z49" t="str">
        <f t="shared" si="4"/>
        <v/>
      </c>
      <c r="AA49" t="str">
        <f t="shared" si="5"/>
        <v/>
      </c>
    </row>
    <row r="50" spans="1:27" x14ac:dyDescent="0.25">
      <c r="A50" s="4" t="s">
        <v>35</v>
      </c>
      <c r="B50">
        <v>70</v>
      </c>
      <c r="C50">
        <v>149</v>
      </c>
      <c r="D50">
        <v>133</v>
      </c>
      <c r="E50">
        <v>71</v>
      </c>
      <c r="F50">
        <v>58</v>
      </c>
      <c r="G50">
        <v>181</v>
      </c>
      <c r="H50">
        <v>140</v>
      </c>
      <c r="I50">
        <v>44</v>
      </c>
      <c r="J50">
        <v>846</v>
      </c>
      <c r="L50" s="4" t="s">
        <v>35</v>
      </c>
      <c r="M50">
        <v>71</v>
      </c>
      <c r="N50">
        <v>154</v>
      </c>
      <c r="O50">
        <v>138</v>
      </c>
      <c r="P50">
        <v>78</v>
      </c>
      <c r="Q50">
        <v>78</v>
      </c>
      <c r="R50">
        <v>109</v>
      </c>
      <c r="S50">
        <v>72</v>
      </c>
      <c r="T50">
        <v>700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C20A6-0F85-4028-8CA3-7B3D52C05B99}">
  <dimension ref="A1:N25"/>
  <sheetViews>
    <sheetView zoomScale="70" zoomScaleNormal="70" workbookViewId="0">
      <selection activeCell="D22" sqref="D22"/>
    </sheetView>
  </sheetViews>
  <sheetFormatPr defaultRowHeight="15" x14ac:dyDescent="0.25"/>
  <cols>
    <col min="1" max="1" width="21.7109375" bestFit="1" customWidth="1"/>
    <col min="2" max="2" width="25.28515625" bestFit="1" customWidth="1"/>
    <col min="3" max="4" width="24.5703125" bestFit="1" customWidth="1"/>
    <col min="5" max="5" width="25" bestFit="1" customWidth="1"/>
    <col min="6" max="6" width="24.28515625" bestFit="1" customWidth="1"/>
    <col min="7" max="9" width="24.5703125" bestFit="1" customWidth="1"/>
    <col min="10" max="10" width="24" bestFit="1" customWidth="1"/>
    <col min="11" max="12" width="24.42578125" bestFit="1" customWidth="1"/>
    <col min="13" max="13" width="27.7109375" bestFit="1" customWidth="1"/>
    <col min="14" max="14" width="15" bestFit="1" customWidth="1"/>
    <col min="15" max="15" width="19.7109375" bestFit="1" customWidth="1"/>
    <col min="16" max="16" width="22.5703125" bestFit="1" customWidth="1"/>
    <col min="17" max="17" width="19.7109375" bestFit="1" customWidth="1"/>
    <col min="18" max="18" width="22.5703125" bestFit="1" customWidth="1"/>
    <col min="19" max="19" width="19.7109375" bestFit="1" customWidth="1"/>
    <col min="20" max="20" width="10" bestFit="1" customWidth="1"/>
    <col min="21" max="21" width="22.28515625" bestFit="1" customWidth="1"/>
    <col min="22" max="22" width="19.7109375" bestFit="1" customWidth="1"/>
    <col min="23" max="23" width="10" bestFit="1" customWidth="1"/>
    <col min="24" max="24" width="22.42578125" bestFit="1" customWidth="1"/>
    <col min="25" max="25" width="19.7109375" bestFit="1" customWidth="1"/>
    <col min="26" max="27" width="10" bestFit="1" customWidth="1"/>
    <col min="28" max="28" width="22.42578125" bestFit="1" customWidth="1"/>
    <col min="29" max="29" width="10.7109375" bestFit="1" customWidth="1"/>
    <col min="30" max="69" width="17.85546875" bestFit="1" customWidth="1"/>
    <col min="70" max="70" width="10.5703125" bestFit="1" customWidth="1"/>
  </cols>
  <sheetData>
    <row r="1" spans="1:14" x14ac:dyDescent="0.25">
      <c r="A1" s="3" t="s">
        <v>165</v>
      </c>
      <c r="B1" t="s">
        <v>166</v>
      </c>
    </row>
    <row r="3" spans="1:14" x14ac:dyDescent="0.25">
      <c r="A3" s="3" t="s">
        <v>204</v>
      </c>
      <c r="B3" s="3" t="s">
        <v>202</v>
      </c>
    </row>
    <row r="4" spans="1:14" x14ac:dyDescent="0.25">
      <c r="A4" s="3" t="s">
        <v>203</v>
      </c>
      <c r="B4" t="s">
        <v>181</v>
      </c>
      <c r="C4" t="s">
        <v>73</v>
      </c>
      <c r="D4" t="s">
        <v>75</v>
      </c>
      <c r="E4" t="s">
        <v>111</v>
      </c>
      <c r="F4" t="s">
        <v>49</v>
      </c>
      <c r="G4" t="s">
        <v>189</v>
      </c>
      <c r="H4" t="s">
        <v>84</v>
      </c>
      <c r="I4" t="s">
        <v>82</v>
      </c>
      <c r="J4" t="s">
        <v>85</v>
      </c>
      <c r="K4" t="s">
        <v>78</v>
      </c>
      <c r="L4" t="s">
        <v>76</v>
      </c>
      <c r="M4" t="s">
        <v>209</v>
      </c>
      <c r="N4" t="s">
        <v>35</v>
      </c>
    </row>
    <row r="5" spans="1:14" x14ac:dyDescent="0.25">
      <c r="A5" s="4">
        <v>2</v>
      </c>
      <c r="C5">
        <v>1</v>
      </c>
      <c r="D5">
        <v>9</v>
      </c>
      <c r="H5">
        <v>1</v>
      </c>
      <c r="I5">
        <v>4</v>
      </c>
      <c r="J5">
        <v>6</v>
      </c>
      <c r="K5">
        <v>6</v>
      </c>
      <c r="L5">
        <v>14</v>
      </c>
      <c r="N5">
        <v>41</v>
      </c>
    </row>
    <row r="6" spans="1:14" x14ac:dyDescent="0.25">
      <c r="A6" s="16">
        <v>300521125</v>
      </c>
      <c r="L6">
        <v>6</v>
      </c>
      <c r="N6">
        <v>6</v>
      </c>
    </row>
    <row r="7" spans="1:14" x14ac:dyDescent="0.25">
      <c r="A7" s="16">
        <v>300521821</v>
      </c>
      <c r="J7">
        <v>4</v>
      </c>
      <c r="N7">
        <v>4</v>
      </c>
    </row>
    <row r="8" spans="1:14" x14ac:dyDescent="0.25">
      <c r="A8" s="16">
        <v>300521906</v>
      </c>
      <c r="D8">
        <v>6</v>
      </c>
      <c r="N8">
        <v>6</v>
      </c>
    </row>
    <row r="9" spans="1:14" x14ac:dyDescent="0.25">
      <c r="A9" s="16">
        <v>300521917</v>
      </c>
      <c r="K9">
        <v>4</v>
      </c>
      <c r="N9">
        <v>4</v>
      </c>
    </row>
    <row r="10" spans="1:14" x14ac:dyDescent="0.25">
      <c r="A10" s="16">
        <v>300521918</v>
      </c>
      <c r="H10">
        <v>1</v>
      </c>
      <c r="I10">
        <v>4</v>
      </c>
      <c r="N10">
        <v>5</v>
      </c>
    </row>
    <row r="11" spans="1:14" x14ac:dyDescent="0.25">
      <c r="A11" s="16">
        <v>300521921</v>
      </c>
      <c r="C11">
        <v>1</v>
      </c>
      <c r="D11">
        <v>3</v>
      </c>
      <c r="L11">
        <v>2</v>
      </c>
      <c r="N11">
        <v>6</v>
      </c>
    </row>
    <row r="12" spans="1:14" x14ac:dyDescent="0.25">
      <c r="A12" s="16">
        <v>300521995</v>
      </c>
      <c r="L12">
        <v>6</v>
      </c>
      <c r="N12">
        <v>6</v>
      </c>
    </row>
    <row r="13" spans="1:14" x14ac:dyDescent="0.25">
      <c r="A13" s="16">
        <v>300522029</v>
      </c>
      <c r="J13">
        <v>2</v>
      </c>
      <c r="K13">
        <v>2</v>
      </c>
      <c r="N13">
        <v>4</v>
      </c>
    </row>
    <row r="14" spans="1:14" x14ac:dyDescent="0.25">
      <c r="A14" s="4">
        <v>3</v>
      </c>
      <c r="F14">
        <v>14</v>
      </c>
      <c r="N14">
        <v>14</v>
      </c>
    </row>
    <row r="15" spans="1:14" x14ac:dyDescent="0.25">
      <c r="A15" s="16">
        <v>300520170</v>
      </c>
      <c r="F15">
        <v>7</v>
      </c>
      <c r="N15">
        <v>7</v>
      </c>
    </row>
    <row r="16" spans="1:14" x14ac:dyDescent="0.25">
      <c r="A16" s="16">
        <v>300521372</v>
      </c>
      <c r="F16">
        <v>7</v>
      </c>
      <c r="N16">
        <v>7</v>
      </c>
    </row>
    <row r="17" spans="1:14" x14ac:dyDescent="0.25">
      <c r="A17" s="4">
        <v>4</v>
      </c>
      <c r="E17">
        <v>11</v>
      </c>
      <c r="N17">
        <v>11</v>
      </c>
    </row>
    <row r="18" spans="1:14" x14ac:dyDescent="0.25">
      <c r="A18" s="16">
        <v>300521524</v>
      </c>
      <c r="E18">
        <v>11</v>
      </c>
      <c r="N18">
        <v>11</v>
      </c>
    </row>
    <row r="19" spans="1:14" x14ac:dyDescent="0.25">
      <c r="A19" s="4">
        <v>11</v>
      </c>
      <c r="B19">
        <v>1</v>
      </c>
      <c r="E19">
        <v>2</v>
      </c>
      <c r="G19">
        <v>1</v>
      </c>
      <c r="N19">
        <v>4</v>
      </c>
    </row>
    <row r="20" spans="1:14" x14ac:dyDescent="0.25">
      <c r="A20" s="16">
        <v>300520672</v>
      </c>
      <c r="E20">
        <v>2</v>
      </c>
      <c r="G20">
        <v>1</v>
      </c>
      <c r="N20">
        <v>3</v>
      </c>
    </row>
    <row r="21" spans="1:14" x14ac:dyDescent="0.25">
      <c r="A21" s="16">
        <v>300521104</v>
      </c>
      <c r="B21">
        <v>1</v>
      </c>
      <c r="N21">
        <v>1</v>
      </c>
    </row>
    <row r="22" spans="1:14" x14ac:dyDescent="0.25">
      <c r="A22" s="4">
        <v>9</v>
      </c>
      <c r="K22">
        <v>1</v>
      </c>
      <c r="M22">
        <v>1</v>
      </c>
      <c r="N22">
        <v>2</v>
      </c>
    </row>
    <row r="23" spans="1:14" x14ac:dyDescent="0.25">
      <c r="A23" s="16">
        <v>300524871</v>
      </c>
      <c r="M23">
        <v>1</v>
      </c>
      <c r="N23">
        <v>1</v>
      </c>
    </row>
    <row r="24" spans="1:14" x14ac:dyDescent="0.25">
      <c r="A24" s="16">
        <v>300521773</v>
      </c>
      <c r="K24">
        <v>1</v>
      </c>
      <c r="N24">
        <v>1</v>
      </c>
    </row>
    <row r="25" spans="1:14" x14ac:dyDescent="0.25">
      <c r="A25" s="4" t="s">
        <v>35</v>
      </c>
      <c r="B25">
        <v>1</v>
      </c>
      <c r="C25">
        <v>1</v>
      </c>
      <c r="D25">
        <v>9</v>
      </c>
      <c r="E25">
        <v>13</v>
      </c>
      <c r="F25">
        <v>14</v>
      </c>
      <c r="G25">
        <v>1</v>
      </c>
      <c r="H25">
        <v>1</v>
      </c>
      <c r="I25">
        <v>4</v>
      </c>
      <c r="J25">
        <v>6</v>
      </c>
      <c r="K25">
        <v>7</v>
      </c>
      <c r="L25">
        <v>14</v>
      </c>
      <c r="M25">
        <v>1</v>
      </c>
      <c r="N25">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1A06-2184-4315-AA2E-CA10A5AB0693}">
  <sheetPr>
    <pageSetUpPr fitToPage="1"/>
  </sheetPr>
  <dimension ref="A1:J44"/>
  <sheetViews>
    <sheetView zoomScaleNormal="100" workbookViewId="0">
      <selection activeCell="G18" sqref="G18"/>
    </sheetView>
  </sheetViews>
  <sheetFormatPr defaultRowHeight="15" x14ac:dyDescent="0.25"/>
  <cols>
    <col min="1" max="1" width="20.28515625" bestFit="1" customWidth="1"/>
    <col min="2" max="2" width="23" bestFit="1" customWidth="1"/>
    <col min="3" max="4" width="11.140625" bestFit="1" customWidth="1"/>
    <col min="5" max="9" width="18.28515625" bestFit="1" customWidth="1"/>
    <col min="10" max="10" width="11.28515625" bestFit="1" customWidth="1"/>
    <col min="11" max="11" width="19" bestFit="1" customWidth="1"/>
    <col min="12" max="14" width="6" bestFit="1" customWidth="1"/>
    <col min="15" max="15" width="11.28515625" bestFit="1" customWidth="1"/>
  </cols>
  <sheetData>
    <row r="1" spans="1:10" x14ac:dyDescent="0.25">
      <c r="A1" s="3" t="s">
        <v>20</v>
      </c>
      <c r="B1" t="s">
        <v>21</v>
      </c>
    </row>
    <row r="3" spans="1:10" x14ac:dyDescent="0.25">
      <c r="A3" s="3" t="s">
        <v>204</v>
      </c>
      <c r="E3" s="3" t="s">
        <v>3</v>
      </c>
    </row>
    <row r="4" spans="1:10" x14ac:dyDescent="0.25">
      <c r="A4" s="3" t="s">
        <v>42</v>
      </c>
      <c r="B4" s="3" t="s">
        <v>138</v>
      </c>
      <c r="C4" s="3" t="s">
        <v>11</v>
      </c>
      <c r="D4" s="3" t="s">
        <v>0</v>
      </c>
      <c r="E4" t="s">
        <v>148</v>
      </c>
      <c r="F4" t="s">
        <v>125</v>
      </c>
      <c r="G4" t="s">
        <v>57</v>
      </c>
      <c r="H4" t="s">
        <v>64</v>
      </c>
      <c r="I4" t="s">
        <v>67</v>
      </c>
      <c r="J4" t="s">
        <v>35</v>
      </c>
    </row>
    <row r="5" spans="1:10" x14ac:dyDescent="0.25">
      <c r="A5">
        <v>7</v>
      </c>
      <c r="F5">
        <v>2</v>
      </c>
      <c r="G5">
        <v>3</v>
      </c>
      <c r="J5">
        <v>5</v>
      </c>
    </row>
    <row r="6" spans="1:10" x14ac:dyDescent="0.25">
      <c r="B6" t="s">
        <v>225</v>
      </c>
      <c r="F6">
        <v>2</v>
      </c>
      <c r="G6">
        <v>3</v>
      </c>
      <c r="J6">
        <v>5</v>
      </c>
    </row>
    <row r="7" spans="1:10" x14ac:dyDescent="0.25">
      <c r="C7" t="s">
        <v>55</v>
      </c>
      <c r="F7">
        <v>2</v>
      </c>
      <c r="G7">
        <v>3</v>
      </c>
      <c r="J7">
        <v>5</v>
      </c>
    </row>
    <row r="8" spans="1:10" x14ac:dyDescent="0.25">
      <c r="D8" s="21">
        <v>300521971</v>
      </c>
      <c r="F8">
        <v>2</v>
      </c>
      <c r="G8">
        <v>3</v>
      </c>
      <c r="J8">
        <v>5</v>
      </c>
    </row>
    <row r="9" spans="1:10" x14ac:dyDescent="0.25">
      <c r="A9">
        <v>9</v>
      </c>
      <c r="E9">
        <v>3</v>
      </c>
      <c r="F9">
        <v>3</v>
      </c>
      <c r="G9">
        <v>4</v>
      </c>
      <c r="H9">
        <v>7</v>
      </c>
      <c r="I9">
        <v>1</v>
      </c>
      <c r="J9">
        <v>18</v>
      </c>
    </row>
    <row r="10" spans="1:10" x14ac:dyDescent="0.25">
      <c r="B10" t="s">
        <v>225</v>
      </c>
      <c r="E10">
        <v>3</v>
      </c>
      <c r="F10">
        <v>3</v>
      </c>
      <c r="G10">
        <v>4</v>
      </c>
      <c r="H10">
        <v>7</v>
      </c>
      <c r="I10">
        <v>1</v>
      </c>
      <c r="J10">
        <v>18</v>
      </c>
    </row>
    <row r="11" spans="1:10" x14ac:dyDescent="0.25">
      <c r="C11" t="s">
        <v>51</v>
      </c>
      <c r="H11">
        <v>7</v>
      </c>
      <c r="I11">
        <v>1</v>
      </c>
      <c r="J11">
        <v>8</v>
      </c>
    </row>
    <row r="12" spans="1:10" x14ac:dyDescent="0.25">
      <c r="D12" s="22">
        <v>300521872</v>
      </c>
      <c r="H12">
        <v>7</v>
      </c>
      <c r="I12">
        <v>1</v>
      </c>
      <c r="J12">
        <v>8</v>
      </c>
    </row>
    <row r="13" spans="1:10" x14ac:dyDescent="0.25">
      <c r="C13" t="s">
        <v>55</v>
      </c>
      <c r="E13">
        <v>3</v>
      </c>
      <c r="F13">
        <v>3</v>
      </c>
      <c r="G13">
        <v>4</v>
      </c>
      <c r="J13">
        <v>10</v>
      </c>
    </row>
    <row r="14" spans="1:10" x14ac:dyDescent="0.25">
      <c r="D14" s="21">
        <v>300521810</v>
      </c>
      <c r="E14">
        <v>1</v>
      </c>
      <c r="G14">
        <v>4</v>
      </c>
      <c r="J14">
        <v>5</v>
      </c>
    </row>
    <row r="15" spans="1:10" x14ac:dyDescent="0.25">
      <c r="D15" s="21">
        <v>300522188</v>
      </c>
      <c r="E15">
        <v>2</v>
      </c>
      <c r="F15">
        <v>3</v>
      </c>
      <c r="J15">
        <v>5</v>
      </c>
    </row>
    <row r="16" spans="1:10" x14ac:dyDescent="0.25">
      <c r="A16">
        <v>10</v>
      </c>
      <c r="F16">
        <v>7</v>
      </c>
      <c r="G16">
        <v>11</v>
      </c>
      <c r="J16">
        <v>18</v>
      </c>
    </row>
    <row r="17" spans="1:10" x14ac:dyDescent="0.25">
      <c r="B17" t="s">
        <v>225</v>
      </c>
      <c r="F17">
        <v>7</v>
      </c>
      <c r="G17">
        <v>11</v>
      </c>
      <c r="J17">
        <v>18</v>
      </c>
    </row>
    <row r="18" spans="1:10" x14ac:dyDescent="0.25">
      <c r="C18" t="s">
        <v>55</v>
      </c>
      <c r="F18">
        <v>7</v>
      </c>
      <c r="G18">
        <v>11</v>
      </c>
      <c r="J18">
        <v>18</v>
      </c>
    </row>
    <row r="19" spans="1:10" x14ac:dyDescent="0.25">
      <c r="D19" s="21">
        <v>300521712</v>
      </c>
      <c r="G19">
        <v>6</v>
      </c>
      <c r="J19">
        <v>6</v>
      </c>
    </row>
    <row r="20" spans="1:10" x14ac:dyDescent="0.25">
      <c r="D20" s="21">
        <v>300521966</v>
      </c>
      <c r="F20">
        <v>1</v>
      </c>
      <c r="G20">
        <v>5</v>
      </c>
      <c r="J20">
        <v>6</v>
      </c>
    </row>
    <row r="21" spans="1:10" x14ac:dyDescent="0.25">
      <c r="D21" s="21">
        <v>300522200</v>
      </c>
      <c r="F21">
        <v>6</v>
      </c>
      <c r="J21">
        <v>6</v>
      </c>
    </row>
    <row r="22" spans="1:10" x14ac:dyDescent="0.25">
      <c r="A22">
        <v>13</v>
      </c>
      <c r="F22">
        <v>12</v>
      </c>
      <c r="G22">
        <v>30</v>
      </c>
      <c r="J22">
        <v>42</v>
      </c>
    </row>
    <row r="23" spans="1:10" x14ac:dyDescent="0.25">
      <c r="B23" t="s">
        <v>225</v>
      </c>
      <c r="F23">
        <v>12</v>
      </c>
      <c r="G23">
        <v>30</v>
      </c>
      <c r="J23">
        <v>42</v>
      </c>
    </row>
    <row r="24" spans="1:10" x14ac:dyDescent="0.25">
      <c r="C24" t="s">
        <v>55</v>
      </c>
      <c r="F24">
        <v>12</v>
      </c>
      <c r="G24">
        <v>30</v>
      </c>
      <c r="J24">
        <v>42</v>
      </c>
    </row>
    <row r="25" spans="1:10" x14ac:dyDescent="0.25">
      <c r="D25">
        <v>300522311</v>
      </c>
      <c r="F25">
        <v>6</v>
      </c>
      <c r="J25">
        <v>6</v>
      </c>
    </row>
    <row r="26" spans="1:10" x14ac:dyDescent="0.25">
      <c r="D26">
        <v>300522576</v>
      </c>
      <c r="F26">
        <v>6</v>
      </c>
      <c r="J26">
        <v>6</v>
      </c>
    </row>
    <row r="27" spans="1:10" x14ac:dyDescent="0.25">
      <c r="D27">
        <v>300522055</v>
      </c>
      <c r="G27">
        <v>6</v>
      </c>
      <c r="J27">
        <v>6</v>
      </c>
    </row>
    <row r="28" spans="1:10" x14ac:dyDescent="0.25">
      <c r="D28">
        <v>300522077</v>
      </c>
      <c r="G28">
        <v>6</v>
      </c>
      <c r="J28">
        <v>6</v>
      </c>
    </row>
    <row r="29" spans="1:10" x14ac:dyDescent="0.25">
      <c r="D29">
        <v>300522081</v>
      </c>
      <c r="G29">
        <v>6</v>
      </c>
      <c r="J29">
        <v>6</v>
      </c>
    </row>
    <row r="30" spans="1:10" x14ac:dyDescent="0.25">
      <c r="D30">
        <v>300522300</v>
      </c>
      <c r="G30">
        <v>6</v>
      </c>
      <c r="J30">
        <v>6</v>
      </c>
    </row>
    <row r="31" spans="1:10" x14ac:dyDescent="0.25">
      <c r="D31">
        <v>300521695</v>
      </c>
      <c r="G31">
        <v>6</v>
      </c>
      <c r="J31">
        <v>6</v>
      </c>
    </row>
    <row r="32" spans="1:10" x14ac:dyDescent="0.25">
      <c r="A32">
        <v>14</v>
      </c>
      <c r="F32">
        <v>6</v>
      </c>
      <c r="H32">
        <v>28</v>
      </c>
      <c r="I32">
        <v>21</v>
      </c>
      <c r="J32">
        <v>55</v>
      </c>
    </row>
    <row r="33" spans="1:10" x14ac:dyDescent="0.25">
      <c r="B33" t="s">
        <v>225</v>
      </c>
      <c r="F33">
        <v>6</v>
      </c>
      <c r="H33">
        <v>28</v>
      </c>
      <c r="I33">
        <v>21</v>
      </c>
      <c r="J33">
        <v>55</v>
      </c>
    </row>
    <row r="34" spans="1:10" x14ac:dyDescent="0.25">
      <c r="C34" t="s">
        <v>51</v>
      </c>
      <c r="H34">
        <v>28</v>
      </c>
      <c r="I34">
        <v>21</v>
      </c>
      <c r="J34">
        <v>49</v>
      </c>
    </row>
    <row r="35" spans="1:10" x14ac:dyDescent="0.25">
      <c r="D35">
        <v>300520944</v>
      </c>
      <c r="I35">
        <v>7</v>
      </c>
      <c r="J35">
        <v>7</v>
      </c>
    </row>
    <row r="36" spans="1:10" x14ac:dyDescent="0.25">
      <c r="D36">
        <v>300521792</v>
      </c>
      <c r="H36">
        <v>7</v>
      </c>
      <c r="J36">
        <v>7</v>
      </c>
    </row>
    <row r="37" spans="1:10" x14ac:dyDescent="0.25">
      <c r="D37">
        <v>300522287</v>
      </c>
      <c r="H37">
        <v>7</v>
      </c>
      <c r="J37">
        <v>7</v>
      </c>
    </row>
    <row r="38" spans="1:10" x14ac:dyDescent="0.25">
      <c r="D38">
        <v>300522829</v>
      </c>
      <c r="H38">
        <v>7</v>
      </c>
      <c r="J38">
        <v>7</v>
      </c>
    </row>
    <row r="39" spans="1:10" x14ac:dyDescent="0.25">
      <c r="D39">
        <v>300524934</v>
      </c>
      <c r="I39">
        <v>7</v>
      </c>
      <c r="J39">
        <v>7</v>
      </c>
    </row>
    <row r="40" spans="1:10" x14ac:dyDescent="0.25">
      <c r="D40">
        <v>300524945</v>
      </c>
      <c r="H40">
        <v>7</v>
      </c>
      <c r="J40">
        <v>7</v>
      </c>
    </row>
    <row r="41" spans="1:10" x14ac:dyDescent="0.25">
      <c r="D41">
        <v>300520199</v>
      </c>
      <c r="I41">
        <v>7</v>
      </c>
      <c r="J41">
        <v>7</v>
      </c>
    </row>
    <row r="42" spans="1:10" x14ac:dyDescent="0.25">
      <c r="C42" t="s">
        <v>55</v>
      </c>
      <c r="F42">
        <v>6</v>
      </c>
      <c r="J42">
        <v>6</v>
      </c>
    </row>
    <row r="43" spans="1:10" x14ac:dyDescent="0.25">
      <c r="D43">
        <v>300522745</v>
      </c>
      <c r="F43">
        <v>6</v>
      </c>
      <c r="J43">
        <v>6</v>
      </c>
    </row>
    <row r="44" spans="1:10" x14ac:dyDescent="0.25">
      <c r="A44" t="s">
        <v>35</v>
      </c>
      <c r="E44">
        <v>3</v>
      </c>
      <c r="F44">
        <v>30</v>
      </c>
      <c r="G44">
        <v>48</v>
      </c>
      <c r="H44">
        <v>35</v>
      </c>
      <c r="I44">
        <v>22</v>
      </c>
      <c r="J44">
        <v>138</v>
      </c>
    </row>
  </sheetData>
  <pageMargins left="0.7" right="0.7" top="0.75" bottom="0.75" header="0.3" footer="0.3"/>
  <pageSetup paperSize="17" scale="77" fitToWidth="0"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687B-2C1F-4694-93A8-C8EBDCBB85C5}">
  <dimension ref="A1:BC180"/>
  <sheetViews>
    <sheetView workbookViewId="0">
      <selection activeCell="G12" sqref="G12"/>
    </sheetView>
  </sheetViews>
  <sheetFormatPr defaultRowHeight="15" x14ac:dyDescent="0.25"/>
  <cols>
    <col min="1" max="1" width="20.28515625" bestFit="1" customWidth="1"/>
    <col min="2" max="2" width="16.85546875" bestFit="1" customWidth="1"/>
    <col min="3" max="5" width="11.140625" bestFit="1" customWidth="1"/>
    <col min="6" max="6" width="4" customWidth="1"/>
    <col min="7" max="7" width="12.7109375" bestFit="1" customWidth="1"/>
    <col min="8" max="8" width="15.5703125" bestFit="1" customWidth="1"/>
    <col min="9" max="9" width="17" bestFit="1" customWidth="1"/>
    <col min="10" max="10" width="6.5703125" bestFit="1" customWidth="1"/>
    <col min="11" max="12" width="7.5703125" bestFit="1" customWidth="1"/>
    <col min="13" max="13" width="20.140625" bestFit="1" customWidth="1"/>
    <col min="14" max="14" width="24.7109375" bestFit="1" customWidth="1"/>
    <col min="15" max="15" width="9.140625" bestFit="1" customWidth="1"/>
    <col min="16" max="16" width="11.28515625" bestFit="1" customWidth="1"/>
    <col min="17" max="17" width="12.140625" bestFit="1" customWidth="1"/>
    <col min="18" max="18" width="11.28515625" bestFit="1" customWidth="1"/>
    <col min="19" max="19" width="6" bestFit="1" customWidth="1"/>
    <col min="20" max="20" width="27.85546875" bestFit="1" customWidth="1"/>
    <col min="21" max="21" width="11.28515625" bestFit="1" customWidth="1"/>
    <col min="23" max="23" width="15.5703125" bestFit="1" customWidth="1"/>
    <col min="24" max="24" width="16.85546875" bestFit="1" customWidth="1"/>
    <col min="25" max="25" width="11.140625" bestFit="1" customWidth="1"/>
    <col min="26" max="30" width="12.140625" bestFit="1" customWidth="1"/>
    <col min="31" max="31" width="11.28515625" bestFit="1" customWidth="1"/>
    <col min="32" max="34" width="6.5703125" bestFit="1" customWidth="1"/>
    <col min="35" max="35" width="6" bestFit="1" customWidth="1"/>
    <col min="36" max="36" width="11.28515625" bestFit="1" customWidth="1"/>
    <col min="37" max="37" width="17.42578125" bestFit="1" customWidth="1"/>
    <col min="38" max="38" width="16.85546875" bestFit="1" customWidth="1"/>
    <col min="39" max="42" width="9.28515625" bestFit="1" customWidth="1"/>
    <col min="43" max="43" width="11.85546875" bestFit="1" customWidth="1"/>
    <col min="44" max="44" width="12.28515625" bestFit="1" customWidth="1"/>
    <col min="45" max="45" width="11.85546875" bestFit="1" customWidth="1"/>
    <col min="46" max="46" width="12.28515625" bestFit="1" customWidth="1"/>
    <col min="47" max="47" width="11.85546875" bestFit="1" customWidth="1"/>
    <col min="48" max="50" width="12.28515625" customWidth="1"/>
    <col min="51" max="51" width="11.28515625" bestFit="1" customWidth="1"/>
    <col min="52" max="52" width="18" bestFit="1" customWidth="1"/>
    <col min="53" max="54" width="16.85546875" bestFit="1" customWidth="1"/>
    <col min="55" max="56" width="11.28515625" bestFit="1" customWidth="1"/>
    <col min="57" max="62" width="11.28515625" customWidth="1"/>
    <col min="63" max="65" width="11.28515625" bestFit="1" customWidth="1"/>
    <col min="66" max="66" width="12.28515625" bestFit="1" customWidth="1"/>
    <col min="67" max="67" width="10.28515625" customWidth="1"/>
  </cols>
  <sheetData>
    <row r="1" spans="1:55" x14ac:dyDescent="0.25">
      <c r="A1" s="3" t="s">
        <v>20</v>
      </c>
      <c r="B1" t="s">
        <v>21</v>
      </c>
    </row>
    <row r="3" spans="1:55" x14ac:dyDescent="0.25">
      <c r="A3" s="3" t="s">
        <v>165</v>
      </c>
      <c r="B3" s="3" t="s">
        <v>45</v>
      </c>
      <c r="C3" s="3" t="s">
        <v>42</v>
      </c>
      <c r="D3" s="3" t="s">
        <v>11</v>
      </c>
      <c r="E3" s="3" t="s">
        <v>0</v>
      </c>
      <c r="F3" t="s">
        <v>40</v>
      </c>
    </row>
    <row r="4" spans="1:55" x14ac:dyDescent="0.25">
      <c r="A4" t="s">
        <v>166</v>
      </c>
      <c r="F4">
        <v>56</v>
      </c>
    </row>
    <row r="5" spans="1:55" x14ac:dyDescent="0.25">
      <c r="B5" s="15">
        <v>45764</v>
      </c>
      <c r="F5">
        <v>41</v>
      </c>
      <c r="W5" s="3" t="s">
        <v>20</v>
      </c>
      <c r="X5" t="s">
        <v>21</v>
      </c>
      <c r="AK5" s="3" t="s">
        <v>20</v>
      </c>
      <c r="AL5" t="s">
        <v>21</v>
      </c>
      <c r="AZ5" s="3" t="s">
        <v>20</v>
      </c>
      <c r="BA5" t="s">
        <v>21</v>
      </c>
    </row>
    <row r="6" spans="1:55" x14ac:dyDescent="0.25">
      <c r="C6">
        <v>2</v>
      </c>
    </row>
    <row r="7" spans="1:55" x14ac:dyDescent="0.25">
      <c r="D7" t="s">
        <v>13</v>
      </c>
      <c r="H7" s="3" t="s">
        <v>40</v>
      </c>
      <c r="I7" s="3" t="s">
        <v>41</v>
      </c>
      <c r="W7" s="3" t="s">
        <v>40</v>
      </c>
      <c r="Z7" s="3" t="s">
        <v>48</v>
      </c>
      <c r="AM7" s="3" t="s">
        <v>138</v>
      </c>
      <c r="AN7" s="3" t="s">
        <v>136</v>
      </c>
      <c r="AZ7" s="3" t="s">
        <v>135</v>
      </c>
      <c r="BA7" s="3" t="s">
        <v>138</v>
      </c>
    </row>
    <row r="8" spans="1:55" x14ac:dyDescent="0.25">
      <c r="E8">
        <v>300521125</v>
      </c>
      <c r="F8">
        <v>6</v>
      </c>
      <c r="I8" t="s">
        <v>21</v>
      </c>
      <c r="M8" t="s">
        <v>130</v>
      </c>
      <c r="N8" t="s">
        <v>22</v>
      </c>
      <c r="O8" t="s">
        <v>197</v>
      </c>
      <c r="P8" t="s">
        <v>35</v>
      </c>
      <c r="W8" s="3" t="s">
        <v>42</v>
      </c>
      <c r="X8" s="3" t="s">
        <v>11</v>
      </c>
      <c r="Y8" s="3" t="s">
        <v>0</v>
      </c>
      <c r="Z8" t="s">
        <v>166</v>
      </c>
      <c r="AA8" t="s">
        <v>154</v>
      </c>
      <c r="AB8" t="s">
        <v>164</v>
      </c>
      <c r="AC8" t="s">
        <v>153</v>
      </c>
      <c r="AD8" t="s">
        <v>225</v>
      </c>
      <c r="AE8" t="s">
        <v>35</v>
      </c>
      <c r="AM8" t="s">
        <v>154</v>
      </c>
      <c r="AO8" t="s">
        <v>153</v>
      </c>
      <c r="AQ8" t="s">
        <v>137</v>
      </c>
      <c r="AR8" t="s">
        <v>139</v>
      </c>
      <c r="AZ8" s="3" t="s">
        <v>3</v>
      </c>
      <c r="BA8" t="s">
        <v>154</v>
      </c>
      <c r="BB8" t="s">
        <v>153</v>
      </c>
      <c r="BC8" t="s">
        <v>35</v>
      </c>
    </row>
    <row r="9" spans="1:55" x14ac:dyDescent="0.25">
      <c r="E9">
        <v>300521995</v>
      </c>
      <c r="F9">
        <v>6</v>
      </c>
      <c r="H9" s="3" t="s">
        <v>39</v>
      </c>
      <c r="I9" t="s">
        <v>13</v>
      </c>
      <c r="J9" t="s">
        <v>80</v>
      </c>
      <c r="K9" t="s">
        <v>51</v>
      </c>
      <c r="L9" t="s">
        <v>55</v>
      </c>
      <c r="W9">
        <v>2</v>
      </c>
      <c r="Z9" s="2">
        <v>41120.621108239997</v>
      </c>
      <c r="AA9" s="2"/>
      <c r="AB9" s="2"/>
      <c r="AC9" s="2"/>
      <c r="AD9" s="2"/>
      <c r="AE9" s="2">
        <v>41120.621108239997</v>
      </c>
      <c r="AK9" s="3" t="s">
        <v>34</v>
      </c>
      <c r="AL9" s="3" t="s">
        <v>134</v>
      </c>
      <c r="AM9" t="s">
        <v>135</v>
      </c>
      <c r="AN9" t="s">
        <v>133</v>
      </c>
      <c r="AO9" t="s">
        <v>135</v>
      </c>
      <c r="AP9" t="s">
        <v>133</v>
      </c>
      <c r="AZ9" t="s">
        <v>148</v>
      </c>
      <c r="BA9">
        <v>25</v>
      </c>
      <c r="BC9">
        <v>25</v>
      </c>
    </row>
    <row r="10" spans="1:55" x14ac:dyDescent="0.25">
      <c r="E10">
        <v>300521921</v>
      </c>
      <c r="F10">
        <v>6</v>
      </c>
      <c r="H10" s="4">
        <v>2</v>
      </c>
      <c r="I10" s="2">
        <v>25776.447673039998</v>
      </c>
      <c r="J10" s="2">
        <v>15344.173435199998</v>
      </c>
      <c r="K10" s="2"/>
      <c r="L10" s="2"/>
      <c r="M10" s="2">
        <v>41120.621108239997</v>
      </c>
      <c r="N10" s="2"/>
      <c r="O10" s="2"/>
      <c r="P10" s="2">
        <v>41120.621108239997</v>
      </c>
      <c r="X10" t="s">
        <v>13</v>
      </c>
      <c r="Z10" s="2"/>
      <c r="AA10" s="2"/>
      <c r="AB10" s="2"/>
      <c r="AC10" s="2"/>
      <c r="AD10" s="2"/>
      <c r="AE10" s="2"/>
      <c r="AF10" t="str">
        <f>IF(AND(W10="",X10="",COUNT(Z10:AC10)&gt;1),"F L A G", "")</f>
        <v/>
      </c>
      <c r="AG10" t="str" cm="1">
        <f t="array" ref="AG10">IF(AF10&lt;&gt;"",_xlfn._xlws.FILTER($Z$8:$AC$8,Z10:AC10&lt;&gt;""),"")</f>
        <v/>
      </c>
      <c r="AK10" t="s">
        <v>55</v>
      </c>
      <c r="AN10" s="2"/>
      <c r="AP10" s="2"/>
      <c r="AR10" s="2"/>
      <c r="AW10" s="2"/>
      <c r="AX10" s="2"/>
      <c r="AZ10" t="s">
        <v>125</v>
      </c>
      <c r="BB10">
        <v>15</v>
      </c>
      <c r="BC10">
        <v>15</v>
      </c>
    </row>
    <row r="11" spans="1:55" x14ac:dyDescent="0.25">
      <c r="E11">
        <v>300521906</v>
      </c>
      <c r="F11">
        <v>6</v>
      </c>
      <c r="H11" s="16" t="s">
        <v>166</v>
      </c>
      <c r="I11" s="2">
        <v>25776.447673039998</v>
      </c>
      <c r="J11" s="2">
        <v>15344.173435199998</v>
      </c>
      <c r="K11" s="2"/>
      <c r="L11" s="2"/>
      <c r="M11" s="2">
        <v>41120.621108239997</v>
      </c>
      <c r="N11" s="2"/>
      <c r="O11" s="2"/>
      <c r="P11" s="2">
        <v>41120.621108239997</v>
      </c>
      <c r="Y11">
        <v>300521125</v>
      </c>
      <c r="Z11" s="2">
        <v>5288.8896653799984</v>
      </c>
      <c r="AA11" s="2"/>
      <c r="AB11" s="2"/>
      <c r="AC11" s="2"/>
      <c r="AD11" s="2"/>
      <c r="AE11" s="2">
        <v>5288.8896653799984</v>
      </c>
      <c r="AF11" t="str">
        <f t="shared" ref="AF11:AF55" si="0">IF(AND(W11="",X11="",COUNT(Z11:AC11)&gt;1),"F L A G", "")</f>
        <v/>
      </c>
      <c r="AG11" t="str" cm="1">
        <f t="array" ref="AG11">IF(AF11&lt;&gt;"",_xlfn._xlws.FILTER($Z$8:$AC$8,Z11:AC11&lt;&gt;""),"")</f>
        <v/>
      </c>
      <c r="AL11">
        <v>300521290</v>
      </c>
      <c r="AM11">
        <v>5</v>
      </c>
      <c r="AN11" s="2">
        <v>4876.6252354399994</v>
      </c>
      <c r="AP11" s="2"/>
      <c r="AQ11">
        <v>5</v>
      </c>
      <c r="AR11" s="2">
        <v>4876.6252354399994</v>
      </c>
      <c r="AW11" s="2"/>
      <c r="AX11" s="2"/>
      <c r="AZ11" t="s">
        <v>35</v>
      </c>
      <c r="BA11">
        <v>25</v>
      </c>
      <c r="BB11">
        <v>15</v>
      </c>
      <c r="BC11">
        <v>40</v>
      </c>
    </row>
    <row r="12" spans="1:55" x14ac:dyDescent="0.25">
      <c r="E12">
        <v>300521918</v>
      </c>
      <c r="F12">
        <v>5</v>
      </c>
      <c r="H12" s="17">
        <v>300521125</v>
      </c>
      <c r="I12" s="2">
        <v>5288.8896653799984</v>
      </c>
      <c r="J12" s="2"/>
      <c r="K12" s="2"/>
      <c r="L12" s="2"/>
      <c r="M12" s="2">
        <v>5288.8896653799984</v>
      </c>
      <c r="N12" s="2"/>
      <c r="O12" s="2"/>
      <c r="P12" s="2">
        <v>5288.8896653799984</v>
      </c>
      <c r="Y12">
        <v>300521906</v>
      </c>
      <c r="Z12" s="2">
        <v>5368.2560796999987</v>
      </c>
      <c r="AA12" s="2"/>
      <c r="AB12" s="2"/>
      <c r="AC12" s="2"/>
      <c r="AD12" s="2"/>
      <c r="AE12" s="2">
        <v>5368.2560796999987</v>
      </c>
      <c r="AF12" t="str">
        <f t="shared" si="0"/>
        <v/>
      </c>
      <c r="AG12" t="str" cm="1">
        <f t="array" ref="AG12">IF(AF12&lt;&gt;"",_xlfn._xlws.FILTER($Z$8:$AC$8,Z12:AC12&lt;&gt;""),"")</f>
        <v/>
      </c>
      <c r="AL12">
        <v>300522621</v>
      </c>
      <c r="AM12">
        <v>5</v>
      </c>
      <c r="AN12" s="2">
        <v>4876.6252354399994</v>
      </c>
      <c r="AP12" s="2"/>
      <c r="AQ12">
        <v>5</v>
      </c>
      <c r="AR12" s="2">
        <v>4876.6252354399994</v>
      </c>
      <c r="AW12" s="2"/>
      <c r="AX12" s="2"/>
    </row>
    <row r="13" spans="1:55" x14ac:dyDescent="0.25">
      <c r="D13" t="s">
        <v>80</v>
      </c>
      <c r="H13" s="17">
        <v>300521821</v>
      </c>
      <c r="I13" s="2"/>
      <c r="J13" s="2">
        <v>5114.7244783999995</v>
      </c>
      <c r="K13" s="2"/>
      <c r="L13" s="2"/>
      <c r="M13" s="2">
        <v>5114.7244783999995</v>
      </c>
      <c r="N13" s="2"/>
      <c r="O13" s="2"/>
      <c r="P13" s="2">
        <v>5114.7244783999995</v>
      </c>
      <c r="Y13">
        <v>300521918</v>
      </c>
      <c r="Z13" s="2">
        <v>4550.3410876799999</v>
      </c>
      <c r="AA13" s="2"/>
      <c r="AB13" s="2"/>
      <c r="AC13" s="2"/>
      <c r="AD13" s="2"/>
      <c r="AE13" s="2">
        <v>4550.3410876799999</v>
      </c>
      <c r="AF13" t="str">
        <f t="shared" si="0"/>
        <v/>
      </c>
      <c r="AG13" t="str" cm="1">
        <f t="array" ref="AG13">IF(AF13&lt;&gt;"",_xlfn._xlws.FILTER($Z$8:$AC$8,Z13:AC13&lt;&gt;""),"")</f>
        <v/>
      </c>
      <c r="AL13">
        <v>300522348</v>
      </c>
      <c r="AM13">
        <v>5</v>
      </c>
      <c r="AN13" s="2">
        <v>4876.6252354399994</v>
      </c>
      <c r="AP13" s="2"/>
      <c r="AQ13">
        <v>5</v>
      </c>
      <c r="AR13" s="2">
        <v>4876.6252354399994</v>
      </c>
      <c r="AW13" s="2"/>
      <c r="AX13" s="2"/>
    </row>
    <row r="14" spans="1:55" x14ac:dyDescent="0.25">
      <c r="E14">
        <v>300521821</v>
      </c>
      <c r="F14">
        <v>4</v>
      </c>
      <c r="H14" s="17">
        <v>300521906</v>
      </c>
      <c r="I14" s="2">
        <v>5368.2560796999987</v>
      </c>
      <c r="J14" s="2"/>
      <c r="K14" s="2"/>
      <c r="L14" s="2"/>
      <c r="M14" s="2">
        <v>5368.2560796999987</v>
      </c>
      <c r="N14" s="2"/>
      <c r="O14" s="2"/>
      <c r="P14" s="2">
        <v>5368.2560796999987</v>
      </c>
      <c r="Y14">
        <v>300521921</v>
      </c>
      <c r="Z14" s="2">
        <v>5280.0711749000002</v>
      </c>
      <c r="AA14" s="2"/>
      <c r="AB14" s="2"/>
      <c r="AC14" s="2"/>
      <c r="AD14" s="2"/>
      <c r="AE14" s="2">
        <v>5280.0711749000002</v>
      </c>
      <c r="AF14" t="str">
        <f t="shared" si="0"/>
        <v/>
      </c>
      <c r="AG14" t="str" cm="1">
        <f t="array" ref="AG14">IF(AF14&lt;&gt;"",_xlfn._xlws.FILTER($Z$8:$AC$8,Z14:AC14&lt;&gt;""),"")</f>
        <v/>
      </c>
      <c r="AL14">
        <v>300521604</v>
      </c>
      <c r="AM14">
        <v>5</v>
      </c>
      <c r="AN14" s="2">
        <v>4876.6252354399994</v>
      </c>
      <c r="AP14" s="2"/>
      <c r="AQ14">
        <v>5</v>
      </c>
      <c r="AR14" s="2">
        <v>4876.6252354399994</v>
      </c>
      <c r="AW14" s="2"/>
      <c r="AX14" s="2"/>
    </row>
    <row r="15" spans="1:55" x14ac:dyDescent="0.25">
      <c r="E15">
        <v>300521917</v>
      </c>
      <c r="F15">
        <v>4</v>
      </c>
      <c r="H15" s="17">
        <v>300521917</v>
      </c>
      <c r="I15" s="2"/>
      <c r="J15" s="2">
        <v>5114.7244783999995</v>
      </c>
      <c r="K15" s="2"/>
      <c r="L15" s="2"/>
      <c r="M15" s="2">
        <v>5114.7244783999995</v>
      </c>
      <c r="N15" s="2"/>
      <c r="O15" s="2"/>
      <c r="P15" s="2">
        <v>5114.7244783999995</v>
      </c>
      <c r="Y15">
        <v>300521995</v>
      </c>
      <c r="Z15" s="2">
        <v>5288.8896653799984</v>
      </c>
      <c r="AA15" s="2"/>
      <c r="AB15" s="2"/>
      <c r="AC15" s="2"/>
      <c r="AD15" s="2"/>
      <c r="AE15" s="2">
        <v>5288.8896653799984</v>
      </c>
      <c r="AF15" t="str">
        <f t="shared" si="0"/>
        <v/>
      </c>
      <c r="AG15" t="str" cm="1">
        <f t="array" ref="AG15">IF(AF15&lt;&gt;"",_xlfn._xlws.FILTER($Z$8:$AC$8,Z15:AC15&lt;&gt;""),"")</f>
        <v/>
      </c>
      <c r="AL15">
        <v>300521421</v>
      </c>
      <c r="AM15">
        <v>5</v>
      </c>
      <c r="AN15" s="2">
        <v>4876.6252354399994</v>
      </c>
      <c r="AP15" s="2"/>
      <c r="AQ15">
        <v>5</v>
      </c>
      <c r="AR15" s="2">
        <v>4876.6252354399994</v>
      </c>
      <c r="AW15" s="2"/>
      <c r="AX15" s="2"/>
    </row>
    <row r="16" spans="1:55" x14ac:dyDescent="0.25">
      <c r="E16">
        <v>300522029</v>
      </c>
      <c r="F16">
        <v>4</v>
      </c>
      <c r="H16" s="17">
        <v>300521918</v>
      </c>
      <c r="I16" s="2">
        <v>4550.3410876799999</v>
      </c>
      <c r="J16" s="2"/>
      <c r="K16" s="2"/>
      <c r="L16" s="2"/>
      <c r="M16" s="2">
        <v>4550.3410876799999</v>
      </c>
      <c r="N16" s="2"/>
      <c r="O16" s="2"/>
      <c r="P16" s="2">
        <v>4550.3410876799999</v>
      </c>
      <c r="X16" t="s">
        <v>80</v>
      </c>
      <c r="Z16" s="2"/>
      <c r="AA16" s="2"/>
      <c r="AB16" s="2"/>
      <c r="AC16" s="2"/>
      <c r="AD16" s="2"/>
      <c r="AE16" s="2"/>
      <c r="AF16" t="str">
        <f t="shared" si="0"/>
        <v/>
      </c>
      <c r="AG16" t="str" cm="1">
        <f t="array" ref="AG16">IF(AF16&lt;&gt;"",_xlfn._xlws.FILTER($Z$8:$AC$8,Z16:AC16&lt;&gt;""),"")</f>
        <v/>
      </c>
      <c r="AL16">
        <v>300521960</v>
      </c>
      <c r="AN16" s="2"/>
      <c r="AO16">
        <v>5</v>
      </c>
      <c r="AP16" s="2">
        <v>4876.6252354399994</v>
      </c>
      <c r="AQ16">
        <v>5</v>
      </c>
      <c r="AR16" s="2">
        <v>4876.6252354399994</v>
      </c>
      <c r="AW16" s="2"/>
      <c r="AX16" s="2"/>
    </row>
    <row r="17" spans="1:50" x14ac:dyDescent="0.25">
      <c r="B17" s="15">
        <v>45777</v>
      </c>
      <c r="F17">
        <v>14</v>
      </c>
      <c r="H17" s="17">
        <v>300521921</v>
      </c>
      <c r="I17" s="2">
        <v>5280.0711749000002</v>
      </c>
      <c r="J17" s="2"/>
      <c r="K17" s="2"/>
      <c r="L17" s="2"/>
      <c r="M17" s="2">
        <v>5280.0711749000002</v>
      </c>
      <c r="N17" s="2"/>
      <c r="O17" s="2"/>
      <c r="P17" s="2">
        <v>5280.0711749000002</v>
      </c>
      <c r="Y17">
        <v>300521821</v>
      </c>
      <c r="Z17" s="2">
        <v>5114.7244783999995</v>
      </c>
      <c r="AA17" s="2"/>
      <c r="AB17" s="2"/>
      <c r="AC17" s="2"/>
      <c r="AD17" s="2"/>
      <c r="AE17" s="2">
        <v>5114.7244783999995</v>
      </c>
      <c r="AF17" t="str">
        <f t="shared" si="0"/>
        <v/>
      </c>
      <c r="AG17" t="str" cm="1">
        <f t="array" ref="AG17">IF(AF17&lt;&gt;"",_xlfn._xlws.FILTER($Z$8:$AC$8,Z17:AC17&lt;&gt;""),"")</f>
        <v/>
      </c>
      <c r="AL17">
        <v>300524964</v>
      </c>
      <c r="AN17" s="2"/>
      <c r="AO17">
        <v>5</v>
      </c>
      <c r="AP17" s="2">
        <v>4876.6252354399994</v>
      </c>
      <c r="AQ17">
        <v>5</v>
      </c>
      <c r="AR17" s="2">
        <v>4876.6252354399994</v>
      </c>
      <c r="AW17" s="2"/>
      <c r="AX17" s="2"/>
    </row>
    <row r="18" spans="1:50" x14ac:dyDescent="0.25">
      <c r="C18">
        <v>3</v>
      </c>
      <c r="H18" s="17">
        <v>300521995</v>
      </c>
      <c r="I18" s="2">
        <v>5288.8896653799984</v>
      </c>
      <c r="J18" s="2"/>
      <c r="K18" s="2"/>
      <c r="L18" s="2"/>
      <c r="M18" s="2">
        <v>5288.8896653799984</v>
      </c>
      <c r="N18" s="2"/>
      <c r="O18" s="2"/>
      <c r="P18" s="2">
        <v>5288.8896653799984</v>
      </c>
      <c r="Y18">
        <v>300521917</v>
      </c>
      <c r="Z18" s="2">
        <v>5114.7244783999995</v>
      </c>
      <c r="AA18" s="2"/>
      <c r="AB18" s="2"/>
      <c r="AC18" s="2"/>
      <c r="AD18" s="2"/>
      <c r="AE18" s="2">
        <v>5114.7244783999995</v>
      </c>
      <c r="AF18" t="str">
        <f t="shared" si="0"/>
        <v/>
      </c>
      <c r="AG18" t="str" cm="1">
        <f t="array" ref="AG18">IF(AF18&lt;&gt;"",_xlfn._xlws.FILTER($Z$8:$AC$8,Z18:AC18&lt;&gt;""),"")</f>
        <v/>
      </c>
      <c r="AL18">
        <v>300520184</v>
      </c>
      <c r="AN18" s="2"/>
      <c r="AO18">
        <v>5</v>
      </c>
      <c r="AP18" s="2">
        <v>4876.6252354399994</v>
      </c>
      <c r="AQ18">
        <v>5</v>
      </c>
      <c r="AR18" s="2">
        <v>4876.6252354399994</v>
      </c>
      <c r="AW18" s="2"/>
      <c r="AX18" s="2"/>
    </row>
    <row r="19" spans="1:50" x14ac:dyDescent="0.25">
      <c r="D19" t="s">
        <v>51</v>
      </c>
      <c r="F19">
        <v>14</v>
      </c>
      <c r="H19" s="17">
        <v>300522029</v>
      </c>
      <c r="I19" s="2"/>
      <c r="J19" s="2">
        <v>5114.7244783999995</v>
      </c>
      <c r="K19" s="2"/>
      <c r="L19" s="2"/>
      <c r="M19" s="2">
        <v>5114.7244783999995</v>
      </c>
      <c r="N19" s="2"/>
      <c r="O19" s="2"/>
      <c r="P19" s="2">
        <v>5114.7244783999995</v>
      </c>
      <c r="Y19">
        <v>300522029</v>
      </c>
      <c r="Z19" s="2">
        <v>5114.7244783999995</v>
      </c>
      <c r="AA19" s="2"/>
      <c r="AB19" s="2"/>
      <c r="AC19" s="2"/>
      <c r="AD19" s="2"/>
      <c r="AE19" s="2">
        <v>5114.7244783999995</v>
      </c>
      <c r="AF19" t="str">
        <f t="shared" si="0"/>
        <v/>
      </c>
      <c r="AG19" t="str" cm="1">
        <f t="array" ref="AG19">IF(AF19&lt;&gt;"",_xlfn._xlws.FILTER($Z$8:$AC$8,Z19:AC19&lt;&gt;""),"")</f>
        <v/>
      </c>
      <c r="AK19" t="s">
        <v>35</v>
      </c>
      <c r="AM19">
        <v>25</v>
      </c>
      <c r="AN19" s="2">
        <v>24383.126177199996</v>
      </c>
      <c r="AO19">
        <v>15</v>
      </c>
      <c r="AP19" s="2">
        <v>14629.875706319999</v>
      </c>
      <c r="AQ19">
        <v>40</v>
      </c>
      <c r="AR19" s="2">
        <v>39013.001883519995</v>
      </c>
      <c r="AW19" s="2"/>
      <c r="AX19" s="2"/>
    </row>
    <row r="20" spans="1:50" x14ac:dyDescent="0.25">
      <c r="B20" s="15">
        <v>45804</v>
      </c>
      <c r="F20">
        <v>1</v>
      </c>
      <c r="H20" s="4">
        <v>3</v>
      </c>
      <c r="I20" s="2">
        <v>4446.7238245399994</v>
      </c>
      <c r="J20" s="2"/>
      <c r="K20" s="2">
        <v>20308.983575439997</v>
      </c>
      <c r="L20" s="2">
        <v>14629.875706319999</v>
      </c>
      <c r="M20" s="2">
        <v>39385.583106299993</v>
      </c>
      <c r="N20" s="2"/>
      <c r="O20" s="2"/>
      <c r="P20" s="2">
        <v>39385.583106299993</v>
      </c>
      <c r="W20">
        <v>3</v>
      </c>
      <c r="Z20" s="2">
        <v>10172.128768679999</v>
      </c>
      <c r="AA20" s="2">
        <v>16312.128743815425</v>
      </c>
      <c r="AB20" s="2">
        <v>12901.325593804571</v>
      </c>
      <c r="AC20" s="2"/>
      <c r="AD20" s="2"/>
      <c r="AE20" s="2">
        <v>39385.583106299993</v>
      </c>
      <c r="AF20" t="str">
        <f t="shared" si="0"/>
        <v/>
      </c>
      <c r="AG20" t="str" cm="1">
        <f t="array" ref="AG20">IF(AF20&lt;&gt;"",_xlfn._xlws.FILTER($Z$8:$AC$8,Z20:AC20&lt;&gt;""),"")</f>
        <v/>
      </c>
      <c r="AW20" s="2"/>
      <c r="AX20" s="2"/>
    </row>
    <row r="21" spans="1:50" x14ac:dyDescent="0.25">
      <c r="C21">
        <v>9</v>
      </c>
      <c r="H21" s="16" t="s">
        <v>166</v>
      </c>
      <c r="I21" s="2"/>
      <c r="J21" s="2"/>
      <c r="K21" s="2">
        <v>10172.128768679999</v>
      </c>
      <c r="L21" s="2"/>
      <c r="M21" s="2">
        <v>10172.128768679999</v>
      </c>
      <c r="N21" s="2"/>
      <c r="O21" s="2"/>
      <c r="P21" s="2">
        <v>10172.128768679999</v>
      </c>
      <c r="X21" t="s">
        <v>13</v>
      </c>
      <c r="Z21" s="2"/>
      <c r="AA21" s="2"/>
      <c r="AB21" s="2"/>
      <c r="AC21" s="2"/>
      <c r="AD21" s="2"/>
      <c r="AE21" s="2"/>
      <c r="AF21" t="str">
        <f t="shared" si="0"/>
        <v/>
      </c>
      <c r="AG21" t="str" cm="1">
        <f t="array" ref="AG21">IF(AF21&lt;&gt;"",_xlfn._xlws.FILTER($Z$8:$AC$8,Z21:AC21&lt;&gt;""),"")</f>
        <v/>
      </c>
      <c r="AW21" s="2"/>
      <c r="AX21" s="2"/>
    </row>
    <row r="22" spans="1:50" x14ac:dyDescent="0.25">
      <c r="D22" t="s">
        <v>80</v>
      </c>
      <c r="H22" s="17">
        <v>300520170</v>
      </c>
      <c r="I22" s="2"/>
      <c r="J22" s="2"/>
      <c r="K22" s="2">
        <v>5086.0643843399994</v>
      </c>
      <c r="L22" s="2"/>
      <c r="M22" s="2">
        <v>5086.0643843399994</v>
      </c>
      <c r="N22" s="2"/>
      <c r="O22" s="2"/>
      <c r="P22" s="2">
        <v>5086.0643843399994</v>
      </c>
      <c r="Y22" s="19">
        <v>300521576</v>
      </c>
      <c r="Z22" s="20"/>
      <c r="AA22" s="20"/>
      <c r="AB22" s="20">
        <v>4446.7238245399994</v>
      </c>
      <c r="AC22" s="20"/>
      <c r="AD22" s="20"/>
      <c r="AE22" s="20">
        <v>4446.7238245399994</v>
      </c>
      <c r="AF22" t="str">
        <f t="shared" si="0"/>
        <v/>
      </c>
      <c r="AG22" t="str" cm="1">
        <f t="array" ref="AG22">IF(AF22&lt;&gt;"",_xlfn._xlws.FILTER($Z$8:$AC$8,Z22:AC22&lt;&gt;""),"")</f>
        <v/>
      </c>
      <c r="AW22" s="2"/>
      <c r="AX22" s="2"/>
    </row>
    <row r="23" spans="1:50" x14ac:dyDescent="0.25">
      <c r="E23">
        <v>300521773</v>
      </c>
      <c r="F23">
        <v>1</v>
      </c>
      <c r="H23" s="17">
        <v>300521372</v>
      </c>
      <c r="I23" s="2"/>
      <c r="J23" s="2"/>
      <c r="K23" s="2">
        <v>5086.0643843399994</v>
      </c>
      <c r="L23" s="2"/>
      <c r="M23" s="2">
        <v>5086.0643843399994</v>
      </c>
      <c r="N23" s="2"/>
      <c r="O23" s="2"/>
      <c r="P23" s="2">
        <v>5086.0643843399994</v>
      </c>
      <c r="X23" t="s">
        <v>51</v>
      </c>
      <c r="Z23" s="2"/>
      <c r="AA23" s="2"/>
      <c r="AB23" s="2"/>
      <c r="AC23" s="2"/>
      <c r="AD23" s="2"/>
      <c r="AE23" s="2"/>
      <c r="AF23" t="str">
        <f t="shared" si="0"/>
        <v/>
      </c>
      <c r="AG23" t="str" cm="1">
        <f t="array" ref="AG23">IF(AF23&lt;&gt;"",_xlfn._xlws.FILTER($Z$8:$AC$8,Z23:AC23&lt;&gt;""),"")</f>
        <v/>
      </c>
    </row>
    <row r="24" spans="1:50" x14ac:dyDescent="0.25">
      <c r="A24" t="s">
        <v>154</v>
      </c>
      <c r="F24">
        <v>149</v>
      </c>
      <c r="H24" s="16" t="s">
        <v>154</v>
      </c>
      <c r="I24" s="2"/>
      <c r="J24" s="2"/>
      <c r="K24" s="2"/>
      <c r="L24" s="2">
        <v>14629.875706319999</v>
      </c>
      <c r="M24" s="2">
        <v>14629.875706319999</v>
      </c>
      <c r="N24" s="2"/>
      <c r="O24" s="2"/>
      <c r="P24" s="2">
        <v>14629.875706319999</v>
      </c>
      <c r="Y24" s="19">
        <v>300520170</v>
      </c>
      <c r="Z24" s="20">
        <v>5086.0643843399994</v>
      </c>
      <c r="AA24" s="20"/>
      <c r="AB24" s="20"/>
      <c r="AC24" s="20"/>
      <c r="AD24" s="20"/>
      <c r="AE24" s="20">
        <v>5086.0643843399994</v>
      </c>
      <c r="AF24" t="str">
        <f t="shared" si="0"/>
        <v/>
      </c>
      <c r="AG24" t="str" cm="1">
        <f t="array" ref="AG24">IF(AF24&lt;&gt;"",_xlfn._xlws.FILTER($Z$8:$AC$8,Z24:AC24&lt;&gt;""),"")</f>
        <v/>
      </c>
    </row>
    <row r="25" spans="1:50" x14ac:dyDescent="0.25">
      <c r="B25" s="15">
        <v>45777</v>
      </c>
      <c r="F25">
        <v>73</v>
      </c>
      <c r="H25" s="17">
        <v>300522568</v>
      </c>
      <c r="I25" s="2"/>
      <c r="J25" s="2"/>
      <c r="K25" s="2"/>
      <c r="L25" s="2">
        <v>4876.6252354399994</v>
      </c>
      <c r="M25" s="2">
        <v>4876.6252354399994</v>
      </c>
      <c r="N25" s="2"/>
      <c r="O25" s="2"/>
      <c r="P25" s="2">
        <v>4876.6252354399994</v>
      </c>
      <c r="Y25" s="19">
        <v>300521372</v>
      </c>
      <c r="Z25" s="20">
        <v>5086.0643843399994</v>
      </c>
      <c r="AA25" s="20"/>
      <c r="AB25" s="20"/>
      <c r="AC25" s="20"/>
      <c r="AD25" s="20"/>
      <c r="AE25" s="20">
        <v>5086.0643843399994</v>
      </c>
      <c r="AF25" t="str">
        <f t="shared" si="0"/>
        <v/>
      </c>
      <c r="AG25" t="str" cm="1">
        <f t="array" ref="AG25">IF(AF25&lt;&gt;"",_xlfn._xlws.FILTER($Z$8:$AC$8,Z25:AC25&lt;&gt;""),"")</f>
        <v/>
      </c>
    </row>
    <row r="26" spans="1:50" x14ac:dyDescent="0.25">
      <c r="C26">
        <v>3</v>
      </c>
      <c r="H26" s="17">
        <v>300521804</v>
      </c>
      <c r="I26" s="2"/>
      <c r="J26" s="2"/>
      <c r="K26" s="2"/>
      <c r="L26" s="2">
        <v>4876.6252354399994</v>
      </c>
      <c r="M26" s="2">
        <v>4876.6252354399994</v>
      </c>
      <c r="N26" s="2"/>
      <c r="O26" s="2"/>
      <c r="P26" s="2">
        <v>4876.6252354399994</v>
      </c>
      <c r="Y26" s="19">
        <v>300520083</v>
      </c>
      <c r="Z26" s="18"/>
      <c r="AA26" s="18">
        <v>3632.9031316714281</v>
      </c>
      <c r="AB26" s="18">
        <v>1453.1612526685713</v>
      </c>
      <c r="AC26" s="18"/>
      <c r="AD26" s="18"/>
      <c r="AE26" s="20">
        <v>5086.0643843399994</v>
      </c>
      <c r="AF26" t="str">
        <f t="shared" si="0"/>
        <v>F L A G</v>
      </c>
      <c r="AG26" t="str" cm="1">
        <f t="array" ref="AG26:AH26">IF(AF26&lt;&gt;"",_xlfn._xlws.FILTER($Z$8:$AC$8,Z26:AC26&lt;&gt;""),"")</f>
        <v>2.02</v>
      </c>
      <c r="AH26" t="str">
        <v>2.05&amp;2.09</v>
      </c>
    </row>
    <row r="27" spans="1:50" x14ac:dyDescent="0.25">
      <c r="D27" t="s">
        <v>55</v>
      </c>
      <c r="F27">
        <v>15</v>
      </c>
      <c r="H27" s="17">
        <v>300520896</v>
      </c>
      <c r="I27" s="2"/>
      <c r="J27" s="2"/>
      <c r="K27" s="2"/>
      <c r="L27" s="2">
        <v>4876.6252354399994</v>
      </c>
      <c r="M27" s="2">
        <v>4876.6252354399994</v>
      </c>
      <c r="N27" s="2"/>
      <c r="O27" s="2"/>
      <c r="P27" s="2">
        <v>4876.6252354399994</v>
      </c>
      <c r="Y27" s="19">
        <v>300522302</v>
      </c>
      <c r="Z27" s="20"/>
      <c r="AA27" s="20"/>
      <c r="AB27" s="20">
        <v>5050.7904224199992</v>
      </c>
      <c r="AC27" s="20"/>
      <c r="AD27" s="20"/>
      <c r="AE27" s="20">
        <v>5050.7904224199992</v>
      </c>
      <c r="AF27" t="str">
        <f t="shared" si="0"/>
        <v/>
      </c>
      <c r="AG27" t="str" cm="1">
        <f t="array" ref="AG27">IF(AF27&lt;&gt;"",_xlfn._xlws.FILTER($Z$8:$AC$8,Z27:AC27&lt;&gt;""),"")</f>
        <v/>
      </c>
    </row>
    <row r="28" spans="1:50" x14ac:dyDescent="0.25">
      <c r="C28">
        <v>5</v>
      </c>
      <c r="H28" s="16" t="s">
        <v>153</v>
      </c>
      <c r="I28" s="2"/>
      <c r="J28" s="2"/>
      <c r="K28" s="2">
        <v>5086.0643843399994</v>
      </c>
      <c r="L28" s="2"/>
      <c r="M28" s="2">
        <v>5086.0643843399994</v>
      </c>
      <c r="N28" s="2"/>
      <c r="O28" s="2"/>
      <c r="P28" s="2">
        <v>5086.0643843399994</v>
      </c>
      <c r="X28" t="s">
        <v>55</v>
      </c>
      <c r="Z28" s="2"/>
      <c r="AA28" s="2"/>
      <c r="AB28" s="2"/>
      <c r="AC28" s="2"/>
      <c r="AD28" s="2"/>
      <c r="AE28" s="2"/>
      <c r="AF28" t="str">
        <f t="shared" si="0"/>
        <v/>
      </c>
      <c r="AG28" t="str" cm="1">
        <f t="array" ref="AG28">IF(AF28&lt;&gt;"",_xlfn._xlws.FILTER($Z$8:$AC$8,Z28:AC28&lt;&gt;""),"")</f>
        <v/>
      </c>
    </row>
    <row r="29" spans="1:50" x14ac:dyDescent="0.25">
      <c r="D29" t="s">
        <v>55</v>
      </c>
      <c r="F29">
        <v>20</v>
      </c>
      <c r="H29" s="17">
        <v>300520083</v>
      </c>
      <c r="I29" s="2"/>
      <c r="J29" s="2"/>
      <c r="K29" s="2">
        <v>5086.0643843399994</v>
      </c>
      <c r="L29" s="2"/>
      <c r="M29" s="2">
        <v>5086.0643843399994</v>
      </c>
      <c r="N29" s="2"/>
      <c r="O29" s="2"/>
      <c r="P29" s="2">
        <v>5086.0643843399994</v>
      </c>
      <c r="Y29" s="19">
        <v>300522568</v>
      </c>
      <c r="Z29" s="20"/>
      <c r="AA29" s="20">
        <v>4876.6252354399994</v>
      </c>
      <c r="AB29" s="20"/>
      <c r="AC29" s="20"/>
      <c r="AD29" s="20"/>
      <c r="AE29" s="20">
        <v>4876.6252354399994</v>
      </c>
      <c r="AF29" t="str">
        <f t="shared" si="0"/>
        <v/>
      </c>
      <c r="AG29" t="str" cm="1">
        <f t="array" ref="AG29">IF(AF29&lt;&gt;"",_xlfn._xlws.FILTER($Z$8:$AC$8,Z29:AC29&lt;&gt;""),"")</f>
        <v/>
      </c>
    </row>
    <row r="30" spans="1:50" x14ac:dyDescent="0.25">
      <c r="C30">
        <v>6</v>
      </c>
      <c r="H30" s="16" t="s">
        <v>164</v>
      </c>
      <c r="I30" s="2">
        <v>4446.7238245399994</v>
      </c>
      <c r="J30" s="2"/>
      <c r="K30" s="2">
        <v>5050.7904224199992</v>
      </c>
      <c r="L30" s="2"/>
      <c r="M30" s="2">
        <v>9497.5142469599996</v>
      </c>
      <c r="N30" s="2"/>
      <c r="O30" s="2"/>
      <c r="P30" s="2">
        <v>9497.5142469599996</v>
      </c>
      <c r="Y30" s="19">
        <v>300521804</v>
      </c>
      <c r="Z30" s="20"/>
      <c r="AA30" s="20">
        <v>4876.6252354399994</v>
      </c>
      <c r="AB30" s="20"/>
      <c r="AC30" s="20"/>
      <c r="AD30" s="20"/>
      <c r="AE30" s="20">
        <v>4876.6252354399994</v>
      </c>
      <c r="AF30" t="str">
        <f t="shared" si="0"/>
        <v/>
      </c>
      <c r="AG30" t="str" cm="1">
        <f t="array" ref="AG30">IF(AF30&lt;&gt;"",_xlfn._xlws.FILTER($Z$8:$AC$8,Z30:AC30&lt;&gt;""),"")</f>
        <v/>
      </c>
    </row>
    <row r="31" spans="1:50" x14ac:dyDescent="0.25">
      <c r="D31" t="s">
        <v>51</v>
      </c>
      <c r="F31">
        <v>28</v>
      </c>
      <c r="H31" s="17">
        <v>300521576</v>
      </c>
      <c r="I31" s="2">
        <v>4446.7238245399994</v>
      </c>
      <c r="J31" s="2"/>
      <c r="K31" s="2"/>
      <c r="L31" s="2"/>
      <c r="M31" s="2">
        <v>4446.7238245399994</v>
      </c>
      <c r="N31" s="2"/>
      <c r="O31" s="2"/>
      <c r="P31" s="2">
        <v>4446.7238245399994</v>
      </c>
      <c r="Y31" s="19">
        <v>300520896</v>
      </c>
      <c r="Z31" s="18"/>
      <c r="AA31" s="18">
        <v>2925.9751412639998</v>
      </c>
      <c r="AB31" s="18">
        <v>1950.6500941759998</v>
      </c>
      <c r="AC31" s="18"/>
      <c r="AD31" s="18"/>
      <c r="AE31" s="20">
        <v>4876.6252354399994</v>
      </c>
      <c r="AF31" t="str">
        <f t="shared" si="0"/>
        <v>F L A G</v>
      </c>
      <c r="AG31" t="str" cm="1">
        <f t="array" ref="AG31:AH31">IF(AF31&lt;&gt;"",_xlfn._xlws.FILTER($Z$8:$AC$8,Z31:AC31&lt;&gt;""),"")</f>
        <v>2.02</v>
      </c>
      <c r="AH31" t="str">
        <v>2.05&amp;2.09</v>
      </c>
    </row>
    <row r="32" spans="1:50" x14ac:dyDescent="0.25">
      <c r="D32" t="s">
        <v>55</v>
      </c>
      <c r="F32">
        <v>10</v>
      </c>
      <c r="H32" s="17">
        <v>300522302</v>
      </c>
      <c r="I32" s="2"/>
      <c r="J32" s="2"/>
      <c r="K32" s="2">
        <v>5050.7904224199992</v>
      </c>
      <c r="L32" s="2"/>
      <c r="M32" s="2">
        <v>5050.7904224199992</v>
      </c>
      <c r="N32" s="2"/>
      <c r="O32" s="2"/>
      <c r="P32" s="2">
        <v>5050.7904224199992</v>
      </c>
      <c r="W32">
        <v>5</v>
      </c>
      <c r="Z32" s="2">
        <v>1249.5801010159998</v>
      </c>
      <c r="AA32" s="2">
        <v>26791.959841029708</v>
      </c>
      <c r="AB32" s="2">
        <v>10808.319867594286</v>
      </c>
      <c r="AC32" s="2"/>
      <c r="AD32" s="2"/>
      <c r="AE32" s="2">
        <v>38849.859809639995</v>
      </c>
      <c r="AF32" t="str">
        <f t="shared" si="0"/>
        <v/>
      </c>
      <c r="AG32" t="str" cm="1">
        <f t="array" ref="AG32">IF(AF32&lt;&gt;"",_xlfn._xlws.FILTER($Z$8:$AC$8,Z32:AC32&lt;&gt;""),"")</f>
        <v/>
      </c>
    </row>
    <row r="33" spans="1:34" x14ac:dyDescent="0.25">
      <c r="B33" s="15">
        <v>45784</v>
      </c>
      <c r="F33">
        <v>60</v>
      </c>
      <c r="H33" s="4">
        <v>4</v>
      </c>
      <c r="I33" s="2"/>
      <c r="J33" s="2"/>
      <c r="K33" s="2"/>
      <c r="L33" s="2"/>
      <c r="M33" s="2"/>
      <c r="N33" s="2">
        <v>42774.08807324004</v>
      </c>
      <c r="O33" s="2"/>
      <c r="P33" s="2">
        <v>42774.08807324004</v>
      </c>
      <c r="X33" t="s">
        <v>13</v>
      </c>
      <c r="Z33" s="2"/>
      <c r="AA33" s="2"/>
      <c r="AB33" s="2"/>
      <c r="AC33" s="2"/>
      <c r="AD33" s="2"/>
      <c r="AE33" s="2"/>
      <c r="AF33" t="str">
        <f t="shared" si="0"/>
        <v/>
      </c>
      <c r="AG33" t="str" cm="1">
        <f t="array" ref="AG33">IF(AF33&lt;&gt;"",_xlfn._xlws.FILTER($Z$8:$AC$8,Z33:AC33&lt;&gt;""),"")</f>
        <v/>
      </c>
    </row>
    <row r="34" spans="1:34" x14ac:dyDescent="0.25">
      <c r="C34">
        <v>7</v>
      </c>
      <c r="H34" s="4">
        <v>5</v>
      </c>
      <c r="I34" s="2">
        <v>4475.3839185999996</v>
      </c>
      <c r="J34" s="2">
        <v>4905.2853294999995</v>
      </c>
      <c r="K34" s="2">
        <v>5086.0643843399994</v>
      </c>
      <c r="L34" s="2">
        <v>24383.126177199996</v>
      </c>
      <c r="M34" s="2">
        <v>38849.859809639995</v>
      </c>
      <c r="N34" s="2"/>
      <c r="O34" s="2"/>
      <c r="P34" s="2">
        <v>38849.859809639995</v>
      </c>
      <c r="Y34" s="19">
        <v>300522060</v>
      </c>
      <c r="Z34" s="20"/>
      <c r="AA34" s="20"/>
      <c r="AB34" s="20">
        <v>4475.3839185999996</v>
      </c>
      <c r="AC34" s="20"/>
      <c r="AD34" s="20"/>
      <c r="AE34" s="20">
        <v>4475.3839185999996</v>
      </c>
      <c r="AF34" t="str">
        <f t="shared" si="0"/>
        <v/>
      </c>
      <c r="AG34" t="str" cm="1">
        <f t="array" ref="AG34">IF(AF34&lt;&gt;"",_xlfn._xlws.FILTER($Z$8:$AC$8,Z34:AC34&lt;&gt;""),"")</f>
        <v/>
      </c>
    </row>
    <row r="35" spans="1:34" x14ac:dyDescent="0.25">
      <c r="D35" t="s">
        <v>51</v>
      </c>
      <c r="F35">
        <v>35</v>
      </c>
      <c r="H35" s="16" t="s">
        <v>154</v>
      </c>
      <c r="I35" s="2"/>
      <c r="J35" s="2"/>
      <c r="K35" s="2"/>
      <c r="L35" s="2">
        <v>19506.500941759998</v>
      </c>
      <c r="M35" s="2">
        <v>19506.500941759998</v>
      </c>
      <c r="N35" s="2"/>
      <c r="O35" s="2"/>
      <c r="P35" s="2">
        <v>19506.500941759998</v>
      </c>
      <c r="X35" t="s">
        <v>80</v>
      </c>
      <c r="Z35" s="2"/>
      <c r="AA35" s="2"/>
      <c r="AB35" s="2"/>
      <c r="AC35" s="2"/>
      <c r="AD35" s="2"/>
      <c r="AE35" s="2"/>
      <c r="AF35" t="str">
        <f t="shared" si="0"/>
        <v/>
      </c>
      <c r="AG35" t="str" cm="1">
        <f t="array" ref="AG35">IF(AF35&lt;&gt;"",_xlfn._xlws.FILTER($Z$8:$AC$8,Z35:AC35&lt;&gt;""),"")</f>
        <v/>
      </c>
    </row>
    <row r="36" spans="1:34" x14ac:dyDescent="0.25">
      <c r="C36">
        <v>8</v>
      </c>
      <c r="H36" s="17">
        <v>300520912</v>
      </c>
      <c r="I36" s="2"/>
      <c r="J36" s="2"/>
      <c r="K36" s="2"/>
      <c r="L36" s="2">
        <v>4876.6252354399994</v>
      </c>
      <c r="M36" s="2">
        <v>4876.6252354399994</v>
      </c>
      <c r="N36" s="2"/>
      <c r="O36" s="2"/>
      <c r="P36" s="2">
        <v>4876.6252354399994</v>
      </c>
      <c r="Y36" s="19">
        <v>300521625</v>
      </c>
      <c r="Z36" s="18">
        <v>1249.5801010159998</v>
      </c>
      <c r="AA36" s="18"/>
      <c r="AB36" s="18">
        <v>3655.7052284839997</v>
      </c>
      <c r="AC36" s="18"/>
      <c r="AD36" s="18"/>
      <c r="AE36" s="20">
        <v>4905.2853294999995</v>
      </c>
      <c r="AF36" t="str">
        <f t="shared" si="0"/>
        <v>F L A G</v>
      </c>
      <c r="AG36" t="str" cm="1">
        <f t="array" ref="AG36:AH36">IF(AF36&lt;&gt;"",_xlfn._xlws.FILTER($Z$8:$AC$8,Z36:AC36&lt;&gt;""),"")</f>
        <v>2.01</v>
      </c>
      <c r="AH36" t="str">
        <v>2.05&amp;2.09</v>
      </c>
    </row>
    <row r="37" spans="1:34" x14ac:dyDescent="0.25">
      <c r="D37" t="s">
        <v>55</v>
      </c>
      <c r="F37">
        <v>25</v>
      </c>
      <c r="H37" s="17">
        <v>300520917</v>
      </c>
      <c r="I37" s="2"/>
      <c r="J37" s="2"/>
      <c r="K37" s="2"/>
      <c r="L37" s="2">
        <v>4876.6252354399994</v>
      </c>
      <c r="M37" s="2">
        <v>4876.6252354399994</v>
      </c>
      <c r="N37" s="2"/>
      <c r="O37" s="2"/>
      <c r="P37" s="2">
        <v>4876.6252354399994</v>
      </c>
      <c r="X37" t="s">
        <v>51</v>
      </c>
      <c r="Z37" s="2"/>
      <c r="AA37" s="2"/>
      <c r="AB37" s="2"/>
      <c r="AC37" s="2"/>
      <c r="AD37" s="2"/>
      <c r="AE37" s="2"/>
      <c r="AF37" t="str">
        <f t="shared" si="0"/>
        <v/>
      </c>
      <c r="AG37" t="str" cm="1">
        <f t="array" ref="AG37">IF(AF37&lt;&gt;"",_xlfn._xlws.FILTER($Z$8:$AC$8,Z37:AC37&lt;&gt;""),"")</f>
        <v/>
      </c>
    </row>
    <row r="38" spans="1:34" x14ac:dyDescent="0.25">
      <c r="B38" s="15">
        <v>45804</v>
      </c>
      <c r="F38">
        <v>16</v>
      </c>
      <c r="H38" s="17">
        <v>300524179</v>
      </c>
      <c r="I38" s="2"/>
      <c r="J38" s="2"/>
      <c r="K38" s="2"/>
      <c r="L38" s="2">
        <v>4876.6252354399994</v>
      </c>
      <c r="M38" s="2">
        <v>4876.6252354399994</v>
      </c>
      <c r="N38" s="2"/>
      <c r="O38" s="2"/>
      <c r="P38" s="2">
        <v>4876.6252354399994</v>
      </c>
      <c r="Y38" s="19">
        <v>300522629</v>
      </c>
      <c r="Z38" s="18"/>
      <c r="AA38" s="18">
        <v>4359.4837580057138</v>
      </c>
      <c r="AB38" s="18">
        <v>726.58062633428563</v>
      </c>
      <c r="AC38" s="18"/>
      <c r="AD38" s="18"/>
      <c r="AE38" s="20">
        <v>5086.0643843399994</v>
      </c>
      <c r="AF38" t="str">
        <f t="shared" si="0"/>
        <v>F L A G</v>
      </c>
      <c r="AG38" t="str" cm="1">
        <f t="array" ref="AG38:AH38">IF(AF38&lt;&gt;"",_xlfn._xlws.FILTER($Z$8:$AC$8,Z38:AC38&lt;&gt;""),"")</f>
        <v>2.02</v>
      </c>
      <c r="AH38" t="str">
        <v>2.05&amp;2.09</v>
      </c>
    </row>
    <row r="39" spans="1:34" x14ac:dyDescent="0.25">
      <c r="C39">
        <v>10</v>
      </c>
      <c r="H39" s="17">
        <v>300520681</v>
      </c>
      <c r="I39" s="2"/>
      <c r="J39" s="2"/>
      <c r="K39" s="2"/>
      <c r="L39" s="2">
        <v>4876.6252354399994</v>
      </c>
      <c r="M39" s="2">
        <v>4876.6252354399994</v>
      </c>
      <c r="N39" s="2"/>
      <c r="O39" s="2"/>
      <c r="P39" s="2">
        <v>4876.6252354399994</v>
      </c>
      <c r="X39" t="s">
        <v>55</v>
      </c>
      <c r="Z39" s="2"/>
      <c r="AA39" s="2"/>
      <c r="AB39" s="2"/>
      <c r="AC39" s="2"/>
      <c r="AD39" s="2"/>
      <c r="AE39" s="2"/>
      <c r="AF39" t="str">
        <f t="shared" si="0"/>
        <v/>
      </c>
      <c r="AG39" t="str" cm="1">
        <f t="array" ref="AG39">IF(AF39&lt;&gt;"",_xlfn._xlws.FILTER($Z$8:$AC$8,Z39:AC39&lt;&gt;""),"")</f>
        <v/>
      </c>
    </row>
    <row r="40" spans="1:34" x14ac:dyDescent="0.25">
      <c r="D40" t="s">
        <v>51</v>
      </c>
      <c r="F40">
        <v>16</v>
      </c>
      <c r="H40" s="16" t="s">
        <v>153</v>
      </c>
      <c r="I40" s="2"/>
      <c r="J40" s="2"/>
      <c r="K40" s="2">
        <v>5086.0643843399994</v>
      </c>
      <c r="L40" s="2">
        <v>4876.6252354399994</v>
      </c>
      <c r="M40" s="2">
        <v>9962.6896197799979</v>
      </c>
      <c r="N40" s="2"/>
      <c r="O40" s="2"/>
      <c r="P40" s="2">
        <v>9962.6896197799979</v>
      </c>
      <c r="Y40" s="19">
        <v>300520912</v>
      </c>
      <c r="Z40" s="20"/>
      <c r="AA40" s="20">
        <v>4876.6252354399994</v>
      </c>
      <c r="AB40" s="20"/>
      <c r="AC40" s="20"/>
      <c r="AD40" s="20"/>
      <c r="AE40" s="20">
        <v>4876.6252354399994</v>
      </c>
      <c r="AF40" t="str">
        <f t="shared" si="0"/>
        <v/>
      </c>
      <c r="AG40" t="str" cm="1">
        <f t="array" ref="AG40">IF(AF40&lt;&gt;"",_xlfn._xlws.FILTER($Z$8:$AC$8,Z40:AC40&lt;&gt;""),"")</f>
        <v/>
      </c>
    </row>
    <row r="41" spans="1:34" x14ac:dyDescent="0.25">
      <c r="A41" t="s">
        <v>153</v>
      </c>
      <c r="F41">
        <v>127</v>
      </c>
      <c r="H41" s="17">
        <v>300522629</v>
      </c>
      <c r="I41" s="2"/>
      <c r="J41" s="2"/>
      <c r="K41" s="2">
        <v>5086.0643843399994</v>
      </c>
      <c r="L41" s="2"/>
      <c r="M41" s="2">
        <v>5086.0643843399994</v>
      </c>
      <c r="N41" s="2"/>
      <c r="O41" s="2"/>
      <c r="P41" s="2">
        <v>5086.0643843399994</v>
      </c>
      <c r="Y41" s="19">
        <v>300520164</v>
      </c>
      <c r="Z41" s="18"/>
      <c r="AA41" s="18">
        <v>2925.9751412639998</v>
      </c>
      <c r="AB41" s="18">
        <v>1950.6500941759998</v>
      </c>
      <c r="AC41" s="18"/>
      <c r="AD41" s="18"/>
      <c r="AE41" s="20">
        <v>4876.6252354399994</v>
      </c>
      <c r="AF41" t="str">
        <f t="shared" si="0"/>
        <v>F L A G</v>
      </c>
      <c r="AG41" t="str" cm="1">
        <f t="array" ref="AG41:AH41">IF(AF41&lt;&gt;"",_xlfn._xlws.FILTER($Z$8:$AC$8,Z41:AC41&lt;&gt;""),"")</f>
        <v>2.02</v>
      </c>
      <c r="AH41" t="str">
        <v>2.05&amp;2.09</v>
      </c>
    </row>
    <row r="42" spans="1:34" x14ac:dyDescent="0.25">
      <c r="B42" s="15">
        <v>45777</v>
      </c>
      <c r="F42">
        <v>29</v>
      </c>
      <c r="H42" s="17">
        <v>300520164</v>
      </c>
      <c r="I42" s="2"/>
      <c r="J42" s="2"/>
      <c r="K42" s="2"/>
      <c r="L42" s="2">
        <v>4876.6252354399994</v>
      </c>
      <c r="M42" s="2">
        <v>4876.6252354399994</v>
      </c>
      <c r="N42" s="2"/>
      <c r="O42" s="2"/>
      <c r="P42" s="2">
        <v>4876.6252354399994</v>
      </c>
      <c r="Y42" s="19">
        <v>300520917</v>
      </c>
      <c r="Z42" s="20"/>
      <c r="AA42" s="20">
        <v>4876.6252354399994</v>
      </c>
      <c r="AB42" s="20"/>
      <c r="AC42" s="20"/>
      <c r="AD42" s="20"/>
      <c r="AE42" s="20">
        <v>4876.6252354399994</v>
      </c>
      <c r="AF42" t="str">
        <f t="shared" si="0"/>
        <v/>
      </c>
      <c r="AG42" t="str" cm="1">
        <f t="array" ref="AG42">IF(AF42&lt;&gt;"",_xlfn._xlws.FILTER($Z$8:$AC$8,Z42:AC42&lt;&gt;""),"")</f>
        <v/>
      </c>
    </row>
    <row r="43" spans="1:34" x14ac:dyDescent="0.25">
      <c r="C43">
        <v>3</v>
      </c>
      <c r="H43" s="16" t="s">
        <v>164</v>
      </c>
      <c r="I43" s="2">
        <v>4475.3839185999996</v>
      </c>
      <c r="J43" s="2">
        <v>4905.2853294999995</v>
      </c>
      <c r="K43" s="2"/>
      <c r="L43" s="2"/>
      <c r="M43" s="2">
        <v>9380.6692480999991</v>
      </c>
      <c r="N43" s="2"/>
      <c r="O43" s="2"/>
      <c r="P43" s="2">
        <v>9380.6692480999991</v>
      </c>
      <c r="Y43" s="19">
        <v>300524179</v>
      </c>
      <c r="Z43" s="20"/>
      <c r="AA43" s="20">
        <v>4876.6252354399994</v>
      </c>
      <c r="AB43" s="20"/>
      <c r="AC43" s="20"/>
      <c r="AD43" s="20"/>
      <c r="AE43" s="20">
        <v>4876.6252354399994</v>
      </c>
      <c r="AF43" t="str">
        <f t="shared" si="0"/>
        <v/>
      </c>
      <c r="AG43" t="str" cm="1">
        <f t="array" ref="AG43">IF(AF43&lt;&gt;"",_xlfn._xlws.FILTER($Z$8:$AC$8,Z43:AC43&lt;&gt;""),"")</f>
        <v/>
      </c>
    </row>
    <row r="44" spans="1:34" x14ac:dyDescent="0.25">
      <c r="D44" t="s">
        <v>51</v>
      </c>
      <c r="F44">
        <v>7</v>
      </c>
      <c r="H44" s="17">
        <v>300522060</v>
      </c>
      <c r="I44" s="2">
        <v>4475.3839185999996</v>
      </c>
      <c r="J44" s="2"/>
      <c r="K44" s="2"/>
      <c r="L44" s="2"/>
      <c r="M44" s="2">
        <v>4475.3839185999996</v>
      </c>
      <c r="N44" s="2"/>
      <c r="O44" s="2"/>
      <c r="P44" s="2">
        <v>4475.3839185999996</v>
      </c>
      <c r="Y44" s="19">
        <v>300520681</v>
      </c>
      <c r="Z44" s="20"/>
      <c r="AA44" s="20">
        <v>4876.6252354399994</v>
      </c>
      <c r="AB44" s="20"/>
      <c r="AC44" s="20"/>
      <c r="AD44" s="20"/>
      <c r="AE44" s="20">
        <v>4876.6252354399994</v>
      </c>
      <c r="AF44" t="str">
        <f t="shared" si="0"/>
        <v/>
      </c>
      <c r="AG44" t="str" cm="1">
        <f t="array" ref="AG44">IF(AF44&lt;&gt;"",_xlfn._xlws.FILTER($Z$8:$AC$8,Z44:AC44&lt;&gt;""),"")</f>
        <v/>
      </c>
    </row>
    <row r="45" spans="1:34" x14ac:dyDescent="0.25">
      <c r="C45">
        <v>5</v>
      </c>
      <c r="H45" s="17">
        <v>300521625</v>
      </c>
      <c r="I45" s="2"/>
      <c r="J45" s="2">
        <v>4905.2853294999995</v>
      </c>
      <c r="K45" s="2"/>
      <c r="L45" s="2"/>
      <c r="M45" s="2">
        <v>4905.2853294999995</v>
      </c>
      <c r="N45" s="2"/>
      <c r="O45" s="2"/>
      <c r="P45" s="2">
        <v>4905.2853294999995</v>
      </c>
      <c r="W45">
        <v>6</v>
      </c>
      <c r="Z45" s="2"/>
      <c r="AA45" s="2">
        <v>30097.508008239998</v>
      </c>
      <c r="AB45" s="2"/>
      <c r="AC45" s="2">
        <v>9753.2504708799988</v>
      </c>
      <c r="AD45" s="2"/>
      <c r="AE45" s="2">
        <v>39850.758479119992</v>
      </c>
      <c r="AF45" t="str">
        <f t="shared" si="0"/>
        <v/>
      </c>
      <c r="AG45" t="str" cm="1">
        <f t="array" ref="AG45">IF(AF45&lt;&gt;"",_xlfn._xlws.FILTER($Z$8:$AC$8,Z45:AC45&lt;&gt;""),"")</f>
        <v/>
      </c>
    </row>
    <row r="46" spans="1:34" x14ac:dyDescent="0.25">
      <c r="D46" t="s">
        <v>51</v>
      </c>
      <c r="F46">
        <v>7</v>
      </c>
      <c r="H46" s="4">
        <v>6</v>
      </c>
      <c r="I46" s="2"/>
      <c r="J46" s="2"/>
      <c r="K46" s="2">
        <v>20344.257537359998</v>
      </c>
      <c r="L46" s="2">
        <v>19506.500941759998</v>
      </c>
      <c r="M46" s="2">
        <v>39850.758479119992</v>
      </c>
      <c r="N46" s="2"/>
      <c r="O46" s="2"/>
      <c r="P46" s="2">
        <v>39850.758479119992</v>
      </c>
      <c r="X46" t="s">
        <v>51</v>
      </c>
      <c r="Z46" s="2"/>
      <c r="AA46" s="2"/>
      <c r="AB46" s="2"/>
      <c r="AC46" s="2"/>
      <c r="AD46" s="2"/>
      <c r="AE46" s="2"/>
      <c r="AF46" t="str">
        <f t="shared" si="0"/>
        <v/>
      </c>
      <c r="AG46" t="str" cm="1">
        <f t="array" ref="AG46">IF(AF46&lt;&gt;"",_xlfn._xlws.FILTER($Z$8:$AC$8,Z46:AC46&lt;&gt;""),"")</f>
        <v/>
      </c>
    </row>
    <row r="47" spans="1:34" x14ac:dyDescent="0.25">
      <c r="D47" t="s">
        <v>55</v>
      </c>
      <c r="F47">
        <v>5</v>
      </c>
      <c r="H47" s="16" t="s">
        <v>154</v>
      </c>
      <c r="I47" s="2"/>
      <c r="J47" s="2"/>
      <c r="K47" s="2">
        <v>20344.257537359998</v>
      </c>
      <c r="L47" s="2">
        <v>9753.2504708799988</v>
      </c>
      <c r="M47" s="2">
        <v>30097.508008239995</v>
      </c>
      <c r="N47" s="2"/>
      <c r="O47" s="2"/>
      <c r="P47" s="2">
        <v>30097.508008239995</v>
      </c>
      <c r="Y47" s="19">
        <v>300521366</v>
      </c>
      <c r="Z47" s="20"/>
      <c r="AA47" s="20">
        <v>5086.0643843399994</v>
      </c>
      <c r="AB47" s="20"/>
      <c r="AC47" s="20"/>
      <c r="AD47" s="20"/>
      <c r="AE47" s="20">
        <v>5086.0643843399994</v>
      </c>
      <c r="AF47" t="str">
        <f t="shared" si="0"/>
        <v/>
      </c>
      <c r="AG47" t="str" cm="1">
        <f t="array" ref="AG47">IF(AF47&lt;&gt;"",_xlfn._xlws.FILTER($Z$8:$AC$8,Z47:AC47&lt;&gt;""),"")</f>
        <v/>
      </c>
    </row>
    <row r="48" spans="1:34" x14ac:dyDescent="0.25">
      <c r="C48">
        <v>6</v>
      </c>
      <c r="H48" s="17">
        <v>300522149</v>
      </c>
      <c r="I48" s="2"/>
      <c r="J48" s="2"/>
      <c r="K48" s="2"/>
      <c r="L48" s="2">
        <v>4876.6252354399994</v>
      </c>
      <c r="M48" s="2">
        <v>4876.6252354399994</v>
      </c>
      <c r="N48" s="2"/>
      <c r="O48" s="2"/>
      <c r="P48" s="2">
        <v>4876.6252354399994</v>
      </c>
      <c r="Y48" s="19">
        <v>300521373</v>
      </c>
      <c r="Z48" s="20"/>
      <c r="AA48" s="20">
        <v>5086.0643843399994</v>
      </c>
      <c r="AB48" s="20"/>
      <c r="AC48" s="20"/>
      <c r="AD48" s="20"/>
      <c r="AE48" s="20">
        <v>5086.0643843399994</v>
      </c>
      <c r="AF48" t="str">
        <f t="shared" si="0"/>
        <v/>
      </c>
      <c r="AG48" t="str" cm="1">
        <f t="array" ref="AG48">IF(AF48&lt;&gt;"",_xlfn._xlws.FILTER($Z$8:$AC$8,Z48:AC48&lt;&gt;""),"")</f>
        <v/>
      </c>
    </row>
    <row r="49" spans="1:34" x14ac:dyDescent="0.25">
      <c r="D49" t="s">
        <v>55</v>
      </c>
      <c r="F49">
        <v>10</v>
      </c>
      <c r="H49" s="17">
        <v>300521718</v>
      </c>
      <c r="I49" s="2"/>
      <c r="J49" s="2"/>
      <c r="K49" s="2"/>
      <c r="L49" s="2">
        <v>4876.6252354399994</v>
      </c>
      <c r="M49" s="2">
        <v>4876.6252354399994</v>
      </c>
      <c r="N49" s="2"/>
      <c r="O49" s="2"/>
      <c r="P49" s="2">
        <v>4876.6252354399994</v>
      </c>
      <c r="Y49" s="19">
        <v>300521620</v>
      </c>
      <c r="Z49" s="20"/>
      <c r="AA49" s="20">
        <v>5086.0643843399994</v>
      </c>
      <c r="AB49" s="20"/>
      <c r="AC49" s="20"/>
      <c r="AD49" s="20"/>
      <c r="AE49" s="20">
        <v>5086.0643843399994</v>
      </c>
      <c r="AF49" t="str">
        <f t="shared" si="0"/>
        <v/>
      </c>
      <c r="AG49" t="str" cm="1">
        <f t="array" ref="AG49">IF(AF49&lt;&gt;"",_xlfn._xlws.FILTER($Z$8:$AC$8,Z49:AC49&lt;&gt;""),"")</f>
        <v/>
      </c>
    </row>
    <row r="50" spans="1:34" x14ac:dyDescent="0.25">
      <c r="B50" s="15">
        <v>45784</v>
      </c>
      <c r="F50">
        <v>15</v>
      </c>
      <c r="H50" s="17">
        <v>300521366</v>
      </c>
      <c r="I50" s="2"/>
      <c r="J50" s="2"/>
      <c r="K50" s="2">
        <v>5086.0643843399994</v>
      </c>
      <c r="L50" s="2"/>
      <c r="M50" s="2">
        <v>5086.0643843399994</v>
      </c>
      <c r="N50" s="2"/>
      <c r="O50" s="2"/>
      <c r="P50" s="2">
        <v>5086.0643843399994</v>
      </c>
      <c r="Y50" s="19">
        <v>300521808</v>
      </c>
      <c r="Z50" s="20"/>
      <c r="AA50" s="20">
        <v>5086.0643843399994</v>
      </c>
      <c r="AB50" s="20"/>
      <c r="AC50" s="20"/>
      <c r="AD50" s="20"/>
      <c r="AE50" s="20">
        <v>5086.0643843399994</v>
      </c>
      <c r="AF50" t="str">
        <f t="shared" si="0"/>
        <v/>
      </c>
      <c r="AG50" t="str" cm="1">
        <f t="array" ref="AG50">IF(AF50&lt;&gt;"",_xlfn._xlws.FILTER($Z$8:$AC$8,Z50:AC50&lt;&gt;""),"")</f>
        <v/>
      </c>
    </row>
    <row r="51" spans="1:34" x14ac:dyDescent="0.25">
      <c r="C51">
        <v>8</v>
      </c>
      <c r="H51" s="17">
        <v>300521373</v>
      </c>
      <c r="I51" s="2"/>
      <c r="J51" s="2"/>
      <c r="K51" s="2">
        <v>5086.0643843399994</v>
      </c>
      <c r="L51" s="2"/>
      <c r="M51" s="2">
        <v>5086.0643843399994</v>
      </c>
      <c r="N51" s="2"/>
      <c r="O51" s="2"/>
      <c r="P51" s="2">
        <v>5086.0643843399994</v>
      </c>
      <c r="X51" t="s">
        <v>55</v>
      </c>
      <c r="Z51" s="2"/>
      <c r="AA51" s="2"/>
      <c r="AB51" s="2"/>
      <c r="AC51" s="2"/>
      <c r="AD51" s="2"/>
      <c r="AE51" s="2"/>
      <c r="AF51" t="str">
        <f t="shared" si="0"/>
        <v/>
      </c>
      <c r="AG51" t="str" cm="1">
        <f t="array" ref="AG51">IF(AF51&lt;&gt;"",_xlfn._xlws.FILTER($Z$8:$AC$8,Z51:AC51&lt;&gt;""),"")</f>
        <v/>
      </c>
    </row>
    <row r="52" spans="1:34" x14ac:dyDescent="0.25">
      <c r="D52" t="s">
        <v>55</v>
      </c>
      <c r="F52">
        <v>15</v>
      </c>
      <c r="H52" s="17">
        <v>300521620</v>
      </c>
      <c r="I52" s="2"/>
      <c r="J52" s="2"/>
      <c r="K52" s="2">
        <v>5086.0643843399994</v>
      </c>
      <c r="L52" s="2"/>
      <c r="M52" s="2">
        <v>5086.0643843399994</v>
      </c>
      <c r="N52" s="2"/>
      <c r="O52" s="2"/>
      <c r="P52" s="2">
        <v>5086.0643843399994</v>
      </c>
      <c r="Y52" s="19">
        <v>300522149</v>
      </c>
      <c r="Z52" s="20"/>
      <c r="AA52" s="20">
        <v>4876.6252354399994</v>
      </c>
      <c r="AB52" s="20"/>
      <c r="AC52" s="20"/>
      <c r="AD52" s="20"/>
      <c r="AE52" s="20">
        <v>4876.6252354399994</v>
      </c>
      <c r="AF52" t="str">
        <f t="shared" si="0"/>
        <v/>
      </c>
      <c r="AG52" t="str" cm="1">
        <f t="array" ref="AG52">IF(AF52&lt;&gt;"",_xlfn._xlws.FILTER($Z$8:$AC$8,Z52:AC52&lt;&gt;""),"")</f>
        <v/>
      </c>
    </row>
    <row r="53" spans="1:34" x14ac:dyDescent="0.25">
      <c r="B53" s="15">
        <v>45804</v>
      </c>
      <c r="F53">
        <v>83</v>
      </c>
      <c r="H53" s="17">
        <v>300521808</v>
      </c>
      <c r="I53" s="2"/>
      <c r="J53" s="2"/>
      <c r="K53" s="2">
        <v>5086.0643843399994</v>
      </c>
      <c r="L53" s="2"/>
      <c r="M53" s="2">
        <v>5086.0643843399994</v>
      </c>
      <c r="N53" s="2"/>
      <c r="O53" s="2"/>
      <c r="P53" s="2">
        <v>5086.0643843399994</v>
      </c>
      <c r="Y53" s="19">
        <v>300521718</v>
      </c>
      <c r="Z53" s="18"/>
      <c r="AA53" s="18">
        <v>975.32504708799991</v>
      </c>
      <c r="AB53" s="18"/>
      <c r="AC53" s="18">
        <v>3901.3001883519996</v>
      </c>
      <c r="AD53" s="18"/>
      <c r="AE53" s="20">
        <v>4876.6252354399994</v>
      </c>
      <c r="AF53" t="str">
        <f t="shared" si="0"/>
        <v>F L A G</v>
      </c>
      <c r="AG53" t="str" cm="1">
        <f t="array" ref="AG53:AH53">IF(AF53&lt;&gt;"",_xlfn._xlws.FILTER($Z$8:$AC$8,Z53:AC53&lt;&gt;""),"")</f>
        <v>2.02</v>
      </c>
      <c r="AH53" t="str">
        <v>2.03</v>
      </c>
    </row>
    <row r="54" spans="1:34" x14ac:dyDescent="0.25">
      <c r="C54">
        <v>9</v>
      </c>
      <c r="H54" s="16" t="s">
        <v>153</v>
      </c>
      <c r="I54" s="2"/>
      <c r="J54" s="2"/>
      <c r="K54" s="2"/>
      <c r="L54" s="2">
        <v>9753.2504708799988</v>
      </c>
      <c r="M54" s="2">
        <v>9753.2504708799988</v>
      </c>
      <c r="N54" s="2"/>
      <c r="O54" s="2"/>
      <c r="P54" s="2">
        <v>9753.2504708799988</v>
      </c>
      <c r="Y54" s="19">
        <v>300521697</v>
      </c>
      <c r="Z54" s="18"/>
      <c r="AA54" s="18">
        <v>975.32504708799991</v>
      </c>
      <c r="AB54" s="18"/>
      <c r="AC54" s="18">
        <v>3901.3001883519996</v>
      </c>
      <c r="AD54" s="18"/>
      <c r="AE54" s="20">
        <v>4876.6252354399994</v>
      </c>
      <c r="AF54" t="str">
        <f t="shared" si="0"/>
        <v>F L A G</v>
      </c>
      <c r="AG54" t="str" cm="1">
        <f t="array" ref="AG54:AH54">IF(AF54&lt;&gt;"",_xlfn._xlws.FILTER($Z$8:$AC$8,Z54:AC54&lt;&gt;""),"")</f>
        <v>2.02</v>
      </c>
      <c r="AH54" t="str">
        <v>2.03</v>
      </c>
    </row>
    <row r="55" spans="1:34" x14ac:dyDescent="0.25">
      <c r="D55" t="s">
        <v>55</v>
      </c>
      <c r="F55">
        <v>15</v>
      </c>
      <c r="H55" s="17">
        <v>300521697</v>
      </c>
      <c r="I55" s="2"/>
      <c r="J55" s="2"/>
      <c r="K55" s="2"/>
      <c r="L55" s="2">
        <v>4876.6252354399994</v>
      </c>
      <c r="M55" s="2">
        <v>4876.6252354399994</v>
      </c>
      <c r="N55" s="2"/>
      <c r="O55" s="2"/>
      <c r="P55" s="2">
        <v>4876.6252354399994</v>
      </c>
      <c r="Y55" s="19">
        <v>300521852</v>
      </c>
      <c r="Z55" s="18"/>
      <c r="AA55" s="18">
        <v>2925.9751412639998</v>
      </c>
      <c r="AB55" s="18"/>
      <c r="AC55" s="18">
        <v>1950.6500941759998</v>
      </c>
      <c r="AD55" s="18"/>
      <c r="AE55" s="20">
        <v>4876.6252354399994</v>
      </c>
      <c r="AF55" t="str">
        <f t="shared" si="0"/>
        <v>F L A G</v>
      </c>
      <c r="AG55" t="str" cm="1">
        <f t="array" ref="AG55:AH55">IF(AF55&lt;&gt;"",_xlfn._xlws.FILTER($Z$8:$AC$8,Z55:AC55&lt;&gt;""),"")</f>
        <v>2.02</v>
      </c>
      <c r="AH55" t="str">
        <v>2.03</v>
      </c>
    </row>
    <row r="56" spans="1:34" x14ac:dyDescent="0.25">
      <c r="C56">
        <v>10</v>
      </c>
      <c r="H56" s="17">
        <v>300521852</v>
      </c>
      <c r="I56" s="2"/>
      <c r="J56" s="2"/>
      <c r="K56" s="2"/>
      <c r="L56" s="2">
        <v>4876.6252354399994</v>
      </c>
      <c r="M56" s="2">
        <v>4876.6252354399994</v>
      </c>
      <c r="N56" s="2"/>
      <c r="O56" s="2"/>
      <c r="P56" s="2">
        <v>4876.6252354399994</v>
      </c>
      <c r="W56">
        <v>7</v>
      </c>
      <c r="Z56" s="2"/>
      <c r="AA56" s="2">
        <v>27380.972015875996</v>
      </c>
      <c r="AB56" s="2">
        <v>9415.9432100199992</v>
      </c>
      <c r="AC56" s="2">
        <v>2925.9751412639998</v>
      </c>
      <c r="AD56" s="2"/>
      <c r="AE56" s="2">
        <v>39722.890367159991</v>
      </c>
    </row>
    <row r="57" spans="1:34" x14ac:dyDescent="0.25">
      <c r="D57" t="s">
        <v>51</v>
      </c>
      <c r="F57">
        <v>16</v>
      </c>
      <c r="H57" s="4">
        <v>7</v>
      </c>
      <c r="I57" s="2">
        <v>4329.8788256799999</v>
      </c>
      <c r="J57" s="2"/>
      <c r="K57" s="2">
        <v>30516.386306039996</v>
      </c>
      <c r="L57" s="2">
        <v>4876.6252354399994</v>
      </c>
      <c r="M57" s="2">
        <v>39722.890367159991</v>
      </c>
      <c r="N57" s="2"/>
      <c r="O57" s="2"/>
      <c r="P57" s="2">
        <v>39722.890367159991</v>
      </c>
      <c r="X57" t="s">
        <v>13</v>
      </c>
      <c r="Z57" s="2"/>
      <c r="AA57" s="2"/>
      <c r="AB57" s="2"/>
      <c r="AC57" s="2"/>
      <c r="AD57" s="2"/>
      <c r="AE57" s="2"/>
    </row>
    <row r="58" spans="1:34" x14ac:dyDescent="0.25">
      <c r="C58">
        <v>12</v>
      </c>
      <c r="H58" s="16" t="s">
        <v>154</v>
      </c>
      <c r="I58" s="2"/>
      <c r="J58" s="2"/>
      <c r="K58" s="2">
        <v>25430.321921699997</v>
      </c>
      <c r="L58" s="2"/>
      <c r="M58" s="2">
        <v>25430.321921699997</v>
      </c>
      <c r="N58" s="2"/>
      <c r="O58" s="2"/>
      <c r="P58" s="2">
        <v>25430.321921699997</v>
      </c>
      <c r="Y58">
        <v>300520984</v>
      </c>
      <c r="Z58" s="2"/>
      <c r="AA58" s="2"/>
      <c r="AB58" s="2">
        <v>4329.8788256799999</v>
      </c>
      <c r="AC58" s="2"/>
      <c r="AD58" s="2"/>
      <c r="AE58" s="2">
        <v>4329.8788256799999</v>
      </c>
    </row>
    <row r="59" spans="1:34" x14ac:dyDescent="0.25">
      <c r="D59" t="s">
        <v>51</v>
      </c>
      <c r="F59">
        <v>32</v>
      </c>
      <c r="H59" s="17">
        <v>300522174</v>
      </c>
      <c r="I59" s="2"/>
      <c r="J59" s="2"/>
      <c r="K59" s="2">
        <v>5086.0643843399994</v>
      </c>
      <c r="L59" s="2"/>
      <c r="M59" s="2">
        <v>5086.0643843399994</v>
      </c>
      <c r="N59" s="2"/>
      <c r="O59" s="2"/>
      <c r="P59" s="2">
        <v>5086.0643843399994</v>
      </c>
      <c r="X59" t="s">
        <v>51</v>
      </c>
      <c r="Z59" s="2"/>
      <c r="AA59" s="2"/>
      <c r="AB59" s="2"/>
      <c r="AC59" s="2"/>
      <c r="AD59" s="2"/>
      <c r="AE59" s="2"/>
    </row>
    <row r="60" spans="1:34" x14ac:dyDescent="0.25">
      <c r="D60" t="s">
        <v>55</v>
      </c>
      <c r="F60">
        <v>20</v>
      </c>
      <c r="H60" s="17">
        <v>300522203</v>
      </c>
      <c r="I60" s="2"/>
      <c r="J60" s="2"/>
      <c r="K60" s="2">
        <v>5086.0643843399994</v>
      </c>
      <c r="L60" s="2"/>
      <c r="M60" s="2">
        <v>5086.0643843399994</v>
      </c>
      <c r="N60" s="2"/>
      <c r="O60" s="2"/>
      <c r="P60" s="2">
        <v>5086.0643843399994</v>
      </c>
      <c r="Y60">
        <v>300522034</v>
      </c>
      <c r="Z60" s="2"/>
      <c r="AA60" s="2"/>
      <c r="AB60" s="2">
        <v>5086.0643843399994</v>
      </c>
      <c r="AC60" s="2"/>
      <c r="AD60" s="2"/>
      <c r="AE60" s="2">
        <v>5086.0643843399994</v>
      </c>
    </row>
    <row r="61" spans="1:34" x14ac:dyDescent="0.25">
      <c r="A61" t="s">
        <v>164</v>
      </c>
      <c r="F61">
        <v>46</v>
      </c>
      <c r="H61" s="17">
        <v>300522228</v>
      </c>
      <c r="I61" s="2"/>
      <c r="J61" s="2"/>
      <c r="K61" s="2">
        <v>5086.0643843399994</v>
      </c>
      <c r="L61" s="2"/>
      <c r="M61" s="2">
        <v>5086.0643843399994</v>
      </c>
      <c r="N61" s="2"/>
      <c r="O61" s="2"/>
      <c r="P61" s="2">
        <v>5086.0643843399994</v>
      </c>
      <c r="Y61">
        <v>300522174</v>
      </c>
      <c r="Z61" s="2"/>
      <c r="AA61" s="2">
        <v>5086.0643843399994</v>
      </c>
      <c r="AB61" s="2"/>
      <c r="AC61" s="2"/>
      <c r="AD61" s="2"/>
      <c r="AE61" s="2">
        <v>5086.0643843399994</v>
      </c>
    </row>
    <row r="62" spans="1:34" x14ac:dyDescent="0.25">
      <c r="B62" s="15">
        <v>45777</v>
      </c>
      <c r="F62">
        <v>22</v>
      </c>
      <c r="H62" s="17">
        <v>300522505</v>
      </c>
      <c r="I62" s="2"/>
      <c r="J62" s="2"/>
      <c r="K62" s="2">
        <v>5086.0643843399994</v>
      </c>
      <c r="L62" s="2"/>
      <c r="M62" s="2">
        <v>5086.0643843399994</v>
      </c>
      <c r="N62" s="2"/>
      <c r="O62" s="2"/>
      <c r="P62" s="2">
        <v>5086.0643843399994</v>
      </c>
      <c r="Y62">
        <v>300522203</v>
      </c>
      <c r="Z62" s="2"/>
      <c r="AA62" s="2">
        <v>5086.0643843399994</v>
      </c>
      <c r="AB62" s="2"/>
      <c r="AC62" s="2"/>
      <c r="AD62" s="2"/>
      <c r="AE62" s="2">
        <v>5086.0643843399994</v>
      </c>
    </row>
    <row r="63" spans="1:34" x14ac:dyDescent="0.25">
      <c r="C63">
        <v>3</v>
      </c>
      <c r="H63" s="17">
        <v>300522778</v>
      </c>
      <c r="I63" s="2"/>
      <c r="J63" s="2"/>
      <c r="K63" s="2">
        <v>5086.0643843399994</v>
      </c>
      <c r="L63" s="2"/>
      <c r="M63" s="2">
        <v>5086.0643843399994</v>
      </c>
      <c r="N63" s="2"/>
      <c r="O63" s="2"/>
      <c r="P63" s="2">
        <v>5086.0643843399994</v>
      </c>
      <c r="Y63">
        <v>300522228</v>
      </c>
      <c r="Z63" s="2"/>
      <c r="AA63" s="2">
        <v>5086.0643843399994</v>
      </c>
      <c r="AB63" s="2"/>
      <c r="AC63" s="2"/>
      <c r="AD63" s="2"/>
      <c r="AE63" s="2">
        <v>5086.0643843399994</v>
      </c>
    </row>
    <row r="64" spans="1:34" x14ac:dyDescent="0.25">
      <c r="D64" t="s">
        <v>13</v>
      </c>
      <c r="H64" s="16" t="s">
        <v>164</v>
      </c>
      <c r="I64" s="2">
        <v>4329.8788256799999</v>
      </c>
      <c r="J64" s="2"/>
      <c r="K64" s="2">
        <v>5086.0643843399994</v>
      </c>
      <c r="L64" s="2"/>
      <c r="M64" s="2">
        <v>9415.9432100199992</v>
      </c>
      <c r="N64" s="2"/>
      <c r="O64" s="2"/>
      <c r="P64" s="2">
        <v>9415.9432100199992</v>
      </c>
      <c r="Y64">
        <v>300522505</v>
      </c>
      <c r="Z64" s="2"/>
      <c r="AA64" s="2">
        <v>5086.0643843399994</v>
      </c>
      <c r="AB64" s="2"/>
      <c r="AC64" s="2"/>
      <c r="AD64" s="2"/>
      <c r="AE64" s="2">
        <v>5086.0643843399994</v>
      </c>
    </row>
    <row r="65" spans="2:31" x14ac:dyDescent="0.25">
      <c r="E65">
        <v>300521576</v>
      </c>
      <c r="F65">
        <v>5</v>
      </c>
      <c r="H65" s="17">
        <v>300520984</v>
      </c>
      <c r="I65" s="2">
        <v>4329.8788256799999</v>
      </c>
      <c r="J65" s="2"/>
      <c r="K65" s="2"/>
      <c r="L65" s="2"/>
      <c r="M65" s="2">
        <v>4329.8788256799999</v>
      </c>
      <c r="N65" s="2"/>
      <c r="O65" s="2"/>
      <c r="P65" s="2">
        <v>4329.8788256799999</v>
      </c>
      <c r="Y65">
        <v>300522778</v>
      </c>
      <c r="Z65" s="2"/>
      <c r="AA65" s="2">
        <v>5086.0643843399994</v>
      </c>
      <c r="AB65" s="2"/>
      <c r="AC65" s="2"/>
      <c r="AD65" s="2"/>
      <c r="AE65" s="2">
        <v>5086.0643843399994</v>
      </c>
    </row>
    <row r="66" spans="2:31" x14ac:dyDescent="0.25">
      <c r="D66" t="s">
        <v>51</v>
      </c>
      <c r="F66">
        <v>7</v>
      </c>
      <c r="H66" s="17">
        <v>300522034</v>
      </c>
      <c r="I66" s="2"/>
      <c r="J66" s="2"/>
      <c r="K66" s="2">
        <v>5086.0643843399994</v>
      </c>
      <c r="L66" s="2"/>
      <c r="M66" s="2">
        <v>5086.0643843399994</v>
      </c>
      <c r="N66" s="2"/>
      <c r="O66" s="2"/>
      <c r="P66" s="2">
        <v>5086.0643843399994</v>
      </c>
      <c r="X66" t="s">
        <v>55</v>
      </c>
      <c r="Z66" s="2"/>
      <c r="AA66" s="2"/>
      <c r="AB66" s="2"/>
      <c r="AC66" s="2"/>
      <c r="AD66" s="2"/>
      <c r="AE66" s="2"/>
    </row>
    <row r="67" spans="2:31" x14ac:dyDescent="0.25">
      <c r="C67">
        <v>5</v>
      </c>
      <c r="H67" s="16" t="s">
        <v>225</v>
      </c>
      <c r="I67" s="2"/>
      <c r="J67" s="2"/>
      <c r="K67" s="2"/>
      <c r="L67" s="2">
        <v>4876.6252354399994</v>
      </c>
      <c r="M67" s="2">
        <v>4876.6252354399994</v>
      </c>
      <c r="N67" s="2"/>
      <c r="O67" s="2"/>
      <c r="P67" s="2">
        <v>4876.6252354399994</v>
      </c>
      <c r="Y67">
        <v>300521971</v>
      </c>
      <c r="Z67" s="2"/>
      <c r="AA67" s="2">
        <v>1950.6500941759998</v>
      </c>
      <c r="AB67" s="2"/>
      <c r="AC67" s="2">
        <v>2925.9751412639998</v>
      </c>
      <c r="AD67" s="2"/>
      <c r="AE67" s="2">
        <v>4876.6252354399994</v>
      </c>
    </row>
    <row r="68" spans="2:31" x14ac:dyDescent="0.25">
      <c r="D68" t="s">
        <v>13</v>
      </c>
      <c r="H68" s="17">
        <v>300521971</v>
      </c>
      <c r="I68" s="2"/>
      <c r="J68" s="2"/>
      <c r="K68" s="2"/>
      <c r="L68" s="2">
        <v>4876.6252354399994</v>
      </c>
      <c r="M68" s="2">
        <v>4876.6252354399994</v>
      </c>
      <c r="N68" s="2"/>
      <c r="O68" s="2"/>
      <c r="P68" s="2">
        <v>4876.6252354399994</v>
      </c>
      <c r="W68">
        <v>8</v>
      </c>
      <c r="Z68" s="2"/>
      <c r="AA68" s="2">
        <v>24383.126177199996</v>
      </c>
      <c r="AB68" s="2"/>
      <c r="AC68" s="2">
        <v>14629.875706319999</v>
      </c>
      <c r="AD68" s="2"/>
      <c r="AE68" s="2">
        <v>39013.001883519995</v>
      </c>
    </row>
    <row r="69" spans="2:31" x14ac:dyDescent="0.25">
      <c r="E69">
        <v>300522060</v>
      </c>
      <c r="F69">
        <v>5</v>
      </c>
      <c r="H69" s="4">
        <v>8</v>
      </c>
      <c r="I69" s="2"/>
      <c r="J69" s="2"/>
      <c r="K69" s="2"/>
      <c r="L69" s="2">
        <v>39013.001883519995</v>
      </c>
      <c r="M69" s="2">
        <v>39013.001883519995</v>
      </c>
      <c r="N69" s="2"/>
      <c r="O69" s="2"/>
      <c r="P69" s="2">
        <v>39013.001883519995</v>
      </c>
      <c r="X69" t="s">
        <v>55</v>
      </c>
      <c r="Z69" s="2"/>
      <c r="AA69" s="2"/>
      <c r="AB69" s="2"/>
      <c r="AC69" s="2"/>
      <c r="AD69" s="2"/>
      <c r="AE69" s="2"/>
    </row>
    <row r="70" spans="2:31" x14ac:dyDescent="0.25">
      <c r="D70" t="s">
        <v>80</v>
      </c>
      <c r="H70" s="16" t="s">
        <v>154</v>
      </c>
      <c r="I70" s="2"/>
      <c r="J70" s="2"/>
      <c r="K70" s="2"/>
      <c r="L70" s="2">
        <v>24383.126177199996</v>
      </c>
      <c r="M70" s="2">
        <v>24383.126177199996</v>
      </c>
      <c r="N70" s="2"/>
      <c r="O70" s="2"/>
      <c r="P70" s="2">
        <v>24383.126177199996</v>
      </c>
      <c r="Y70">
        <v>300521290</v>
      </c>
      <c r="Z70" s="2"/>
      <c r="AA70" s="2">
        <v>4876.6252354399994</v>
      </c>
      <c r="AB70" s="2"/>
      <c r="AC70" s="2"/>
      <c r="AD70" s="2"/>
      <c r="AE70" s="2">
        <v>4876.6252354399994</v>
      </c>
    </row>
    <row r="71" spans="2:31" x14ac:dyDescent="0.25">
      <c r="E71">
        <v>300521625</v>
      </c>
      <c r="F71">
        <v>5</v>
      </c>
      <c r="H71" s="17">
        <v>300521290</v>
      </c>
      <c r="I71" s="2"/>
      <c r="J71" s="2"/>
      <c r="K71" s="2"/>
      <c r="L71" s="2">
        <v>4876.6252354399994</v>
      </c>
      <c r="M71" s="2">
        <v>4876.6252354399994</v>
      </c>
      <c r="N71" s="2"/>
      <c r="O71" s="2"/>
      <c r="P71" s="2">
        <v>4876.6252354399994</v>
      </c>
      <c r="Y71">
        <v>300522621</v>
      </c>
      <c r="Z71" s="2"/>
      <c r="AA71" s="2">
        <v>4876.6252354399994</v>
      </c>
      <c r="AB71" s="2"/>
      <c r="AC71" s="2"/>
      <c r="AD71" s="2"/>
      <c r="AE71" s="2">
        <v>4876.6252354399994</v>
      </c>
    </row>
    <row r="72" spans="2:31" x14ac:dyDescent="0.25">
      <c r="B72" s="15">
        <v>45784</v>
      </c>
      <c r="F72">
        <v>12</v>
      </c>
      <c r="H72" s="17">
        <v>300522621</v>
      </c>
      <c r="I72" s="2"/>
      <c r="J72" s="2"/>
      <c r="K72" s="2"/>
      <c r="L72" s="2">
        <v>4876.6252354399994</v>
      </c>
      <c r="M72" s="2">
        <v>4876.6252354399994</v>
      </c>
      <c r="N72" s="2"/>
      <c r="O72" s="2"/>
      <c r="P72" s="2">
        <v>4876.6252354399994</v>
      </c>
      <c r="Y72">
        <v>300522348</v>
      </c>
      <c r="Z72" s="2"/>
      <c r="AA72" s="2">
        <v>4876.6252354399994</v>
      </c>
      <c r="AB72" s="2"/>
      <c r="AC72" s="2"/>
      <c r="AD72" s="2"/>
      <c r="AE72" s="2">
        <v>4876.6252354399994</v>
      </c>
    </row>
    <row r="73" spans="2:31" x14ac:dyDescent="0.25">
      <c r="C73">
        <v>7</v>
      </c>
      <c r="H73" s="17">
        <v>300522348</v>
      </c>
      <c r="I73" s="2"/>
      <c r="J73" s="2"/>
      <c r="K73" s="2"/>
      <c r="L73" s="2">
        <v>4876.6252354399994</v>
      </c>
      <c r="M73" s="2">
        <v>4876.6252354399994</v>
      </c>
      <c r="N73" s="2"/>
      <c r="O73" s="2"/>
      <c r="P73" s="2">
        <v>4876.6252354399994</v>
      </c>
      <c r="Y73">
        <v>300521604</v>
      </c>
      <c r="Z73" s="2"/>
      <c r="AA73" s="2">
        <v>4876.6252354399994</v>
      </c>
      <c r="AB73" s="2"/>
      <c r="AC73" s="2"/>
      <c r="AD73" s="2"/>
      <c r="AE73" s="2">
        <v>4876.6252354399994</v>
      </c>
    </row>
    <row r="74" spans="2:31" x14ac:dyDescent="0.25">
      <c r="D74" t="s">
        <v>13</v>
      </c>
      <c r="H74" s="17">
        <v>300521604</v>
      </c>
      <c r="I74" s="2"/>
      <c r="J74" s="2"/>
      <c r="K74" s="2"/>
      <c r="L74" s="2">
        <v>4876.6252354399994</v>
      </c>
      <c r="M74" s="2">
        <v>4876.6252354399994</v>
      </c>
      <c r="N74" s="2"/>
      <c r="O74" s="2"/>
      <c r="P74" s="2">
        <v>4876.6252354399994</v>
      </c>
      <c r="Y74">
        <v>300521421</v>
      </c>
      <c r="Z74" s="2"/>
      <c r="AA74" s="2">
        <v>4876.6252354399994</v>
      </c>
      <c r="AB74" s="2"/>
      <c r="AC74" s="2"/>
      <c r="AD74" s="2"/>
      <c r="AE74" s="2">
        <v>4876.6252354399994</v>
      </c>
    </row>
    <row r="75" spans="2:31" x14ac:dyDescent="0.25">
      <c r="E75">
        <v>300520984</v>
      </c>
      <c r="F75">
        <v>5</v>
      </c>
      <c r="H75" s="17">
        <v>300521421</v>
      </c>
      <c r="I75" s="2"/>
      <c r="J75" s="2"/>
      <c r="K75" s="2"/>
      <c r="L75" s="2">
        <v>4876.6252354399994</v>
      </c>
      <c r="M75" s="2">
        <v>4876.6252354399994</v>
      </c>
      <c r="N75" s="2"/>
      <c r="O75" s="2"/>
      <c r="P75" s="2">
        <v>4876.6252354399994</v>
      </c>
      <c r="Y75">
        <v>300521960</v>
      </c>
      <c r="Z75" s="2"/>
      <c r="AA75" s="2"/>
      <c r="AB75" s="2"/>
      <c r="AC75" s="2">
        <v>4876.6252354399994</v>
      </c>
      <c r="AD75" s="2"/>
      <c r="AE75" s="2">
        <v>4876.6252354399994</v>
      </c>
    </row>
    <row r="76" spans="2:31" x14ac:dyDescent="0.25">
      <c r="D76" t="s">
        <v>51</v>
      </c>
      <c r="F76">
        <v>7</v>
      </c>
      <c r="H76" s="16" t="s">
        <v>153</v>
      </c>
      <c r="I76" s="2"/>
      <c r="J76" s="2"/>
      <c r="K76" s="2"/>
      <c r="L76" s="2">
        <v>14629.875706319999</v>
      </c>
      <c r="M76" s="2">
        <v>14629.875706319999</v>
      </c>
      <c r="N76" s="2"/>
      <c r="O76" s="2"/>
      <c r="P76" s="2">
        <v>14629.875706319999</v>
      </c>
      <c r="Y76">
        <v>300524964</v>
      </c>
      <c r="Z76" s="2"/>
      <c r="AA76" s="2"/>
      <c r="AB76" s="2"/>
      <c r="AC76" s="2">
        <v>4876.6252354399994</v>
      </c>
      <c r="AD76" s="2"/>
      <c r="AE76" s="2">
        <v>4876.6252354399994</v>
      </c>
    </row>
    <row r="77" spans="2:31" x14ac:dyDescent="0.25">
      <c r="B77" s="15">
        <v>45804</v>
      </c>
      <c r="F77">
        <v>12</v>
      </c>
      <c r="H77" s="17">
        <v>300521960</v>
      </c>
      <c r="I77" s="2"/>
      <c r="J77" s="2"/>
      <c r="K77" s="2"/>
      <c r="L77" s="2">
        <v>4876.6252354399994</v>
      </c>
      <c r="M77" s="2">
        <v>4876.6252354399994</v>
      </c>
      <c r="N77" s="2"/>
      <c r="O77" s="2"/>
      <c r="P77" s="2">
        <v>4876.6252354399994</v>
      </c>
      <c r="Y77">
        <v>300520184</v>
      </c>
      <c r="Z77" s="2"/>
      <c r="AA77" s="2"/>
      <c r="AB77" s="2"/>
      <c r="AC77" s="2">
        <v>4876.6252354399994</v>
      </c>
      <c r="AD77" s="2"/>
      <c r="AE77" s="2">
        <v>4876.6252354399994</v>
      </c>
    </row>
    <row r="78" spans="2:31" x14ac:dyDescent="0.25">
      <c r="C78">
        <v>9</v>
      </c>
      <c r="H78" s="17">
        <v>300524964</v>
      </c>
      <c r="I78" s="2"/>
      <c r="J78" s="2"/>
      <c r="K78" s="2"/>
      <c r="L78" s="2">
        <v>4876.6252354399994</v>
      </c>
      <c r="M78" s="2">
        <v>4876.6252354399994</v>
      </c>
      <c r="N78" s="2"/>
      <c r="O78" s="2"/>
      <c r="P78" s="2">
        <v>4876.6252354399994</v>
      </c>
      <c r="W78">
        <v>9</v>
      </c>
      <c r="Z78" s="2">
        <v>1715.1963983599999</v>
      </c>
      <c r="AA78" s="2">
        <v>3644.1309597289996</v>
      </c>
      <c r="AB78" s="2">
        <v>10551.323859319997</v>
      </c>
      <c r="AC78" s="2">
        <v>19710.318302978998</v>
      </c>
      <c r="AD78" s="2">
        <v>6756.2864812519992</v>
      </c>
      <c r="AE78" s="2">
        <v>42377.256001639988</v>
      </c>
    </row>
    <row r="79" spans="2:31" x14ac:dyDescent="0.25">
      <c r="D79" t="s">
        <v>13</v>
      </c>
      <c r="H79" s="17">
        <v>300520184</v>
      </c>
      <c r="I79" s="2"/>
      <c r="J79" s="2"/>
      <c r="K79" s="2"/>
      <c r="L79" s="2">
        <v>4876.6252354399994</v>
      </c>
      <c r="M79" s="2">
        <v>4876.6252354399994</v>
      </c>
      <c r="N79" s="2"/>
      <c r="O79" s="2"/>
      <c r="P79" s="2">
        <v>4876.6252354399994</v>
      </c>
      <c r="X79" t="s">
        <v>13</v>
      </c>
      <c r="Z79" s="2"/>
      <c r="AA79" s="2"/>
      <c r="AB79" s="2"/>
      <c r="AC79" s="2"/>
      <c r="AD79" s="2"/>
      <c r="AE79" s="2"/>
    </row>
    <row r="80" spans="2:31" x14ac:dyDescent="0.25">
      <c r="E80">
        <v>300521363</v>
      </c>
      <c r="F80">
        <v>6</v>
      </c>
      <c r="H80" s="4">
        <v>11</v>
      </c>
      <c r="I80" s="2"/>
      <c r="J80" s="2"/>
      <c r="K80" s="2"/>
      <c r="L80" s="2"/>
      <c r="M80" s="2"/>
      <c r="N80" s="2">
        <v>31850.182991139998</v>
      </c>
      <c r="O80" s="2">
        <v>2030.4574330199998</v>
      </c>
      <c r="P80" s="2">
        <v>33880.640424159996</v>
      </c>
      <c r="Y80">
        <v>300521363</v>
      </c>
      <c r="Z80" s="2"/>
      <c r="AA80" s="2"/>
      <c r="AB80" s="2">
        <v>5275.6619296599983</v>
      </c>
      <c r="AC80" s="2"/>
      <c r="AD80" s="2"/>
      <c r="AE80" s="2">
        <v>5275.6619296599983</v>
      </c>
    </row>
    <row r="81" spans="1:31" x14ac:dyDescent="0.25">
      <c r="E81">
        <v>300521630</v>
      </c>
      <c r="F81">
        <v>6</v>
      </c>
      <c r="H81" s="16" t="s">
        <v>166</v>
      </c>
      <c r="I81" s="2"/>
      <c r="J81" s="2"/>
      <c r="K81" s="2"/>
      <c r="L81" s="2"/>
      <c r="M81" s="2"/>
      <c r="N81" s="2">
        <v>2008.4112068199997</v>
      </c>
      <c r="O81" s="2">
        <v>1051.6049897399998</v>
      </c>
      <c r="P81" s="2">
        <v>3060.0161965599996</v>
      </c>
      <c r="Y81">
        <v>300521630</v>
      </c>
      <c r="Z81" s="2"/>
      <c r="AA81" s="2"/>
      <c r="AB81" s="2">
        <v>5275.6619296599983</v>
      </c>
      <c r="AC81" s="2"/>
      <c r="AD81" s="2"/>
      <c r="AE81" s="2">
        <v>5275.6619296599983</v>
      </c>
    </row>
    <row r="82" spans="1:31" x14ac:dyDescent="0.25">
      <c r="A82" t="s">
        <v>225</v>
      </c>
      <c r="F82">
        <v>138</v>
      </c>
      <c r="H82" s="17">
        <v>300521104</v>
      </c>
      <c r="I82" s="2"/>
      <c r="J82" s="2"/>
      <c r="K82" s="2"/>
      <c r="L82" s="2"/>
      <c r="M82" s="2"/>
      <c r="N82" s="2"/>
      <c r="O82" s="2">
        <v>1051.6049897399998</v>
      </c>
      <c r="P82" s="2">
        <v>1051.6049897399998</v>
      </c>
      <c r="X82" t="s">
        <v>80</v>
      </c>
      <c r="Z82" s="2"/>
      <c r="AA82" s="2"/>
      <c r="AB82" s="2"/>
      <c r="AC82" s="2"/>
      <c r="AD82" s="2"/>
      <c r="AE82" s="2"/>
    </row>
    <row r="83" spans="1:31" x14ac:dyDescent="0.25">
      <c r="B83" s="15">
        <v>45784</v>
      </c>
      <c r="F83">
        <v>5</v>
      </c>
      <c r="H83" s="17">
        <v>300520672</v>
      </c>
      <c r="I83" s="2"/>
      <c r="J83" s="2"/>
      <c r="K83" s="2"/>
      <c r="L83" s="2"/>
      <c r="M83" s="2"/>
      <c r="N83" s="2">
        <v>2008.4112068199997</v>
      </c>
      <c r="O83" s="2"/>
      <c r="P83" s="2">
        <v>2008.4112068199997</v>
      </c>
      <c r="Y83">
        <v>300521773</v>
      </c>
      <c r="Z83" s="2">
        <v>1715.1963983599999</v>
      </c>
      <c r="AA83" s="2"/>
      <c r="AB83" s="2"/>
      <c r="AC83" s="2"/>
      <c r="AD83" s="2"/>
      <c r="AE83" s="2">
        <v>1715.1963983599999</v>
      </c>
    </row>
    <row r="84" spans="1:31" x14ac:dyDescent="0.25">
      <c r="C84">
        <v>7</v>
      </c>
      <c r="H84" s="16" t="s">
        <v>153</v>
      </c>
      <c r="I84" s="2"/>
      <c r="J84" s="2"/>
      <c r="K84" s="2"/>
      <c r="L84" s="2"/>
      <c r="M84" s="2"/>
      <c r="N84" s="2">
        <v>3683.9243980199994</v>
      </c>
      <c r="O84" s="2"/>
      <c r="P84" s="2">
        <v>3683.9243980199994</v>
      </c>
      <c r="X84" t="s">
        <v>51</v>
      </c>
      <c r="Z84" s="2"/>
      <c r="AA84" s="2"/>
      <c r="AB84" s="2"/>
      <c r="AC84" s="2"/>
      <c r="AD84" s="2"/>
      <c r="AE84" s="2"/>
    </row>
    <row r="85" spans="1:31" x14ac:dyDescent="0.25">
      <c r="D85" t="s">
        <v>55</v>
      </c>
      <c r="F85">
        <v>5</v>
      </c>
      <c r="H85" s="17">
        <v>300522204</v>
      </c>
      <c r="I85" s="2"/>
      <c r="J85" s="2"/>
      <c r="K85" s="2"/>
      <c r="L85" s="2"/>
      <c r="M85" s="2"/>
      <c r="N85" s="2">
        <v>3683.9243980199994</v>
      </c>
      <c r="O85" s="2"/>
      <c r="P85" s="2">
        <v>3683.9243980199994</v>
      </c>
      <c r="Y85">
        <v>300521872</v>
      </c>
      <c r="Z85" s="2"/>
      <c r="AA85" s="2">
        <v>718.15581846499992</v>
      </c>
      <c r="AB85" s="2"/>
      <c r="AC85" s="2">
        <v>2154.4674553949999</v>
      </c>
      <c r="AD85" s="2">
        <v>2854.9862928999996</v>
      </c>
      <c r="AE85" s="2">
        <v>5727.6095667599993</v>
      </c>
    </row>
    <row r="86" spans="1:31" x14ac:dyDescent="0.25">
      <c r="B86" s="15">
        <v>45804</v>
      </c>
      <c r="F86">
        <v>133</v>
      </c>
      <c r="H86" s="16" t="s">
        <v>164</v>
      </c>
      <c r="I86" s="2"/>
      <c r="J86" s="2"/>
      <c r="K86" s="2"/>
      <c r="L86" s="2"/>
      <c r="M86" s="2"/>
      <c r="N86" s="2">
        <v>8542.9126524999974</v>
      </c>
      <c r="O86" s="2">
        <v>978.85244327999999</v>
      </c>
      <c r="P86" s="2">
        <v>9521.7650957799979</v>
      </c>
      <c r="X86" t="s">
        <v>55</v>
      </c>
      <c r="Z86" s="2"/>
      <c r="AA86" s="2"/>
      <c r="AB86" s="2"/>
      <c r="AC86" s="2"/>
      <c r="AD86" s="2"/>
      <c r="AE86" s="2"/>
    </row>
    <row r="87" spans="1:31" x14ac:dyDescent="0.25">
      <c r="C87">
        <v>9</v>
      </c>
      <c r="H87" s="17">
        <v>300520037</v>
      </c>
      <c r="I87" s="2"/>
      <c r="J87" s="2"/>
      <c r="K87" s="2"/>
      <c r="L87" s="2"/>
      <c r="M87" s="2"/>
      <c r="N87" s="2">
        <v>4746.5525008599989</v>
      </c>
      <c r="O87" s="2"/>
      <c r="P87" s="2">
        <v>4746.5525008599989</v>
      </c>
      <c r="Y87">
        <v>300521810</v>
      </c>
      <c r="Z87" s="2"/>
      <c r="AA87" s="2">
        <v>975.32504708799991</v>
      </c>
      <c r="AB87" s="2"/>
      <c r="AC87" s="2"/>
      <c r="AD87" s="2">
        <v>3901.3001883519996</v>
      </c>
      <c r="AE87" s="2">
        <v>4876.6252354399994</v>
      </c>
    </row>
    <row r="88" spans="1:31" x14ac:dyDescent="0.25">
      <c r="D88" t="s">
        <v>51</v>
      </c>
      <c r="F88">
        <v>8</v>
      </c>
      <c r="H88" s="17">
        <v>300521805</v>
      </c>
      <c r="I88" s="2"/>
      <c r="J88" s="2"/>
      <c r="K88" s="2"/>
      <c r="L88" s="2"/>
      <c r="M88" s="2"/>
      <c r="N88" s="2">
        <v>3796.3601516399985</v>
      </c>
      <c r="O88" s="2"/>
      <c r="P88" s="2">
        <v>3796.3601516399985</v>
      </c>
      <c r="Y88">
        <v>300522188</v>
      </c>
      <c r="Z88" s="2"/>
      <c r="AA88" s="2">
        <v>1950.6500941759998</v>
      </c>
      <c r="AB88" s="2"/>
      <c r="AC88" s="2">
        <v>2925.9751412639998</v>
      </c>
      <c r="AD88" s="2"/>
      <c r="AE88" s="2">
        <v>4876.6252354399994</v>
      </c>
    </row>
    <row r="89" spans="1:31" x14ac:dyDescent="0.25">
      <c r="D89" t="s">
        <v>55</v>
      </c>
      <c r="F89">
        <v>10</v>
      </c>
      <c r="H89" s="17">
        <v>300523923</v>
      </c>
      <c r="I89" s="2"/>
      <c r="J89" s="2"/>
      <c r="K89" s="2"/>
      <c r="L89" s="2"/>
      <c r="M89" s="2"/>
      <c r="N89" s="2"/>
      <c r="O89" s="2">
        <v>978.85244327999999</v>
      </c>
      <c r="P89" s="2">
        <v>978.85244327999999</v>
      </c>
      <c r="Y89">
        <v>300522130</v>
      </c>
      <c r="Z89" s="2"/>
      <c r="AA89" s="2"/>
      <c r="AB89" s="2"/>
      <c r="AC89" s="2">
        <v>4876.6252354399994</v>
      </c>
      <c r="AD89" s="2"/>
      <c r="AE89" s="2">
        <v>4876.6252354399994</v>
      </c>
    </row>
    <row r="90" spans="1:31" x14ac:dyDescent="0.25">
      <c r="C90">
        <v>10</v>
      </c>
      <c r="H90" s="16" t="s">
        <v>198</v>
      </c>
      <c r="I90" s="2"/>
      <c r="J90" s="2"/>
      <c r="K90" s="2"/>
      <c r="L90" s="2"/>
      <c r="M90" s="2"/>
      <c r="N90" s="2">
        <v>14091.947787039997</v>
      </c>
      <c r="O90" s="2"/>
      <c r="P90" s="2">
        <v>14091.947787039997</v>
      </c>
      <c r="Y90">
        <v>300522121</v>
      </c>
      <c r="Z90" s="2"/>
      <c r="AA90" s="2"/>
      <c r="AB90" s="2"/>
      <c r="AC90" s="2">
        <v>4876.6252354399994</v>
      </c>
      <c r="AD90" s="2"/>
      <c r="AE90" s="2">
        <v>4876.6252354399994</v>
      </c>
    </row>
    <row r="91" spans="1:31" x14ac:dyDescent="0.25">
      <c r="D91" t="s">
        <v>55</v>
      </c>
      <c r="F91">
        <v>18</v>
      </c>
      <c r="H91" s="17">
        <v>300520391</v>
      </c>
      <c r="I91" s="2"/>
      <c r="J91" s="2"/>
      <c r="K91" s="2"/>
      <c r="L91" s="2"/>
      <c r="M91" s="2"/>
      <c r="N91" s="2">
        <v>3522.9869467599992</v>
      </c>
      <c r="O91" s="2"/>
      <c r="P91" s="2">
        <v>3522.9869467599992</v>
      </c>
      <c r="Y91">
        <v>300521295</v>
      </c>
      <c r="Z91" s="2"/>
      <c r="AA91" s="2"/>
      <c r="AB91" s="2"/>
      <c r="AC91" s="2">
        <v>4876.6252354399994</v>
      </c>
      <c r="AD91" s="2"/>
      <c r="AE91" s="2">
        <v>4876.6252354399994</v>
      </c>
    </row>
    <row r="92" spans="1:31" x14ac:dyDescent="0.25">
      <c r="C92">
        <v>13</v>
      </c>
      <c r="H92" s="17">
        <v>300522071</v>
      </c>
      <c r="I92" s="2"/>
      <c r="J92" s="2"/>
      <c r="K92" s="2"/>
      <c r="L92" s="2"/>
      <c r="M92" s="2"/>
      <c r="N92" s="2">
        <v>3522.9869467599992</v>
      </c>
      <c r="O92" s="2"/>
      <c r="P92" s="2">
        <v>3522.9869467599992</v>
      </c>
      <c r="W92">
        <v>10</v>
      </c>
      <c r="Z92" s="2"/>
      <c r="AA92" s="2"/>
      <c r="AB92" s="2"/>
      <c r="AC92" s="2">
        <v>22980.986190880001</v>
      </c>
      <c r="AD92" s="2">
        <v>17255.581246739999</v>
      </c>
      <c r="AE92" s="2">
        <v>40236.567437619997</v>
      </c>
    </row>
    <row r="93" spans="1:31" x14ac:dyDescent="0.25">
      <c r="D93" t="s">
        <v>55</v>
      </c>
      <c r="F93">
        <v>42</v>
      </c>
      <c r="H93" s="17">
        <v>300522181</v>
      </c>
      <c r="I93" s="2"/>
      <c r="J93" s="2"/>
      <c r="K93" s="2"/>
      <c r="L93" s="2"/>
      <c r="M93" s="2"/>
      <c r="N93" s="2">
        <v>3522.9869467599992</v>
      </c>
      <c r="O93" s="2"/>
      <c r="P93" s="2">
        <v>3522.9869467599992</v>
      </c>
      <c r="X93" t="s">
        <v>51</v>
      </c>
      <c r="Z93" s="2"/>
      <c r="AA93" s="2"/>
      <c r="AB93" s="2"/>
      <c r="AC93" s="2"/>
      <c r="AD93" s="2"/>
      <c r="AE93" s="2"/>
    </row>
    <row r="94" spans="1:31" x14ac:dyDescent="0.25">
      <c r="C94">
        <v>14</v>
      </c>
      <c r="H94" s="17">
        <v>300521763</v>
      </c>
      <c r="I94" s="2"/>
      <c r="J94" s="2"/>
      <c r="K94" s="2"/>
      <c r="L94" s="2"/>
      <c r="M94" s="2"/>
      <c r="N94" s="2">
        <v>3522.9869467599992</v>
      </c>
      <c r="O94" s="2"/>
      <c r="P94" s="2">
        <v>3522.9869467599992</v>
      </c>
      <c r="Y94">
        <v>300522559</v>
      </c>
      <c r="Z94" s="2"/>
      <c r="AA94" s="2"/>
      <c r="AB94" s="2"/>
      <c r="AC94" s="2">
        <v>5745.2465477200003</v>
      </c>
      <c r="AD94" s="2"/>
      <c r="AE94" s="2">
        <v>5745.2465477200003</v>
      </c>
    </row>
    <row r="95" spans="1:31" x14ac:dyDescent="0.25">
      <c r="D95" t="s">
        <v>51</v>
      </c>
      <c r="F95">
        <v>49</v>
      </c>
      <c r="H95" s="16" t="s">
        <v>199</v>
      </c>
      <c r="I95" s="2"/>
      <c r="J95" s="2"/>
      <c r="K95" s="2"/>
      <c r="L95" s="2"/>
      <c r="M95" s="2"/>
      <c r="N95" s="2">
        <v>3522.9869467599992</v>
      </c>
      <c r="O95" s="2"/>
      <c r="P95" s="2">
        <v>3522.9869467599992</v>
      </c>
      <c r="Y95">
        <v>300522662</v>
      </c>
      <c r="Z95" s="2"/>
      <c r="AA95" s="2"/>
      <c r="AB95" s="2"/>
      <c r="AC95" s="2">
        <v>5745.2465477200003</v>
      </c>
      <c r="AD95" s="2"/>
      <c r="AE95" s="2">
        <v>5745.2465477200003</v>
      </c>
    </row>
    <row r="96" spans="1:31" x14ac:dyDescent="0.25">
      <c r="D96" t="s">
        <v>55</v>
      </c>
      <c r="F96">
        <v>6</v>
      </c>
      <c r="H96" s="17">
        <v>300521265</v>
      </c>
      <c r="I96" s="2"/>
      <c r="J96" s="2"/>
      <c r="K96" s="2"/>
      <c r="L96" s="2"/>
      <c r="M96" s="2"/>
      <c r="N96" s="2">
        <v>3522.9869467599992</v>
      </c>
      <c r="O96" s="2"/>
      <c r="P96" s="2">
        <v>3522.9869467599992</v>
      </c>
      <c r="Y96">
        <v>300524544</v>
      </c>
      <c r="Z96" s="2"/>
      <c r="AA96" s="2"/>
      <c r="AB96" s="2"/>
      <c r="AC96" s="2">
        <v>5745.2465477200003</v>
      </c>
      <c r="AD96" s="2"/>
      <c r="AE96" s="2">
        <v>5745.2465477200003</v>
      </c>
    </row>
    <row r="97" spans="1:31" x14ac:dyDescent="0.25">
      <c r="A97" t="s">
        <v>35</v>
      </c>
      <c r="F97">
        <v>516</v>
      </c>
      <c r="H97" s="4">
        <v>9</v>
      </c>
      <c r="I97" s="2">
        <v>10551.323859319997</v>
      </c>
      <c r="J97" s="2">
        <v>1715.1963983599999</v>
      </c>
      <c r="K97" s="2">
        <v>5727.6095667600002</v>
      </c>
      <c r="L97" s="2">
        <v>24383.126177199996</v>
      </c>
      <c r="M97" s="2">
        <v>42377.256001639995</v>
      </c>
      <c r="N97" s="2"/>
      <c r="O97" s="2">
        <v>255.73622391999999</v>
      </c>
      <c r="P97" s="2">
        <v>42632.992225559989</v>
      </c>
      <c r="Y97">
        <v>300523363</v>
      </c>
      <c r="Z97" s="2"/>
      <c r="AA97" s="2"/>
      <c r="AB97" s="2"/>
      <c r="AC97" s="2">
        <v>5745.2465477200003</v>
      </c>
      <c r="AD97" s="2"/>
      <c r="AE97" s="2">
        <v>5745.2465477200003</v>
      </c>
    </row>
    <row r="98" spans="1:31" x14ac:dyDescent="0.25">
      <c r="H98" s="16" t="s">
        <v>166</v>
      </c>
      <c r="I98" s="2"/>
      <c r="J98" s="2">
        <v>1715.1963983599999</v>
      </c>
      <c r="K98" s="2"/>
      <c r="L98" s="2"/>
      <c r="M98" s="2">
        <v>1715.1963983599999</v>
      </c>
      <c r="N98" s="2"/>
      <c r="O98" s="2">
        <v>255.73622391999999</v>
      </c>
      <c r="P98" s="2">
        <v>1970.9326222799998</v>
      </c>
      <c r="X98" t="s">
        <v>55</v>
      </c>
      <c r="Z98" s="2"/>
      <c r="AA98" s="2"/>
      <c r="AB98" s="2"/>
      <c r="AC98" s="2"/>
      <c r="AD98" s="2"/>
      <c r="AE98" s="2"/>
    </row>
    <row r="99" spans="1:31" x14ac:dyDescent="0.25">
      <c r="H99" s="17">
        <v>300524871</v>
      </c>
      <c r="I99" s="2"/>
      <c r="J99" s="2"/>
      <c r="K99" s="2"/>
      <c r="L99" s="2"/>
      <c r="M99" s="2"/>
      <c r="N99" s="2"/>
      <c r="O99" s="2">
        <v>255.73622391999999</v>
      </c>
      <c r="P99" s="2">
        <v>255.73622391999999</v>
      </c>
      <c r="Y99">
        <v>300521712</v>
      </c>
      <c r="Z99" s="2"/>
      <c r="AA99" s="2"/>
      <c r="AB99" s="2"/>
      <c r="AC99" s="2"/>
      <c r="AD99" s="2">
        <v>5751.8604155799994</v>
      </c>
      <c r="AE99" s="2">
        <v>5751.8604155799994</v>
      </c>
    </row>
    <row r="100" spans="1:31" x14ac:dyDescent="0.25">
      <c r="H100" s="17">
        <v>300521773</v>
      </c>
      <c r="I100" s="2"/>
      <c r="J100" s="2">
        <v>1715.1963983599999</v>
      </c>
      <c r="K100" s="2"/>
      <c r="L100" s="2"/>
      <c r="M100" s="2">
        <v>1715.1963983599999</v>
      </c>
      <c r="N100" s="2"/>
      <c r="O100" s="2"/>
      <c r="P100" s="2">
        <v>1715.1963983599999</v>
      </c>
      <c r="Y100">
        <v>300521966</v>
      </c>
      <c r="Z100" s="2"/>
      <c r="AA100" s="2"/>
      <c r="AB100" s="2"/>
      <c r="AC100" s="2"/>
      <c r="AD100" s="2">
        <v>5751.8604155799994</v>
      </c>
      <c r="AE100" s="2">
        <v>5751.8604155799994</v>
      </c>
    </row>
    <row r="101" spans="1:31" x14ac:dyDescent="0.25">
      <c r="H101" s="16" t="s">
        <v>153</v>
      </c>
      <c r="I101" s="2"/>
      <c r="J101" s="2"/>
      <c r="K101" s="2"/>
      <c r="L101" s="2">
        <v>14629.875706319999</v>
      </c>
      <c r="M101" s="2">
        <v>14629.875706319999</v>
      </c>
      <c r="N101" s="2"/>
      <c r="O101" s="2"/>
      <c r="P101" s="2">
        <v>14629.875706319999</v>
      </c>
      <c r="Y101">
        <v>300522200</v>
      </c>
      <c r="Z101" s="2"/>
      <c r="AA101" s="2"/>
      <c r="AB101" s="2"/>
      <c r="AC101" s="2"/>
      <c r="AD101" s="2">
        <v>5751.8604155799994</v>
      </c>
      <c r="AE101" s="2">
        <v>5751.8604155799994</v>
      </c>
    </row>
    <row r="102" spans="1:31" x14ac:dyDescent="0.25">
      <c r="H102" s="17">
        <v>300522130</v>
      </c>
      <c r="I102" s="2"/>
      <c r="J102" s="2"/>
      <c r="K102" s="2"/>
      <c r="L102" s="2">
        <v>4876.6252354399994</v>
      </c>
      <c r="M102" s="2">
        <v>4876.6252354399994</v>
      </c>
      <c r="N102" s="2"/>
      <c r="O102" s="2"/>
      <c r="P102" s="2">
        <v>4876.6252354399994</v>
      </c>
      <c r="W102">
        <v>12</v>
      </c>
      <c r="Z102" s="2"/>
      <c r="AA102" s="2"/>
      <c r="AB102" s="2"/>
      <c r="AC102" s="2">
        <v>42487.487132639995</v>
      </c>
      <c r="AD102" s="2"/>
      <c r="AE102" s="2">
        <v>42487.487132639995</v>
      </c>
    </row>
    <row r="103" spans="1:31" x14ac:dyDescent="0.25">
      <c r="H103" s="17">
        <v>300522121</v>
      </c>
      <c r="I103" s="2"/>
      <c r="J103" s="2"/>
      <c r="K103" s="2"/>
      <c r="L103" s="2">
        <v>4876.6252354399994</v>
      </c>
      <c r="M103" s="2">
        <v>4876.6252354399994</v>
      </c>
      <c r="N103" s="2"/>
      <c r="O103" s="2"/>
      <c r="P103" s="2">
        <v>4876.6252354399994</v>
      </c>
      <c r="X103" t="s">
        <v>51</v>
      </c>
      <c r="Z103" s="2"/>
      <c r="AA103" s="2"/>
      <c r="AB103" s="2"/>
      <c r="AC103" s="2"/>
      <c r="AD103" s="2"/>
      <c r="AE103" s="2"/>
    </row>
    <row r="104" spans="1:31" x14ac:dyDescent="0.25">
      <c r="H104" s="17">
        <v>300521295</v>
      </c>
      <c r="I104" s="2"/>
      <c r="J104" s="2"/>
      <c r="K104" s="2"/>
      <c r="L104" s="2">
        <v>4876.6252354399994</v>
      </c>
      <c r="M104" s="2">
        <v>4876.6252354399994</v>
      </c>
      <c r="N104" s="2"/>
      <c r="O104" s="2"/>
      <c r="P104" s="2">
        <v>4876.6252354399994</v>
      </c>
      <c r="Y104">
        <v>300522058</v>
      </c>
      <c r="Z104" s="2"/>
      <c r="AA104" s="2"/>
      <c r="AB104" s="2"/>
      <c r="AC104" s="2">
        <v>5745.2465477200003</v>
      </c>
      <c r="AD104" s="2"/>
      <c r="AE104" s="2">
        <v>5745.2465477200003</v>
      </c>
    </row>
    <row r="105" spans="1:31" x14ac:dyDescent="0.25">
      <c r="H105" s="16" t="s">
        <v>164</v>
      </c>
      <c r="I105" s="2">
        <v>10551.323859319997</v>
      </c>
      <c r="J105" s="2"/>
      <c r="K105" s="2"/>
      <c r="L105" s="2"/>
      <c r="M105" s="2">
        <v>10551.323859319997</v>
      </c>
      <c r="N105" s="2"/>
      <c r="O105" s="2"/>
      <c r="P105" s="2">
        <v>10551.323859319997</v>
      </c>
      <c r="Y105">
        <v>300522132</v>
      </c>
      <c r="Z105" s="2"/>
      <c r="AA105" s="2"/>
      <c r="AB105" s="2"/>
      <c r="AC105" s="2">
        <v>5745.2465477200003</v>
      </c>
      <c r="AD105" s="2"/>
      <c r="AE105" s="2">
        <v>5745.2465477200003</v>
      </c>
    </row>
    <row r="106" spans="1:31" x14ac:dyDescent="0.25">
      <c r="H106" s="17">
        <v>300521363</v>
      </c>
      <c r="I106" s="2">
        <v>5275.6619296599983</v>
      </c>
      <c r="J106" s="2"/>
      <c r="K106" s="2"/>
      <c r="L106" s="2"/>
      <c r="M106" s="2">
        <v>5275.6619296599983</v>
      </c>
      <c r="N106" s="2"/>
      <c r="O106" s="2"/>
      <c r="P106" s="2">
        <v>5275.6619296599983</v>
      </c>
      <c r="Y106">
        <v>300522452</v>
      </c>
      <c r="Z106" s="2"/>
      <c r="AA106" s="2"/>
      <c r="AB106" s="2"/>
      <c r="AC106" s="2">
        <v>5745.2465477200003</v>
      </c>
      <c r="AD106" s="2"/>
      <c r="AE106" s="2">
        <v>5745.2465477200003</v>
      </c>
    </row>
    <row r="107" spans="1:31" x14ac:dyDescent="0.25">
      <c r="H107" s="17">
        <v>300521630</v>
      </c>
      <c r="I107" s="2">
        <v>5275.6619296599983</v>
      </c>
      <c r="J107" s="2"/>
      <c r="K107" s="2"/>
      <c r="L107" s="2"/>
      <c r="M107" s="2">
        <v>5275.6619296599983</v>
      </c>
      <c r="N107" s="2"/>
      <c r="O107" s="2"/>
      <c r="P107" s="2">
        <v>5275.6619296599983</v>
      </c>
      <c r="Y107">
        <v>300522458</v>
      </c>
      <c r="Z107" s="2"/>
      <c r="AA107" s="2"/>
      <c r="AB107" s="2"/>
      <c r="AC107" s="2">
        <v>5745.2465477200003</v>
      </c>
      <c r="AD107" s="2"/>
      <c r="AE107" s="2">
        <v>5745.2465477200003</v>
      </c>
    </row>
    <row r="108" spans="1:31" x14ac:dyDescent="0.25">
      <c r="H108" s="16" t="s">
        <v>225</v>
      </c>
      <c r="I108" s="2"/>
      <c r="J108" s="2"/>
      <c r="K108" s="2">
        <v>5727.6095667600002</v>
      </c>
      <c r="L108" s="2">
        <v>9753.2504708799988</v>
      </c>
      <c r="M108" s="2">
        <v>15480.860037639999</v>
      </c>
      <c r="N108" s="2"/>
      <c r="O108" s="2"/>
      <c r="P108" s="2">
        <v>15480.860037639999</v>
      </c>
      <c r="X108" t="s">
        <v>55</v>
      </c>
      <c r="Z108" s="2"/>
      <c r="AA108" s="2"/>
      <c r="AB108" s="2"/>
      <c r="AC108" s="2"/>
      <c r="AD108" s="2"/>
      <c r="AE108" s="2"/>
    </row>
    <row r="109" spans="1:31" x14ac:dyDescent="0.25">
      <c r="H109" s="17">
        <v>300521872</v>
      </c>
      <c r="I109" s="2"/>
      <c r="J109" s="2"/>
      <c r="K109" s="2">
        <v>5727.6095667600002</v>
      </c>
      <c r="L109" s="2"/>
      <c r="M109" s="2">
        <v>5727.6095667600002</v>
      </c>
      <c r="N109" s="2"/>
      <c r="O109" s="2"/>
      <c r="P109" s="2">
        <v>5727.6095667600002</v>
      </c>
      <c r="Y109">
        <v>300521895</v>
      </c>
      <c r="Z109" s="2"/>
      <c r="AA109" s="2"/>
      <c r="AB109" s="2"/>
      <c r="AC109" s="2">
        <v>4876.6252354399994</v>
      </c>
      <c r="AD109" s="2"/>
      <c r="AE109" s="2">
        <v>4876.6252354399994</v>
      </c>
    </row>
    <row r="110" spans="1:31" x14ac:dyDescent="0.25">
      <c r="H110" s="17">
        <v>300521810</v>
      </c>
      <c r="I110" s="2"/>
      <c r="J110" s="2"/>
      <c r="K110" s="2"/>
      <c r="L110" s="2">
        <v>4876.6252354399994</v>
      </c>
      <c r="M110" s="2">
        <v>4876.6252354399994</v>
      </c>
      <c r="N110" s="2"/>
      <c r="O110" s="2"/>
      <c r="P110" s="2">
        <v>4876.6252354399994</v>
      </c>
      <c r="Y110">
        <v>300522232</v>
      </c>
      <c r="Z110" s="2"/>
      <c r="AA110" s="2"/>
      <c r="AB110" s="2"/>
      <c r="AC110" s="2">
        <v>4876.6252354399994</v>
      </c>
      <c r="AD110" s="2"/>
      <c r="AE110" s="2">
        <v>4876.6252354399994</v>
      </c>
    </row>
    <row r="111" spans="1:31" x14ac:dyDescent="0.25">
      <c r="H111" s="17">
        <v>300522188</v>
      </c>
      <c r="I111" s="2"/>
      <c r="J111" s="2"/>
      <c r="K111" s="2"/>
      <c r="L111" s="2">
        <v>4876.6252354399994</v>
      </c>
      <c r="M111" s="2">
        <v>4876.6252354399994</v>
      </c>
      <c r="N111" s="2"/>
      <c r="O111" s="2"/>
      <c r="P111" s="2">
        <v>4876.6252354399994</v>
      </c>
      <c r="Y111">
        <v>300522509</v>
      </c>
      <c r="Z111" s="2"/>
      <c r="AA111" s="2"/>
      <c r="AB111" s="2"/>
      <c r="AC111" s="2">
        <v>4876.6252354399994</v>
      </c>
      <c r="AD111" s="2"/>
      <c r="AE111" s="2">
        <v>4876.6252354399994</v>
      </c>
    </row>
    <row r="112" spans="1:31" x14ac:dyDescent="0.25">
      <c r="H112" s="4">
        <v>10</v>
      </c>
      <c r="I112" s="2"/>
      <c r="J112" s="2"/>
      <c r="K112" s="2">
        <v>22980.986190880001</v>
      </c>
      <c r="L112" s="2">
        <v>17255.581246739999</v>
      </c>
      <c r="M112" s="2">
        <v>40236.567437619997</v>
      </c>
      <c r="N112" s="2"/>
      <c r="O112" s="2"/>
      <c r="P112" s="2">
        <v>40236.567437619997</v>
      </c>
      <c r="Y112">
        <v>300522213</v>
      </c>
      <c r="Z112" s="2"/>
      <c r="AA112" s="2"/>
      <c r="AB112" s="2"/>
      <c r="AC112" s="2">
        <v>4876.6252354399994</v>
      </c>
      <c r="AD112" s="2"/>
      <c r="AE112" s="2">
        <v>4876.6252354399994</v>
      </c>
    </row>
    <row r="113" spans="8:31" x14ac:dyDescent="0.25">
      <c r="H113" s="16" t="s">
        <v>154</v>
      </c>
      <c r="I113" s="2"/>
      <c r="J113" s="2"/>
      <c r="K113" s="2">
        <v>11490.493095440001</v>
      </c>
      <c r="L113" s="2"/>
      <c r="M113" s="2">
        <v>11490.493095440001</v>
      </c>
      <c r="N113" s="2"/>
      <c r="O113" s="2"/>
      <c r="P113" s="2">
        <v>11490.493095440001</v>
      </c>
      <c r="W113">
        <v>13</v>
      </c>
      <c r="Z113" s="2"/>
      <c r="AA113" s="2"/>
      <c r="AB113" s="2"/>
      <c r="AC113" s="2"/>
      <c r="AD113" s="2">
        <v>40263.022909059997</v>
      </c>
      <c r="AE113" s="2">
        <v>40263.022909059997</v>
      </c>
    </row>
    <row r="114" spans="8:31" x14ac:dyDescent="0.25">
      <c r="H114" s="17">
        <v>300522559</v>
      </c>
      <c r="I114" s="2"/>
      <c r="J114" s="2"/>
      <c r="K114" s="2">
        <v>5745.2465477200003</v>
      </c>
      <c r="L114" s="2"/>
      <c r="M114" s="2">
        <v>5745.2465477200003</v>
      </c>
      <c r="N114" s="2"/>
      <c r="O114" s="2"/>
      <c r="P114" s="2">
        <v>5745.2465477200003</v>
      </c>
      <c r="X114" t="s">
        <v>55</v>
      </c>
      <c r="Z114" s="2"/>
      <c r="AA114" s="2"/>
      <c r="AB114" s="2"/>
      <c r="AC114" s="2"/>
      <c r="AD114" s="2"/>
      <c r="AE114" s="2"/>
    </row>
    <row r="115" spans="8:31" x14ac:dyDescent="0.25">
      <c r="H115" s="17">
        <v>300522662</v>
      </c>
      <c r="I115" s="2"/>
      <c r="J115" s="2"/>
      <c r="K115" s="2">
        <v>5745.2465477200003</v>
      </c>
      <c r="L115" s="2"/>
      <c r="M115" s="2">
        <v>5745.2465477200003</v>
      </c>
      <c r="N115" s="2"/>
      <c r="O115" s="2"/>
      <c r="P115" s="2">
        <v>5745.2465477200003</v>
      </c>
      <c r="Y115">
        <v>300522311</v>
      </c>
      <c r="Z115" s="2"/>
      <c r="AA115" s="2"/>
      <c r="AB115" s="2"/>
      <c r="AC115" s="2"/>
      <c r="AD115" s="2">
        <v>5751.8604155799994</v>
      </c>
      <c r="AE115" s="2">
        <v>5751.8604155799994</v>
      </c>
    </row>
    <row r="116" spans="8:31" x14ac:dyDescent="0.25">
      <c r="H116" s="16" t="s">
        <v>153</v>
      </c>
      <c r="I116" s="2"/>
      <c r="J116" s="2"/>
      <c r="K116" s="2">
        <v>11490.493095440001</v>
      </c>
      <c r="L116" s="2"/>
      <c r="M116" s="2">
        <v>11490.493095440001</v>
      </c>
      <c r="N116" s="2"/>
      <c r="O116" s="2"/>
      <c r="P116" s="2">
        <v>11490.493095440001</v>
      </c>
      <c r="Y116">
        <v>300522576</v>
      </c>
      <c r="Z116" s="2"/>
      <c r="AA116" s="2"/>
      <c r="AB116" s="2"/>
      <c r="AC116" s="2"/>
      <c r="AD116" s="2">
        <v>5751.8604155799994</v>
      </c>
      <c r="AE116" s="2">
        <v>5751.8604155799994</v>
      </c>
    </row>
    <row r="117" spans="8:31" x14ac:dyDescent="0.25">
      <c r="H117" s="17">
        <v>300524544</v>
      </c>
      <c r="I117" s="2"/>
      <c r="J117" s="2"/>
      <c r="K117" s="2">
        <v>5745.2465477200003</v>
      </c>
      <c r="L117" s="2"/>
      <c r="M117" s="2">
        <v>5745.2465477200003</v>
      </c>
      <c r="N117" s="2"/>
      <c r="O117" s="2"/>
      <c r="P117" s="2">
        <v>5745.2465477200003</v>
      </c>
      <c r="Y117">
        <v>300522055</v>
      </c>
      <c r="Z117" s="2"/>
      <c r="AA117" s="2"/>
      <c r="AB117" s="2"/>
      <c r="AC117" s="2"/>
      <c r="AD117" s="2">
        <v>5751.8604155799994</v>
      </c>
      <c r="AE117" s="2">
        <v>5751.8604155799994</v>
      </c>
    </row>
    <row r="118" spans="8:31" x14ac:dyDescent="0.25">
      <c r="H118" s="17">
        <v>300523363</v>
      </c>
      <c r="I118" s="2"/>
      <c r="J118" s="2"/>
      <c r="K118" s="2">
        <v>5745.2465477200003</v>
      </c>
      <c r="L118" s="2"/>
      <c r="M118" s="2">
        <v>5745.2465477200003</v>
      </c>
      <c r="N118" s="2"/>
      <c r="O118" s="2"/>
      <c r="P118" s="2">
        <v>5745.2465477200003</v>
      </c>
      <c r="Y118">
        <v>300522077</v>
      </c>
      <c r="Z118" s="2"/>
      <c r="AA118" s="2"/>
      <c r="AB118" s="2"/>
      <c r="AC118" s="2"/>
      <c r="AD118" s="2">
        <v>5751.8604155799994</v>
      </c>
      <c r="AE118" s="2">
        <v>5751.8604155799994</v>
      </c>
    </row>
    <row r="119" spans="8:31" x14ac:dyDescent="0.25">
      <c r="H119" s="16" t="s">
        <v>225</v>
      </c>
      <c r="I119" s="2"/>
      <c r="J119" s="2"/>
      <c r="K119" s="2"/>
      <c r="L119" s="2">
        <v>17255.581246739999</v>
      </c>
      <c r="M119" s="2">
        <v>17255.581246739999</v>
      </c>
      <c r="N119" s="2"/>
      <c r="O119" s="2"/>
      <c r="P119" s="2">
        <v>17255.581246739999</v>
      </c>
      <c r="Y119">
        <v>300522081</v>
      </c>
      <c r="Z119" s="2"/>
      <c r="AA119" s="2"/>
      <c r="AB119" s="2"/>
      <c r="AC119" s="2"/>
      <c r="AD119" s="2">
        <v>5751.8604155799994</v>
      </c>
      <c r="AE119" s="2">
        <v>5751.8604155799994</v>
      </c>
    </row>
    <row r="120" spans="8:31" x14ac:dyDescent="0.25">
      <c r="H120" s="17">
        <v>300521712</v>
      </c>
      <c r="I120" s="2"/>
      <c r="J120" s="2"/>
      <c r="K120" s="2"/>
      <c r="L120" s="2">
        <v>5751.8604155799994</v>
      </c>
      <c r="M120" s="2">
        <v>5751.8604155799994</v>
      </c>
      <c r="N120" s="2"/>
      <c r="O120" s="2"/>
      <c r="P120" s="2">
        <v>5751.8604155799994</v>
      </c>
      <c r="Y120">
        <v>300522300</v>
      </c>
      <c r="Z120" s="2"/>
      <c r="AA120" s="2"/>
      <c r="AB120" s="2"/>
      <c r="AC120" s="2"/>
      <c r="AD120" s="2">
        <v>5751.8604155799994</v>
      </c>
      <c r="AE120" s="2">
        <v>5751.8604155799994</v>
      </c>
    </row>
    <row r="121" spans="8:31" x14ac:dyDescent="0.25">
      <c r="H121" s="17">
        <v>300521966</v>
      </c>
      <c r="I121" s="2"/>
      <c r="J121" s="2"/>
      <c r="K121" s="2"/>
      <c r="L121" s="2">
        <v>5751.8604155799994</v>
      </c>
      <c r="M121" s="2">
        <v>5751.8604155799994</v>
      </c>
      <c r="N121" s="2"/>
      <c r="O121" s="2"/>
      <c r="P121" s="2">
        <v>5751.8604155799994</v>
      </c>
      <c r="Y121">
        <v>300521695</v>
      </c>
      <c r="Z121" s="2"/>
      <c r="AA121" s="2"/>
      <c r="AB121" s="2"/>
      <c r="AC121" s="2"/>
      <c r="AD121" s="2">
        <v>5751.8604155799994</v>
      </c>
      <c r="AE121" s="2">
        <v>5751.8604155799994</v>
      </c>
    </row>
    <row r="122" spans="8:31" x14ac:dyDescent="0.25">
      <c r="H122" s="17">
        <v>300522200</v>
      </c>
      <c r="I122" s="2"/>
      <c r="J122" s="2"/>
      <c r="K122" s="2"/>
      <c r="L122" s="2">
        <v>5751.8604155799994</v>
      </c>
      <c r="M122" s="2">
        <v>5751.8604155799994</v>
      </c>
      <c r="N122" s="2"/>
      <c r="O122" s="2"/>
      <c r="P122" s="2">
        <v>5751.8604155799994</v>
      </c>
      <c r="W122">
        <v>14</v>
      </c>
      <c r="Z122" s="2"/>
      <c r="AA122" s="2"/>
      <c r="AB122" s="2"/>
      <c r="AC122" s="2"/>
      <c r="AD122" s="2">
        <v>40983.934505799996</v>
      </c>
      <c r="AE122" s="2">
        <v>40983.934505799996</v>
      </c>
    </row>
    <row r="123" spans="8:31" x14ac:dyDescent="0.25">
      <c r="H123" s="4">
        <v>12</v>
      </c>
      <c r="I123" s="2"/>
      <c r="J123" s="2"/>
      <c r="K123" s="2">
        <v>22980.986190880001</v>
      </c>
      <c r="L123" s="2">
        <v>19506.500941759998</v>
      </c>
      <c r="M123" s="2">
        <v>42487.487132640003</v>
      </c>
      <c r="N123" s="2"/>
      <c r="O123" s="2"/>
      <c r="P123" s="2">
        <v>42487.487132640003</v>
      </c>
      <c r="X123" t="s">
        <v>51</v>
      </c>
      <c r="Z123" s="2"/>
      <c r="AA123" s="2"/>
      <c r="AB123" s="2"/>
      <c r="AC123" s="2"/>
      <c r="AD123" s="2"/>
      <c r="AE123" s="2"/>
    </row>
    <row r="124" spans="8:31" x14ac:dyDescent="0.25">
      <c r="H124" s="16" t="s">
        <v>153</v>
      </c>
      <c r="I124" s="2"/>
      <c r="J124" s="2"/>
      <c r="K124" s="2">
        <v>22980.986190880001</v>
      </c>
      <c r="L124" s="2">
        <v>19506.500941759998</v>
      </c>
      <c r="M124" s="2">
        <v>42487.487132640003</v>
      </c>
      <c r="N124" s="2"/>
      <c r="O124" s="2"/>
      <c r="P124" s="2">
        <v>42487.487132640003</v>
      </c>
      <c r="Y124">
        <v>300520944</v>
      </c>
      <c r="Z124" s="2"/>
      <c r="AA124" s="2"/>
      <c r="AB124" s="2"/>
      <c r="AC124" s="2"/>
      <c r="AD124" s="2">
        <v>4962.6055176199998</v>
      </c>
      <c r="AE124" s="2">
        <v>4962.6055176199998</v>
      </c>
    </row>
    <row r="125" spans="8:31" x14ac:dyDescent="0.25">
      <c r="H125" s="17">
        <v>300521895</v>
      </c>
      <c r="I125" s="2"/>
      <c r="J125" s="2"/>
      <c r="K125" s="2"/>
      <c r="L125" s="2">
        <v>4876.6252354399994</v>
      </c>
      <c r="M125" s="2">
        <v>4876.6252354399994</v>
      </c>
      <c r="N125" s="2"/>
      <c r="O125" s="2"/>
      <c r="P125" s="2">
        <v>4876.6252354399994</v>
      </c>
      <c r="Y125">
        <v>300521792</v>
      </c>
      <c r="Z125" s="2"/>
      <c r="AA125" s="2"/>
      <c r="AB125" s="2"/>
      <c r="AC125" s="2"/>
      <c r="AD125" s="2">
        <v>5086.0643843399994</v>
      </c>
      <c r="AE125" s="2">
        <v>5086.0643843399994</v>
      </c>
    </row>
    <row r="126" spans="8:31" x14ac:dyDescent="0.25">
      <c r="H126" s="17">
        <v>300522232</v>
      </c>
      <c r="I126" s="2"/>
      <c r="J126" s="2"/>
      <c r="K126" s="2"/>
      <c r="L126" s="2">
        <v>4876.6252354399994</v>
      </c>
      <c r="M126" s="2">
        <v>4876.6252354399994</v>
      </c>
      <c r="N126" s="2"/>
      <c r="O126" s="2"/>
      <c r="P126" s="2">
        <v>4876.6252354399994</v>
      </c>
      <c r="Y126">
        <v>300522287</v>
      </c>
      <c r="Z126" s="2"/>
      <c r="AA126" s="2"/>
      <c r="AB126" s="2"/>
      <c r="AC126" s="2"/>
      <c r="AD126" s="2">
        <v>5086.0643843399994</v>
      </c>
      <c r="AE126" s="2">
        <v>5086.0643843399994</v>
      </c>
    </row>
    <row r="127" spans="8:31" x14ac:dyDescent="0.25">
      <c r="H127" s="17">
        <v>300522509</v>
      </c>
      <c r="I127" s="2"/>
      <c r="J127" s="2"/>
      <c r="K127" s="2"/>
      <c r="L127" s="2">
        <v>4876.6252354399994</v>
      </c>
      <c r="M127" s="2">
        <v>4876.6252354399994</v>
      </c>
      <c r="N127" s="2"/>
      <c r="O127" s="2"/>
      <c r="P127" s="2">
        <v>4876.6252354399994</v>
      </c>
      <c r="Y127">
        <v>300522829</v>
      </c>
      <c r="Z127" s="2"/>
      <c r="AA127" s="2"/>
      <c r="AB127" s="2"/>
      <c r="AC127" s="2"/>
      <c r="AD127" s="2">
        <v>5086.0643843399994</v>
      </c>
      <c r="AE127" s="2">
        <v>5086.0643843399994</v>
      </c>
    </row>
    <row r="128" spans="8:31" x14ac:dyDescent="0.25">
      <c r="H128" s="17">
        <v>300522213</v>
      </c>
      <c r="I128" s="2"/>
      <c r="J128" s="2"/>
      <c r="K128" s="2"/>
      <c r="L128" s="2">
        <v>4876.6252354399994</v>
      </c>
      <c r="M128" s="2">
        <v>4876.6252354399994</v>
      </c>
      <c r="N128" s="2"/>
      <c r="O128" s="2"/>
      <c r="P128" s="2">
        <v>4876.6252354399994</v>
      </c>
      <c r="Y128">
        <v>300524934</v>
      </c>
      <c r="Z128" s="2"/>
      <c r="AA128" s="2"/>
      <c r="AB128" s="2"/>
      <c r="AC128" s="2"/>
      <c r="AD128" s="2">
        <v>4962.6055176199998</v>
      </c>
      <c r="AE128" s="2">
        <v>4962.6055176199998</v>
      </c>
    </row>
    <row r="129" spans="8:31" x14ac:dyDescent="0.25">
      <c r="H129" s="17">
        <v>300522058</v>
      </c>
      <c r="I129" s="2"/>
      <c r="J129" s="2"/>
      <c r="K129" s="2">
        <v>5745.2465477200003</v>
      </c>
      <c r="L129" s="2"/>
      <c r="M129" s="2">
        <v>5745.2465477200003</v>
      </c>
      <c r="N129" s="2"/>
      <c r="O129" s="2"/>
      <c r="P129" s="2">
        <v>5745.2465477200003</v>
      </c>
      <c r="Y129">
        <v>300524945</v>
      </c>
      <c r="Z129" s="2"/>
      <c r="AA129" s="2"/>
      <c r="AB129" s="2"/>
      <c r="AC129" s="2"/>
      <c r="AD129" s="2">
        <v>5086.0643843399994</v>
      </c>
      <c r="AE129" s="2">
        <v>5086.0643843399994</v>
      </c>
    </row>
    <row r="130" spans="8:31" x14ac:dyDescent="0.25">
      <c r="H130" s="17">
        <v>300522132</v>
      </c>
      <c r="I130" s="2"/>
      <c r="J130" s="2"/>
      <c r="K130" s="2">
        <v>5745.2465477200003</v>
      </c>
      <c r="L130" s="2"/>
      <c r="M130" s="2">
        <v>5745.2465477200003</v>
      </c>
      <c r="N130" s="2"/>
      <c r="O130" s="2"/>
      <c r="P130" s="2">
        <v>5745.2465477200003</v>
      </c>
      <c r="Y130">
        <v>300520199</v>
      </c>
      <c r="Z130" s="2"/>
      <c r="AA130" s="2"/>
      <c r="AB130" s="2"/>
      <c r="AC130" s="2"/>
      <c r="AD130" s="2">
        <v>4962.6055176199998</v>
      </c>
      <c r="AE130" s="2">
        <v>4962.6055176199998</v>
      </c>
    </row>
    <row r="131" spans="8:31" x14ac:dyDescent="0.25">
      <c r="H131" s="17">
        <v>300522452</v>
      </c>
      <c r="I131" s="2"/>
      <c r="J131" s="2"/>
      <c r="K131" s="2">
        <v>5745.2465477200003</v>
      </c>
      <c r="L131" s="2"/>
      <c r="M131" s="2">
        <v>5745.2465477200003</v>
      </c>
      <c r="N131" s="2"/>
      <c r="O131" s="2"/>
      <c r="P131" s="2">
        <v>5745.2465477200003</v>
      </c>
      <c r="X131" t="s">
        <v>55</v>
      </c>
      <c r="Z131" s="2"/>
      <c r="AA131" s="2"/>
      <c r="AB131" s="2"/>
      <c r="AC131" s="2"/>
      <c r="AD131" s="2"/>
      <c r="AE131" s="2"/>
    </row>
    <row r="132" spans="8:31" x14ac:dyDescent="0.25">
      <c r="H132" s="17">
        <v>300522458</v>
      </c>
      <c r="I132" s="2"/>
      <c r="J132" s="2"/>
      <c r="K132" s="2">
        <v>5745.2465477200003</v>
      </c>
      <c r="L132" s="2"/>
      <c r="M132" s="2">
        <v>5745.2465477200003</v>
      </c>
      <c r="N132" s="2"/>
      <c r="O132" s="2"/>
      <c r="P132" s="2">
        <v>5745.2465477200003</v>
      </c>
      <c r="Y132">
        <v>300522745</v>
      </c>
      <c r="Z132" s="2"/>
      <c r="AA132" s="2"/>
      <c r="AB132" s="2"/>
      <c r="AC132" s="2"/>
      <c r="AD132" s="2">
        <v>5751.8604155799994</v>
      </c>
      <c r="AE132" s="2">
        <v>5751.8604155799994</v>
      </c>
    </row>
    <row r="133" spans="8:31" x14ac:dyDescent="0.25">
      <c r="H133" s="4">
        <v>13</v>
      </c>
      <c r="I133" s="2"/>
      <c r="J133" s="2"/>
      <c r="K133" s="2"/>
      <c r="L133" s="2">
        <v>40263.022909059997</v>
      </c>
      <c r="M133" s="2">
        <v>40263.022909059997</v>
      </c>
      <c r="N133" s="2"/>
      <c r="O133" s="2"/>
      <c r="P133" s="2">
        <v>40263.022909059997</v>
      </c>
      <c r="W133" t="s">
        <v>35</v>
      </c>
      <c r="Z133" s="2">
        <v>54257.526376296002</v>
      </c>
      <c r="AA133" s="2">
        <v>128609.82574589021</v>
      </c>
      <c r="AB133" s="2">
        <v>43676.912530738846</v>
      </c>
      <c r="AC133" s="2">
        <v>112487.89294496302</v>
      </c>
      <c r="AD133" s="2">
        <v>105258.825142852</v>
      </c>
      <c r="AE133" s="2">
        <v>444290.98274073965</v>
      </c>
    </row>
    <row r="134" spans="8:31" x14ac:dyDescent="0.25">
      <c r="H134" s="16" t="s">
        <v>225</v>
      </c>
      <c r="I134" s="2"/>
      <c r="J134" s="2"/>
      <c r="K134" s="2"/>
      <c r="L134" s="2">
        <v>40263.022909059997</v>
      </c>
      <c r="M134" s="2">
        <v>40263.022909059997</v>
      </c>
      <c r="N134" s="2"/>
      <c r="O134" s="2"/>
      <c r="P134" s="2">
        <v>40263.022909059997</v>
      </c>
    </row>
    <row r="135" spans="8:31" x14ac:dyDescent="0.25">
      <c r="H135" s="17">
        <v>300522311</v>
      </c>
      <c r="I135" s="2"/>
      <c r="J135" s="2"/>
      <c r="K135" s="2"/>
      <c r="L135" s="2">
        <v>5751.8604155799994</v>
      </c>
      <c r="M135" s="2">
        <v>5751.8604155799994</v>
      </c>
      <c r="N135" s="2"/>
      <c r="O135" s="2"/>
      <c r="P135" s="2">
        <v>5751.8604155799994</v>
      </c>
    </row>
    <row r="136" spans="8:31" x14ac:dyDescent="0.25">
      <c r="H136" s="17">
        <v>300522576</v>
      </c>
      <c r="I136" s="2"/>
      <c r="J136" s="2"/>
      <c r="K136" s="2"/>
      <c r="L136" s="2">
        <v>5751.8604155799994</v>
      </c>
      <c r="M136" s="2">
        <v>5751.8604155799994</v>
      </c>
      <c r="N136" s="2"/>
      <c r="O136" s="2"/>
      <c r="P136" s="2">
        <v>5751.8604155799994</v>
      </c>
    </row>
    <row r="137" spans="8:31" x14ac:dyDescent="0.25">
      <c r="H137" s="17">
        <v>300522055</v>
      </c>
      <c r="I137" s="2"/>
      <c r="J137" s="2"/>
      <c r="K137" s="2"/>
      <c r="L137" s="2">
        <v>5751.8604155799994</v>
      </c>
      <c r="M137" s="2">
        <v>5751.8604155799994</v>
      </c>
      <c r="N137" s="2"/>
      <c r="O137" s="2"/>
      <c r="P137" s="2">
        <v>5751.8604155799994</v>
      </c>
    </row>
    <row r="138" spans="8:31" x14ac:dyDescent="0.25">
      <c r="H138" s="17">
        <v>300522077</v>
      </c>
      <c r="I138" s="2"/>
      <c r="J138" s="2"/>
      <c r="K138" s="2"/>
      <c r="L138" s="2">
        <v>5751.8604155799994</v>
      </c>
      <c r="M138" s="2">
        <v>5751.8604155799994</v>
      </c>
      <c r="N138" s="2"/>
      <c r="O138" s="2"/>
      <c r="P138" s="2">
        <v>5751.8604155799994</v>
      </c>
    </row>
    <row r="139" spans="8:31" x14ac:dyDescent="0.25">
      <c r="H139" s="17">
        <v>300522081</v>
      </c>
      <c r="I139" s="2"/>
      <c r="J139" s="2"/>
      <c r="K139" s="2"/>
      <c r="L139" s="2">
        <v>5751.8604155799994</v>
      </c>
      <c r="M139" s="2">
        <v>5751.8604155799994</v>
      </c>
      <c r="N139" s="2"/>
      <c r="O139" s="2"/>
      <c r="P139" s="2">
        <v>5751.8604155799994</v>
      </c>
    </row>
    <row r="140" spans="8:31" x14ac:dyDescent="0.25">
      <c r="H140" s="17">
        <v>300522300</v>
      </c>
      <c r="I140" s="2"/>
      <c r="J140" s="2"/>
      <c r="K140" s="2"/>
      <c r="L140" s="2">
        <v>5751.8604155799994</v>
      </c>
      <c r="M140" s="2">
        <v>5751.8604155799994</v>
      </c>
      <c r="N140" s="2"/>
      <c r="O140" s="2"/>
      <c r="P140" s="2">
        <v>5751.8604155799994</v>
      </c>
    </row>
    <row r="141" spans="8:31" x14ac:dyDescent="0.25">
      <c r="H141" s="17">
        <v>300521695</v>
      </c>
      <c r="I141" s="2"/>
      <c r="J141" s="2"/>
      <c r="K141" s="2"/>
      <c r="L141" s="2">
        <v>5751.8604155799994</v>
      </c>
      <c r="M141" s="2">
        <v>5751.8604155799994</v>
      </c>
      <c r="N141" s="2"/>
      <c r="O141" s="2"/>
      <c r="P141" s="2">
        <v>5751.8604155799994</v>
      </c>
    </row>
    <row r="142" spans="8:31" x14ac:dyDescent="0.25">
      <c r="H142" s="4">
        <v>14</v>
      </c>
      <c r="I142" s="2"/>
      <c r="J142" s="2"/>
      <c r="K142" s="2">
        <v>35232.074090219998</v>
      </c>
      <c r="L142" s="2">
        <v>5751.8604155799994</v>
      </c>
      <c r="M142" s="2">
        <v>40983.934505800004</v>
      </c>
      <c r="N142" s="2"/>
      <c r="O142" s="2"/>
      <c r="P142" s="2">
        <v>40983.934505800004</v>
      </c>
    </row>
    <row r="143" spans="8:31" x14ac:dyDescent="0.25">
      <c r="H143" s="16" t="s">
        <v>225</v>
      </c>
      <c r="I143" s="2"/>
      <c r="J143" s="2"/>
      <c r="K143" s="2">
        <v>35232.074090219998</v>
      </c>
      <c r="L143" s="2">
        <v>5751.8604155799994</v>
      </c>
      <c r="M143" s="2">
        <v>40983.934505800004</v>
      </c>
      <c r="N143" s="2"/>
      <c r="O143" s="2"/>
      <c r="P143" s="2">
        <v>40983.934505800004</v>
      </c>
    </row>
    <row r="144" spans="8:31" x14ac:dyDescent="0.25">
      <c r="H144" s="17">
        <v>300522745</v>
      </c>
      <c r="I144" s="2"/>
      <c r="J144" s="2"/>
      <c r="K144" s="2"/>
      <c r="L144" s="2">
        <v>5751.8604155799994</v>
      </c>
      <c r="M144" s="2">
        <v>5751.8604155799994</v>
      </c>
      <c r="N144" s="2"/>
      <c r="O144" s="2"/>
      <c r="P144" s="2">
        <v>5751.8604155799994</v>
      </c>
    </row>
    <row r="145" spans="8:16" x14ac:dyDescent="0.25">
      <c r="H145" s="17">
        <v>300520944</v>
      </c>
      <c r="I145" s="2"/>
      <c r="J145" s="2"/>
      <c r="K145" s="2">
        <v>4962.6055176199998</v>
      </c>
      <c r="L145" s="2"/>
      <c r="M145" s="2">
        <v>4962.6055176199998</v>
      </c>
      <c r="N145" s="2"/>
      <c r="O145" s="2"/>
      <c r="P145" s="2">
        <v>4962.6055176199998</v>
      </c>
    </row>
    <row r="146" spans="8:16" x14ac:dyDescent="0.25">
      <c r="H146" s="17">
        <v>300521792</v>
      </c>
      <c r="I146" s="2"/>
      <c r="J146" s="2"/>
      <c r="K146" s="2">
        <v>5086.0643843399994</v>
      </c>
      <c r="L146" s="2"/>
      <c r="M146" s="2">
        <v>5086.0643843399994</v>
      </c>
      <c r="N146" s="2"/>
      <c r="O146" s="2"/>
      <c r="P146" s="2">
        <v>5086.0643843399994</v>
      </c>
    </row>
    <row r="147" spans="8:16" x14ac:dyDescent="0.25">
      <c r="H147" s="17">
        <v>300522287</v>
      </c>
      <c r="I147" s="2"/>
      <c r="J147" s="2"/>
      <c r="K147" s="2">
        <v>5086.0643843399994</v>
      </c>
      <c r="L147" s="2"/>
      <c r="M147" s="2">
        <v>5086.0643843399994</v>
      </c>
      <c r="N147" s="2"/>
      <c r="O147" s="2"/>
      <c r="P147" s="2">
        <v>5086.0643843399994</v>
      </c>
    </row>
    <row r="148" spans="8:16" x14ac:dyDescent="0.25">
      <c r="H148" s="17">
        <v>300522829</v>
      </c>
      <c r="I148" s="2"/>
      <c r="J148" s="2"/>
      <c r="K148" s="2">
        <v>5086.0643843399994</v>
      </c>
      <c r="L148" s="2"/>
      <c r="M148" s="2">
        <v>5086.0643843399994</v>
      </c>
      <c r="N148" s="2"/>
      <c r="O148" s="2"/>
      <c r="P148" s="2">
        <v>5086.0643843399994</v>
      </c>
    </row>
    <row r="149" spans="8:16" x14ac:dyDescent="0.25">
      <c r="H149" s="17">
        <v>300524934</v>
      </c>
      <c r="I149" s="2"/>
      <c r="J149" s="2"/>
      <c r="K149" s="2">
        <v>4962.6055176199998</v>
      </c>
      <c r="L149" s="2"/>
      <c r="M149" s="2">
        <v>4962.6055176199998</v>
      </c>
      <c r="N149" s="2"/>
      <c r="O149" s="2"/>
      <c r="P149" s="2">
        <v>4962.6055176199998</v>
      </c>
    </row>
    <row r="150" spans="8:16" x14ac:dyDescent="0.25">
      <c r="H150" s="17">
        <v>300524945</v>
      </c>
      <c r="I150" s="2"/>
      <c r="J150" s="2"/>
      <c r="K150" s="2">
        <v>5086.0643843399994</v>
      </c>
      <c r="L150" s="2"/>
      <c r="M150" s="2">
        <v>5086.0643843399994</v>
      </c>
      <c r="N150" s="2"/>
      <c r="O150" s="2"/>
      <c r="P150" s="2">
        <v>5086.0643843399994</v>
      </c>
    </row>
    <row r="151" spans="8:16" x14ac:dyDescent="0.25">
      <c r="H151" s="17">
        <v>300520199</v>
      </c>
      <c r="I151" s="2"/>
      <c r="J151" s="2"/>
      <c r="K151" s="2">
        <v>4962.6055176199998</v>
      </c>
      <c r="L151" s="2"/>
      <c r="M151" s="2">
        <v>4962.6055176199998</v>
      </c>
      <c r="N151" s="2"/>
      <c r="O151" s="2"/>
      <c r="P151" s="2">
        <v>4962.6055176199998</v>
      </c>
    </row>
    <row r="152" spans="8:16" x14ac:dyDescent="0.25">
      <c r="H152" s="4">
        <v>17</v>
      </c>
      <c r="I152" s="2"/>
      <c r="J152" s="2"/>
      <c r="K152" s="2"/>
      <c r="L152" s="2"/>
      <c r="M152" s="2"/>
      <c r="N152" s="2">
        <v>43318.62986038001</v>
      </c>
      <c r="O152" s="2"/>
      <c r="P152" s="2">
        <v>43318.62986038001</v>
      </c>
    </row>
    <row r="153" spans="8:16" x14ac:dyDescent="0.25">
      <c r="H153" s="16" t="s">
        <v>198</v>
      </c>
      <c r="I153" s="2"/>
      <c r="J153" s="2"/>
      <c r="K153" s="2"/>
      <c r="L153" s="2"/>
      <c r="M153" s="2"/>
      <c r="N153" s="2">
        <v>19184.62603924</v>
      </c>
      <c r="O153" s="2"/>
      <c r="P153" s="2">
        <v>19184.62603924</v>
      </c>
    </row>
    <row r="154" spans="8:16" x14ac:dyDescent="0.25">
      <c r="H154" s="17">
        <v>300522690</v>
      </c>
      <c r="I154" s="2"/>
      <c r="J154" s="2"/>
      <c r="K154" s="2"/>
      <c r="L154" s="2"/>
      <c r="M154" s="2"/>
      <c r="N154" s="2">
        <v>4642.9352377199993</v>
      </c>
      <c r="O154" s="2"/>
      <c r="P154" s="2">
        <v>4642.9352377199993</v>
      </c>
    </row>
    <row r="155" spans="8:16" x14ac:dyDescent="0.25">
      <c r="H155" s="17">
        <v>300521776</v>
      </c>
      <c r="I155" s="2"/>
      <c r="J155" s="2"/>
      <c r="K155" s="2"/>
      <c r="L155" s="2"/>
      <c r="M155" s="2"/>
      <c r="N155" s="2">
        <v>4949.3777819000006</v>
      </c>
      <c r="O155" s="2"/>
      <c r="P155" s="2">
        <v>4949.3777819000006</v>
      </c>
    </row>
    <row r="156" spans="8:16" x14ac:dyDescent="0.25">
      <c r="H156" s="17">
        <v>300522256</v>
      </c>
      <c r="I156" s="2"/>
      <c r="J156" s="2"/>
      <c r="K156" s="2"/>
      <c r="L156" s="2"/>
      <c r="M156" s="2"/>
      <c r="N156" s="2">
        <v>4949.3777819000006</v>
      </c>
      <c r="O156" s="2"/>
      <c r="P156" s="2">
        <v>4949.3777819000006</v>
      </c>
    </row>
    <row r="157" spans="8:16" x14ac:dyDescent="0.25">
      <c r="H157" s="17">
        <v>300522840</v>
      </c>
      <c r="I157" s="2"/>
      <c r="J157" s="2"/>
      <c r="K157" s="2"/>
      <c r="L157" s="2"/>
      <c r="M157" s="2"/>
      <c r="N157" s="2">
        <v>4642.9352377199993</v>
      </c>
      <c r="O157" s="2"/>
      <c r="P157" s="2">
        <v>4642.9352377199993</v>
      </c>
    </row>
    <row r="158" spans="8:16" x14ac:dyDescent="0.25">
      <c r="H158" s="16" t="s">
        <v>199</v>
      </c>
      <c r="I158" s="2"/>
      <c r="J158" s="2"/>
      <c r="K158" s="2"/>
      <c r="L158" s="2"/>
      <c r="M158" s="2"/>
      <c r="N158" s="2">
        <v>24134.003821140002</v>
      </c>
      <c r="O158" s="2"/>
      <c r="P158" s="2">
        <v>24134.003821140002</v>
      </c>
    </row>
    <row r="159" spans="8:16" x14ac:dyDescent="0.25">
      <c r="H159" s="17">
        <v>300521115</v>
      </c>
      <c r="I159" s="2"/>
      <c r="J159" s="2"/>
      <c r="K159" s="2"/>
      <c r="L159" s="2"/>
      <c r="M159" s="2"/>
      <c r="N159" s="2">
        <v>4336.492693539999</v>
      </c>
      <c r="O159" s="2"/>
      <c r="P159" s="2">
        <v>4336.492693539999</v>
      </c>
    </row>
    <row r="160" spans="8:16" x14ac:dyDescent="0.25">
      <c r="H160" s="17">
        <v>300521343</v>
      </c>
      <c r="I160" s="2"/>
      <c r="J160" s="2"/>
      <c r="K160" s="2"/>
      <c r="L160" s="2"/>
      <c r="M160" s="2"/>
      <c r="N160" s="2">
        <v>4949.3777819000006</v>
      </c>
      <c r="O160" s="2"/>
      <c r="P160" s="2">
        <v>4949.3777819000006</v>
      </c>
    </row>
    <row r="161" spans="8:16" x14ac:dyDescent="0.25">
      <c r="H161" s="17">
        <v>300522114</v>
      </c>
      <c r="I161" s="2"/>
      <c r="J161" s="2"/>
      <c r="K161" s="2"/>
      <c r="L161" s="2"/>
      <c r="M161" s="2"/>
      <c r="N161" s="2">
        <v>4949.3777819000006</v>
      </c>
      <c r="O161" s="2"/>
      <c r="P161" s="2">
        <v>4949.3777819000006</v>
      </c>
    </row>
    <row r="162" spans="8:16" x14ac:dyDescent="0.25">
      <c r="H162" s="17">
        <v>300522345</v>
      </c>
      <c r="I162" s="2"/>
      <c r="J162" s="2"/>
      <c r="K162" s="2"/>
      <c r="L162" s="2"/>
      <c r="M162" s="2"/>
      <c r="N162" s="2">
        <v>4949.3777819000006</v>
      </c>
      <c r="O162" s="2"/>
      <c r="P162" s="2">
        <v>4949.3777819000006</v>
      </c>
    </row>
    <row r="163" spans="8:16" x14ac:dyDescent="0.25">
      <c r="H163" s="17">
        <v>300524947</v>
      </c>
      <c r="I163" s="2"/>
      <c r="J163" s="2"/>
      <c r="K163" s="2"/>
      <c r="L163" s="2"/>
      <c r="M163" s="2"/>
      <c r="N163" s="2">
        <v>4949.3777819000006</v>
      </c>
      <c r="O163" s="2"/>
      <c r="P163" s="2">
        <v>4949.3777819000006</v>
      </c>
    </row>
    <row r="164" spans="8:16" x14ac:dyDescent="0.25">
      <c r="H164" s="4">
        <v>16</v>
      </c>
      <c r="I164" s="2"/>
      <c r="J164" s="2"/>
      <c r="K164" s="2"/>
      <c r="L164" s="2"/>
      <c r="M164" s="2"/>
      <c r="N164" s="2">
        <v>39597.226877819994</v>
      </c>
      <c r="O164" s="2"/>
      <c r="P164" s="2">
        <v>39597.226877819994</v>
      </c>
    </row>
    <row r="165" spans="8:16" x14ac:dyDescent="0.25">
      <c r="H165" s="16" t="s">
        <v>198</v>
      </c>
      <c r="I165" s="2"/>
      <c r="J165" s="2"/>
      <c r="K165" s="2"/>
      <c r="L165" s="2"/>
      <c r="M165" s="2"/>
      <c r="N165" s="2">
        <v>8703.8501037599999</v>
      </c>
      <c r="O165" s="2"/>
      <c r="P165" s="2">
        <v>8703.8501037599999</v>
      </c>
    </row>
    <row r="166" spans="8:16" x14ac:dyDescent="0.25">
      <c r="H166" s="17">
        <v>300522069</v>
      </c>
      <c r="I166" s="2"/>
      <c r="J166" s="2"/>
      <c r="K166" s="2"/>
      <c r="L166" s="2"/>
      <c r="M166" s="2"/>
      <c r="N166" s="2">
        <v>3754.4723218599988</v>
      </c>
      <c r="O166" s="2"/>
      <c r="P166" s="2">
        <v>3754.4723218599988</v>
      </c>
    </row>
    <row r="167" spans="8:16" x14ac:dyDescent="0.25">
      <c r="H167" s="17">
        <v>300522072</v>
      </c>
      <c r="I167" s="2"/>
      <c r="J167" s="2"/>
      <c r="K167" s="2"/>
      <c r="L167" s="2"/>
      <c r="M167" s="2"/>
      <c r="N167" s="2">
        <v>4949.3777819000006</v>
      </c>
      <c r="O167" s="2"/>
      <c r="P167" s="2">
        <v>4949.3777819000006</v>
      </c>
    </row>
    <row r="168" spans="8:16" x14ac:dyDescent="0.25">
      <c r="H168" s="16" t="s">
        <v>199</v>
      </c>
      <c r="I168" s="2"/>
      <c r="J168" s="2"/>
      <c r="K168" s="2"/>
      <c r="L168" s="2"/>
      <c r="M168" s="2"/>
      <c r="N168" s="2">
        <v>11031.931590479997</v>
      </c>
      <c r="O168" s="2"/>
      <c r="P168" s="2">
        <v>11031.931590479997</v>
      </c>
    </row>
    <row r="169" spans="8:16" x14ac:dyDescent="0.25">
      <c r="H169" s="17">
        <v>300521946</v>
      </c>
      <c r="I169" s="2"/>
      <c r="J169" s="2"/>
      <c r="K169" s="2"/>
      <c r="L169" s="2"/>
      <c r="M169" s="2"/>
      <c r="N169" s="2">
        <v>3522.9869467599992</v>
      </c>
      <c r="O169" s="2"/>
      <c r="P169" s="2">
        <v>3522.9869467599992</v>
      </c>
    </row>
    <row r="170" spans="8:16" x14ac:dyDescent="0.25">
      <c r="H170" s="17">
        <v>300520666</v>
      </c>
      <c r="I170" s="2"/>
      <c r="J170" s="2"/>
      <c r="K170" s="2"/>
      <c r="L170" s="2"/>
      <c r="M170" s="2"/>
      <c r="N170" s="2">
        <v>3754.4723218599988</v>
      </c>
      <c r="O170" s="2"/>
      <c r="P170" s="2">
        <v>3754.4723218599988</v>
      </c>
    </row>
    <row r="171" spans="8:16" x14ac:dyDescent="0.25">
      <c r="H171" s="17">
        <v>300522589</v>
      </c>
      <c r="I171" s="2"/>
      <c r="J171" s="2"/>
      <c r="K171" s="2"/>
      <c r="L171" s="2"/>
      <c r="M171" s="2"/>
      <c r="N171" s="2">
        <v>3754.4723218599988</v>
      </c>
      <c r="O171" s="2"/>
      <c r="P171" s="2">
        <v>3754.4723218599988</v>
      </c>
    </row>
    <row r="172" spans="8:16" x14ac:dyDescent="0.25">
      <c r="H172" s="16" t="s">
        <v>225</v>
      </c>
      <c r="I172" s="2"/>
      <c r="J172" s="2"/>
      <c r="K172" s="2"/>
      <c r="L172" s="2"/>
      <c r="M172" s="2"/>
      <c r="N172" s="2">
        <v>2475.7912022599999</v>
      </c>
      <c r="O172" s="2"/>
      <c r="P172" s="2">
        <v>2475.7912022599999</v>
      </c>
    </row>
    <row r="173" spans="8:16" x14ac:dyDescent="0.25">
      <c r="H173" s="17">
        <v>300521958</v>
      </c>
      <c r="I173" s="2"/>
      <c r="J173" s="2"/>
      <c r="K173" s="2"/>
      <c r="L173" s="2"/>
      <c r="M173" s="2"/>
      <c r="N173" s="2">
        <v>2475.7912022599999</v>
      </c>
      <c r="O173" s="2"/>
      <c r="P173" s="2">
        <v>2475.7912022599999</v>
      </c>
    </row>
    <row r="174" spans="8:16" x14ac:dyDescent="0.25">
      <c r="H174" s="16" t="s">
        <v>252</v>
      </c>
      <c r="I174" s="2"/>
      <c r="J174" s="2"/>
      <c r="K174" s="2"/>
      <c r="L174" s="2"/>
      <c r="M174" s="2"/>
      <c r="N174" s="2">
        <v>17385.653981319996</v>
      </c>
      <c r="O174" s="2"/>
      <c r="P174" s="2">
        <v>17385.653981319996</v>
      </c>
    </row>
    <row r="175" spans="8:16" x14ac:dyDescent="0.25">
      <c r="H175" s="17">
        <v>300520155</v>
      </c>
      <c r="I175" s="2"/>
      <c r="J175" s="2"/>
      <c r="K175" s="2"/>
      <c r="L175" s="2"/>
      <c r="M175" s="2"/>
      <c r="N175" s="2">
        <v>3522.9869467599992</v>
      </c>
      <c r="O175" s="2"/>
      <c r="P175" s="2">
        <v>3522.9869467599992</v>
      </c>
    </row>
    <row r="176" spans="8:16" x14ac:dyDescent="0.25">
      <c r="H176" s="17">
        <v>300521054</v>
      </c>
      <c r="I176" s="2"/>
      <c r="J176" s="2"/>
      <c r="K176" s="2"/>
      <c r="L176" s="2"/>
      <c r="M176" s="2"/>
      <c r="N176" s="2">
        <v>3399.5280800399987</v>
      </c>
      <c r="O176" s="2"/>
      <c r="P176" s="2">
        <v>3399.5280800399987</v>
      </c>
    </row>
    <row r="177" spans="8:16" x14ac:dyDescent="0.25">
      <c r="H177" s="17">
        <v>300522210</v>
      </c>
      <c r="I177" s="2"/>
      <c r="J177" s="2"/>
      <c r="K177" s="2"/>
      <c r="L177" s="2"/>
      <c r="M177" s="2"/>
      <c r="N177" s="2">
        <v>3522.9869467599992</v>
      </c>
      <c r="O177" s="2"/>
      <c r="P177" s="2">
        <v>3522.9869467599992</v>
      </c>
    </row>
    <row r="178" spans="8:16" x14ac:dyDescent="0.25">
      <c r="H178" s="17">
        <v>300522217</v>
      </c>
      <c r="I178" s="2"/>
      <c r="J178" s="2"/>
      <c r="K178" s="2"/>
      <c r="L178" s="2"/>
      <c r="M178" s="2"/>
      <c r="N178" s="2">
        <v>3522.9869467599992</v>
      </c>
      <c r="O178" s="2"/>
      <c r="P178" s="2">
        <v>3522.9869467599992</v>
      </c>
    </row>
    <row r="179" spans="8:16" x14ac:dyDescent="0.25">
      <c r="H179" s="17">
        <v>300522634</v>
      </c>
      <c r="I179" s="2"/>
      <c r="J179" s="2"/>
      <c r="K179" s="2"/>
      <c r="L179" s="2"/>
      <c r="M179" s="2"/>
      <c r="N179" s="2">
        <v>3417.1650609999988</v>
      </c>
      <c r="O179" s="2"/>
      <c r="P179" s="2">
        <v>3417.1650609999988</v>
      </c>
    </row>
    <row r="180" spans="8:16" x14ac:dyDescent="0.25">
      <c r="H180" s="4" t="s">
        <v>35</v>
      </c>
      <c r="I180" s="2">
        <v>49579.758101179992</v>
      </c>
      <c r="J180" s="2">
        <v>21964.655163059997</v>
      </c>
      <c r="K180" s="2">
        <v>163177.34784191995</v>
      </c>
      <c r="L180" s="2">
        <v>209569.22163458023</v>
      </c>
      <c r="M180" s="2">
        <v>444290.98274073965</v>
      </c>
      <c r="N180" s="2">
        <v>157540.12780258001</v>
      </c>
      <c r="O180" s="2">
        <v>2286.19365694</v>
      </c>
      <c r="P180" s="2">
        <v>604117.30420025939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66E141-8518-4820-BFCE-1F884BADB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Crate Types</vt:lpstr>
      <vt:lpstr>Dates</vt:lpstr>
      <vt:lpstr>Data from Interpane</vt:lpstr>
      <vt:lpstr>Crate BOMs</vt:lpstr>
      <vt:lpstr>Sheet1</vt:lpstr>
      <vt:lpstr>Sublot Crates</vt:lpstr>
      <vt:lpstr>Container Crates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Pompei, Carly</dc:creator>
  <cp:lastModifiedBy>Pompei, Carly</cp:lastModifiedBy>
  <cp:lastPrinted>2025-04-21T18:28:29Z</cp:lastPrinted>
  <dcterms:created xsi:type="dcterms:W3CDTF">2025-03-21T15:17:55Z</dcterms:created>
  <dcterms:modified xsi:type="dcterms:W3CDTF">2025-05-13T13:27:24Z</dcterms:modified>
</cp:coreProperties>
</file>